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9"/>
  <workbookPr codeName="EstaPasta_de_trabalho" defaultThemeVersion="124226"/>
  <mc:AlternateContent xmlns:mc="http://schemas.openxmlformats.org/markup-compatibility/2006">
    <mc:Choice Requires="x15">
      <x15ac:absPath xmlns:x15ac="http://schemas.microsoft.com/office/spreadsheetml/2010/11/ac" url="C:\Users\Marianaprodrigues\OneDrive - MEC-Ministério da Educação\Área de Trabalho\Redação - Mariana\Arquivos central de demandas\Atualização portal\"/>
    </mc:Choice>
  </mc:AlternateContent>
  <xr:revisionPtr revIDLastSave="0" documentId="8_{D7C8A97D-3E34-4056-A32A-9C042673DA90}" xr6:coauthVersionLast="47" xr6:coauthVersionMax="47" xr10:uidLastSave="{00000000-0000-0000-0000-000000000000}"/>
  <bookViews>
    <workbookView xWindow="13305" yWindow="2070" windowWidth="7500" windowHeight="11295" tabRatio="818" firstSheet="1" activeTab="1" xr2:uid="{00000000-000D-0000-FFFF-FFFF00000000}"/>
  </bookViews>
  <sheets>
    <sheet name="PROPOSTA" sheetId="63" state="hidden" r:id="rId1"/>
    <sheet name="RESUMO" sheetId="5" r:id="rId2"/>
    <sheet name="Engenheiro Civil" sheetId="19" r:id="rId3"/>
    <sheet name="Engenheiro Eletricista" sheetId="61" r:id="rId4"/>
    <sheet name="Engenheiro Mecânico" sheetId="65" r:id="rId5"/>
    <sheet name="Arquiteto" sheetId="56" r:id="rId6"/>
    <sheet name="Encarregado Geral" sheetId="64" r:id="rId7"/>
    <sheet name="Insumos" sheetId="60" r:id="rId8"/>
    <sheet name="M.C." sheetId="62"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xlfn_IFERROR">NA()</definedName>
    <definedName name="_SEÇÃO5">'[1]MATERIAIS E PEÇAS'!$D$2101</definedName>
    <definedName name="ADM" localSheetId="8">[2]RESUMO!$I$25</definedName>
    <definedName name="ADM">[3]RESUMO!$I$25</definedName>
    <definedName name="_xlnm.Print_Area" localSheetId="5">Arquiteto!#REF!</definedName>
    <definedName name="_xlnm.Print_Area" localSheetId="2">'Engenheiro Civil'!#REF!</definedName>
    <definedName name="_xlnm.Print_Area" localSheetId="3">'Engenheiro Eletricista'!#REF!</definedName>
    <definedName name="_xlnm.Print_Area" localSheetId="7">Insumos!#REF!</definedName>
    <definedName name="_xlnm.Print_Area" localSheetId="8">'M.C.'!$B$2:$G$61</definedName>
    <definedName name="_xlnm.Print_Area" localSheetId="0">PROPOSTA!$B$2:$H$38</definedName>
    <definedName name="_xlnm.Print_Area" localSheetId="1">RESUMO!$B$1:$J$12</definedName>
    <definedName name="AS" localSheetId="8">#REF!</definedName>
    <definedName name="AS">#REF!</definedName>
    <definedName name="BBB">'[4]Modulo 5'!$D$41</definedName>
    <definedName name="BDIFornec">'[5]Modulo 5'!$D$41</definedName>
    <definedName name="BDIServiços">'[5]Modulo 5'!$D$23</definedName>
    <definedName name="BEPI" localSheetId="8">#REF!</definedName>
    <definedName name="BEPI">#REF!</definedName>
    <definedName name="codigo2" localSheetId="8">#REF!</definedName>
    <definedName name="codigo2">#REF!</definedName>
    <definedName name="ds" localSheetId="8">#REF!</definedName>
    <definedName name="ds">#REF!</definedName>
    <definedName name="EPI" localSheetId="8">'[6]UNIFORME - EPI-EPC'!#REF!</definedName>
    <definedName name="EPI">'[3]EPI-EPC'!$I$24</definedName>
    <definedName name="ESP">OFFSET([7]Composições!$F$7,0,0,COUNTA([7]Composições!$F:$F),1)</definedName>
    <definedName name="Excel_BuiltIn_Print_Area_1_1_1_1_1">#N/A</definedName>
    <definedName name="Excel_BuiltIn_Print_Area_1_1_1_1_2">#N/A</definedName>
    <definedName name="Excel_BuiltIn_Print_Area_1_1_1_2">NA()</definedName>
    <definedName name="Excel_BuiltIn_Print_Area_1_1_4">#N/A</definedName>
    <definedName name="Excel_BuiltIn_Print_Area_1_1_5">#N/A</definedName>
    <definedName name="Excel_BuiltIn_Print_Area_10">#N/A</definedName>
    <definedName name="Excel_BuiltIn_Print_Area_12">#N/A</definedName>
    <definedName name="Excel_BuiltIn_Print_Area_2_1_2">NA()</definedName>
    <definedName name="Excel_BuiltIn_Print_Area_3" localSheetId="0">#REF!</definedName>
    <definedName name="Excel_BuiltIn_Print_Area_3">"""NA()"""</definedName>
    <definedName name="Excel_BuiltIn_Print_Area_3_1">#N/A</definedName>
    <definedName name="Excel_BuiltIn_Print_Area_3_1_1">NA()</definedName>
    <definedName name="Excel_BuiltIn_Print_Area_4" localSheetId="8">#REF!</definedName>
    <definedName name="Excel_BuiltIn_Print_Area_4">#REF!</definedName>
    <definedName name="Excel_BuiltIn_Print_Area_4_1_1">NA()</definedName>
    <definedName name="Excel_BuiltIn_Print_Area_5_1_1">#N/A</definedName>
    <definedName name="Excel_BuiltIn_Print_Area_5_1_1_1">NA()</definedName>
    <definedName name="Excel_BuiltIn_Print_Area_5_1_1_2">NA()</definedName>
    <definedName name="Excel_BuiltIn_Print_Area_5_1_4">#N/A</definedName>
    <definedName name="Excel_BuiltIn_Print_Area_5_1_5">#N/A</definedName>
    <definedName name="Excel_BuiltIn_Print_Area_7">NA()</definedName>
    <definedName name="Excel_BuiltIn_Print_Area_7_1">#N/A</definedName>
    <definedName name="Excel_BuiltIn_Print_Area_9">#N/A</definedName>
    <definedName name="fator">'[8]Encarte B'!$J$2</definedName>
    <definedName name="fator121" localSheetId="8">#REF!</definedName>
    <definedName name="fator121">#REF!</definedName>
    <definedName name="fator1221" localSheetId="8">#REF!</definedName>
    <definedName name="fator1221">#REF!</definedName>
    <definedName name="FATOREQUIP">[8]h.2!$H$2</definedName>
    <definedName name="FATORUNIF">[8]UNIFORME!$J$2</definedName>
    <definedName name="ftuni" localSheetId="8">[3]RESUMO!#REF!</definedName>
    <definedName name="ftuni">[3]RESUMO!#REF!</definedName>
    <definedName name="funcao" localSheetId="8">#REF!</definedName>
    <definedName name="funcao">#REF!</definedName>
    <definedName name="HOME" localSheetId="8">#REF!</definedName>
    <definedName name="HOME">#REF!</definedName>
    <definedName name="INFORMAÇÕES" localSheetId="8">#REF!</definedName>
    <definedName name="INFORMAÇÕES">#REF!</definedName>
    <definedName name="INSUMO" localSheetId="8">#REF!</definedName>
    <definedName name="INSUMO">#REF!</definedName>
    <definedName name="Item">[9]Itens!$A$2:$J$215</definedName>
    <definedName name="Itens">[10]Itens!$A$2:$J$6</definedName>
    <definedName name="LISTA_PRODUTOS">INDIRECT("PRODUTO[Item]")</definedName>
    <definedName name="LUCRO" localSheetId="8">[2]RESUMO!$I$26</definedName>
    <definedName name="LUCRO">[3]RESUMO!$I$26</definedName>
    <definedName name="lucro1" localSheetId="8">[3]RESUMO!#REF!</definedName>
    <definedName name="lucro1">[3]RESUMO!#REF!</definedName>
    <definedName name="matfixo">'[8]Encarte B'!$F$37</definedName>
    <definedName name="Matriz" localSheetId="8">#REF!</definedName>
    <definedName name="Matriz">#REF!</definedName>
    <definedName name="Meses">[10]Itens!$Q$3:$Q$14</definedName>
    <definedName name="PREÇO" localSheetId="8">#REF!</definedName>
    <definedName name="PREÇO">#REF!</definedName>
    <definedName name="profissão">'[11]Gera Arquivo'!$N$2:$N$181</definedName>
    <definedName name="s" localSheetId="8">#REF!</definedName>
    <definedName name="s">#REF!</definedName>
    <definedName name="segescal" localSheetId="8">#REF!</definedName>
    <definedName name="segescal">#REF!</definedName>
    <definedName name="SINAPI" localSheetId="8">#REF!</definedName>
    <definedName name="SINAPI">#REF!</definedName>
    <definedName name="TABELA">[12]sheet1!$A$8:$E$5286</definedName>
    <definedName name="TESTE" localSheetId="8">#REF!</definedName>
    <definedName name="TESTE">#REF!</definedName>
    <definedName name="Tipo_de_Joranda_de_Trabalho">OFFSET([13]Apoio!$A$1,1,0,COUNTA([13]Apoio!$A:$A)-1,1)</definedName>
    <definedName name="TotalChaveiro">[5]!TabChaveiro[[#Totals],[Total]]</definedName>
    <definedName name="TotalComunicação">[5]Comunicação!$F$13</definedName>
    <definedName name="TotalDetEquipDiv">'[5]D Equip Div'!$F$32</definedName>
    <definedName name="TotalDetFerramentas">'[5]B Ferramentas'!$F$67</definedName>
    <definedName name="TotalDetFerrEletr">'[5]C FerrEletr'!$F$26</definedName>
    <definedName name="TotalDetMob">'[5]E Mobiliário'!$G$14</definedName>
    <definedName name="TotalHorasExtras">'[5]Horas Extras'!$F$33</definedName>
    <definedName name="TotalMatCons">[5]!TabMateriaisConsumo[[#Totals],[Estimativa Anual (R$)]]</definedName>
    <definedName name="TotalMatDemanda">[5]!TabMatDemanda[[#Totals],[Estimativa Anual (R$)]]</definedName>
    <definedName name="TotalMensalInsumosDiv">'[5]Insumos diversos'!$E$22</definedName>
    <definedName name="trs" localSheetId="8">#REF!</definedName>
    <definedName name="trs">#REF!</definedName>
    <definedName name="UN" localSheetId="8">#REF!</definedName>
    <definedName name="UN">#REF!</definedName>
    <definedName name="UNI.EPI" localSheetId="8">#REF!</definedName>
    <definedName name="UNI.EP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5" l="1"/>
  <c r="H19" i="5"/>
  <c r="H20" i="5"/>
  <c r="H17" i="5"/>
  <c r="F42" i="60"/>
  <c r="F41" i="60"/>
  <c r="F40" i="60"/>
  <c r="F33" i="60"/>
  <c r="F32" i="60"/>
  <c r="F31" i="60"/>
  <c r="F24" i="60"/>
  <c r="F23" i="60"/>
  <c r="F22" i="60"/>
  <c r="F15" i="60"/>
  <c r="F14" i="60"/>
  <c r="F13" i="60"/>
  <c r="C42" i="60"/>
  <c r="C41" i="60"/>
  <c r="C40" i="60"/>
  <c r="C33" i="60"/>
  <c r="C32" i="60"/>
  <c r="C31" i="60"/>
  <c r="C24" i="60"/>
  <c r="C23" i="60"/>
  <c r="C22" i="60"/>
  <c r="C15" i="60"/>
  <c r="C14" i="60"/>
  <c r="C13" i="60"/>
  <c r="F15" i="62"/>
  <c r="F14" i="62"/>
  <c r="F13" i="62"/>
  <c r="F12" i="62"/>
  <c r="F11" i="62"/>
  <c r="E61" i="64"/>
  <c r="E58" i="61"/>
  <c r="E15" i="64"/>
  <c r="E21" i="64" s="1"/>
  <c r="E22" i="64" s="1"/>
  <c r="D119" i="64"/>
  <c r="E113" i="64"/>
  <c r="E134" i="64" s="1"/>
  <c r="D92" i="64"/>
  <c r="D79" i="64"/>
  <c r="D80" i="64" s="1"/>
  <c r="D78" i="64"/>
  <c r="E58" i="64"/>
  <c r="D34" i="64"/>
  <c r="D33" i="64"/>
  <c r="E17" i="64"/>
  <c r="D119" i="56"/>
  <c r="E113" i="56"/>
  <c r="E134" i="56" s="1"/>
  <c r="D92" i="56"/>
  <c r="D79" i="56"/>
  <c r="D78" i="56"/>
  <c r="E58" i="56"/>
  <c r="D34" i="56"/>
  <c r="D33" i="56"/>
  <c r="E17" i="56"/>
  <c r="E15" i="56"/>
  <c r="E21" i="56" s="1"/>
  <c r="E15" i="61"/>
  <c r="E21" i="61" s="1"/>
  <c r="D119" i="65"/>
  <c r="E113" i="65"/>
  <c r="E134" i="65" s="1"/>
  <c r="D92" i="65"/>
  <c r="D79" i="65"/>
  <c r="D80" i="65" s="1"/>
  <c r="D78" i="65"/>
  <c r="E58" i="65"/>
  <c r="D34" i="65"/>
  <c r="D33" i="65"/>
  <c r="E17" i="65"/>
  <c r="E15" i="65"/>
  <c r="E21" i="65" s="1"/>
  <c r="D119" i="61"/>
  <c r="E113" i="61"/>
  <c r="E134" i="61" s="1"/>
  <c r="D92" i="61"/>
  <c r="D79" i="61"/>
  <c r="D80" i="61" s="1"/>
  <c r="D78" i="61"/>
  <c r="D34" i="61"/>
  <c r="D33" i="61"/>
  <c r="E17" i="61"/>
  <c r="D119" i="19"/>
  <c r="D34" i="19"/>
  <c r="D33" i="19"/>
  <c r="E17" i="19"/>
  <c r="E15" i="19"/>
  <c r="E21" i="19" s="1"/>
  <c r="E113" i="19"/>
  <c r="E134" i="19" s="1"/>
  <c r="D92" i="19"/>
  <c r="E44" i="62"/>
  <c r="D88" i="65" s="1"/>
  <c r="D79" i="19"/>
  <c r="D80" i="19" s="1"/>
  <c r="D78" i="19"/>
  <c r="E58" i="19"/>
  <c r="F16" i="60" l="1"/>
  <c r="F17" i="60" s="1"/>
  <c r="F25" i="60"/>
  <c r="F26" i="60" s="1"/>
  <c r="C25" i="60"/>
  <c r="C26" i="60" s="1"/>
  <c r="J9" i="5" s="1"/>
  <c r="C43" i="60"/>
  <c r="C44" i="60" s="1"/>
  <c r="J11" i="5" s="1"/>
  <c r="F43" i="60"/>
  <c r="F44" i="60" s="1"/>
  <c r="C16" i="60"/>
  <c r="C17" i="60" s="1"/>
  <c r="J8" i="5" s="1"/>
  <c r="C34" i="60"/>
  <c r="C35" i="60" s="1"/>
  <c r="J10" i="5" s="1"/>
  <c r="F34" i="60"/>
  <c r="F35" i="60" s="1"/>
  <c r="F16" i="62"/>
  <c r="D35" i="19"/>
  <c r="D35" i="64"/>
  <c r="D88" i="61"/>
  <c r="D35" i="56"/>
  <c r="D88" i="19"/>
  <c r="D88" i="64"/>
  <c r="D88" i="56"/>
  <c r="D35" i="65"/>
  <c r="D35" i="61"/>
  <c r="E24" i="64"/>
  <c r="E28" i="64" s="1"/>
  <c r="E22" i="56"/>
  <c r="D80" i="56"/>
  <c r="E24" i="56"/>
  <c r="E22" i="61"/>
  <c r="E24" i="61"/>
  <c r="E22" i="65"/>
  <c r="E24" i="65"/>
  <c r="E28" i="19"/>
  <c r="E78" i="19" s="1"/>
  <c r="E28" i="61" l="1"/>
  <c r="E78" i="61" s="1"/>
  <c r="E79" i="19"/>
  <c r="E80" i="19"/>
  <c r="E88" i="64"/>
  <c r="E46" i="19"/>
  <c r="E92" i="19"/>
  <c r="E34" i="19"/>
  <c r="E33" i="19"/>
  <c r="E81" i="19"/>
  <c r="E43" i="19"/>
  <c r="E88" i="19"/>
  <c r="E28" i="56"/>
  <c r="E44" i="56" s="1"/>
  <c r="E28" i="65"/>
  <c r="E57" i="65" s="1"/>
  <c r="E47" i="19"/>
  <c r="E48" i="19"/>
  <c r="E57" i="19"/>
  <c r="E44" i="19"/>
  <c r="E45" i="19"/>
  <c r="E50" i="19"/>
  <c r="E49" i="19"/>
  <c r="E50" i="64"/>
  <c r="E49" i="64"/>
  <c r="E34" i="64"/>
  <c r="E48" i="64"/>
  <c r="E47" i="64"/>
  <c r="E33" i="64"/>
  <c r="E46" i="64"/>
  <c r="E43" i="64"/>
  <c r="E81" i="64"/>
  <c r="E45" i="64"/>
  <c r="E44" i="64"/>
  <c r="E130" i="64"/>
  <c r="E79" i="64"/>
  <c r="E57" i="64"/>
  <c r="E92" i="64"/>
  <c r="E78" i="64"/>
  <c r="E80" i="64"/>
  <c r="E130" i="19"/>
  <c r="E88" i="65" l="1"/>
  <c r="E130" i="65"/>
  <c r="E79" i="56"/>
  <c r="E45" i="56"/>
  <c r="E81" i="56"/>
  <c r="E130" i="56"/>
  <c r="E46" i="56"/>
  <c r="E92" i="56"/>
  <c r="E57" i="56"/>
  <c r="E33" i="56"/>
  <c r="E47" i="56"/>
  <c r="E34" i="61"/>
  <c r="E48" i="56"/>
  <c r="E34" i="56"/>
  <c r="E80" i="56"/>
  <c r="E88" i="61"/>
  <c r="E47" i="61"/>
  <c r="E43" i="56"/>
  <c r="E44" i="61"/>
  <c r="E51" i="19"/>
  <c r="E71" i="19" s="1"/>
  <c r="E48" i="61"/>
  <c r="E46" i="61"/>
  <c r="E33" i="61"/>
  <c r="E45" i="61"/>
  <c r="E43" i="61"/>
  <c r="E78" i="56"/>
  <c r="E49" i="56"/>
  <c r="E50" i="61"/>
  <c r="E88" i="56"/>
  <c r="E50" i="56"/>
  <c r="E35" i="64"/>
  <c r="E49" i="61"/>
  <c r="E79" i="61"/>
  <c r="E35" i="19"/>
  <c r="E44" i="65"/>
  <c r="E45" i="65"/>
  <c r="E46" i="65"/>
  <c r="E47" i="65"/>
  <c r="E81" i="65"/>
  <c r="E48" i="65"/>
  <c r="E49" i="65"/>
  <c r="E50" i="65"/>
  <c r="E43" i="65"/>
  <c r="E34" i="65"/>
  <c r="E33" i="65"/>
  <c r="E78" i="65"/>
  <c r="E80" i="65"/>
  <c r="E79" i="65"/>
  <c r="E92" i="65"/>
  <c r="E57" i="61"/>
  <c r="E92" i="61"/>
  <c r="E51" i="64"/>
  <c r="E71" i="64" s="1"/>
  <c r="E130" i="61"/>
  <c r="E80" i="61"/>
  <c r="E81" i="61"/>
  <c r="C15" i="63"/>
  <c r="C16" i="63"/>
  <c r="C14" i="63"/>
  <c r="E35" i="56" l="1"/>
  <c r="E35" i="61"/>
  <c r="E51" i="56"/>
  <c r="E71" i="56" s="1"/>
  <c r="E51" i="61"/>
  <c r="E71" i="61" s="1"/>
  <c r="E35" i="65"/>
  <c r="E51" i="65"/>
  <c r="E71" i="65" s="1"/>
  <c r="E43" i="62"/>
  <c r="E34" i="62"/>
  <c r="D76" i="19" l="1"/>
  <c r="E76" i="19" s="1"/>
  <c r="D76" i="61"/>
  <c r="E76" i="61" s="1"/>
  <c r="D76" i="65"/>
  <c r="E76" i="65" s="1"/>
  <c r="D76" i="64"/>
  <c r="E76" i="64" s="1"/>
  <c r="D76" i="56"/>
  <c r="E76" i="56" s="1"/>
  <c r="D87" i="61"/>
  <c r="E87" i="61" s="1"/>
  <c r="D87" i="65"/>
  <c r="E87" i="65" s="1"/>
  <c r="D87" i="56"/>
  <c r="E87" i="56" s="1"/>
  <c r="D87" i="64"/>
  <c r="E87" i="64" s="1"/>
  <c r="D87" i="19"/>
  <c r="E87" i="19" s="1"/>
  <c r="B37" i="63"/>
  <c r="E47" i="62"/>
  <c r="E35" i="62"/>
  <c r="D90" i="65" l="1"/>
  <c r="E90" i="65" s="1"/>
  <c r="D90" i="56"/>
  <c r="E90" i="56" s="1"/>
  <c r="D90" i="64"/>
  <c r="E90" i="64" s="1"/>
  <c r="D90" i="19"/>
  <c r="E90" i="19" s="1"/>
  <c r="D90" i="61"/>
  <c r="E90" i="61" s="1"/>
  <c r="D89" i="61"/>
  <c r="E89" i="61" s="1"/>
  <c r="D89" i="65"/>
  <c r="E89" i="65" s="1"/>
  <c r="D89" i="56"/>
  <c r="E89" i="56" s="1"/>
  <c r="D89" i="64"/>
  <c r="E89" i="64" s="1"/>
  <c r="D89" i="19"/>
  <c r="E89" i="19" s="1"/>
  <c r="D77" i="61"/>
  <c r="D77" i="65"/>
  <c r="D77" i="56"/>
  <c r="D77" i="19"/>
  <c r="D77" i="64"/>
  <c r="E77" i="64" s="1"/>
  <c r="E82" i="64" s="1"/>
  <c r="E49" i="62"/>
  <c r="D91" i="65"/>
  <c r="E91" i="65" s="1"/>
  <c r="D91" i="56"/>
  <c r="E91" i="56" s="1"/>
  <c r="D91" i="64"/>
  <c r="E91" i="64" s="1"/>
  <c r="D91" i="19"/>
  <c r="E91" i="19" s="1"/>
  <c r="D91" i="61"/>
  <c r="E91" i="61" s="1"/>
  <c r="E65" i="64"/>
  <c r="E72" i="64" s="1"/>
  <c r="E65" i="19"/>
  <c r="E72" i="19" s="1"/>
  <c r="E65" i="61"/>
  <c r="E72" i="61" s="1"/>
  <c r="E65" i="65"/>
  <c r="E72" i="65" s="1"/>
  <c r="E65" i="56"/>
  <c r="E72" i="56" s="1"/>
  <c r="E32" i="62"/>
  <c r="E93" i="19" l="1"/>
  <c r="E133" i="19" s="1"/>
  <c r="E93" i="64"/>
  <c r="E133" i="64" s="1"/>
  <c r="E93" i="56"/>
  <c r="E133" i="56" s="1"/>
  <c r="E93" i="61"/>
  <c r="E93" i="65"/>
  <c r="E102" i="65" s="1"/>
  <c r="E104" i="65" s="1"/>
  <c r="E77" i="61"/>
  <c r="E82" i="61" s="1"/>
  <c r="E132" i="61" s="1"/>
  <c r="E77" i="65"/>
  <c r="E82" i="65" s="1"/>
  <c r="E132" i="65" s="1"/>
  <c r="E132" i="64"/>
  <c r="E77" i="19"/>
  <c r="E82" i="19" s="1"/>
  <c r="E132" i="19" s="1"/>
  <c r="E77" i="56"/>
  <c r="E82" i="56" s="1"/>
  <c r="E132" i="56" s="1"/>
  <c r="E133" i="61"/>
  <c r="E102" i="61"/>
  <c r="E104" i="61" s="1"/>
  <c r="E38" i="62"/>
  <c r="E40" i="62" s="1"/>
  <c r="E21" i="62"/>
  <c r="E102" i="19" l="1"/>
  <c r="E104" i="19" s="1"/>
  <c r="E102" i="64"/>
  <c r="E104" i="64" s="1"/>
  <c r="E102" i="56"/>
  <c r="E104" i="56" s="1"/>
  <c r="E133" i="65"/>
  <c r="E22" i="62"/>
  <c r="E50" i="62" s="1"/>
  <c r="D36" i="61"/>
  <c r="E36" i="61" s="1"/>
  <c r="E37" i="61" s="1"/>
  <c r="D36" i="65"/>
  <c r="D36" i="19"/>
  <c r="D36" i="56"/>
  <c r="E36" i="56" s="1"/>
  <c r="D36" i="64"/>
  <c r="E36" i="65" l="1"/>
  <c r="E37" i="65" s="1"/>
  <c r="E70" i="65" s="1"/>
  <c r="E73" i="65" s="1"/>
  <c r="E131" i="65" s="1"/>
  <c r="E135" i="65" s="1"/>
  <c r="E37" i="56"/>
  <c r="E70" i="56" s="1"/>
  <c r="E73" i="56" s="1"/>
  <c r="E131" i="56" s="1"/>
  <c r="E135" i="56" s="1"/>
  <c r="E36" i="64"/>
  <c r="E37" i="64" s="1"/>
  <c r="E70" i="64" s="1"/>
  <c r="E73" i="64" s="1"/>
  <c r="E131" i="64" s="1"/>
  <c r="E135" i="64" s="1"/>
  <c r="E36" i="19"/>
  <c r="E37" i="19" s="1"/>
  <c r="E70" i="19" s="1"/>
  <c r="E117" i="56" l="1"/>
  <c r="E117" i="65"/>
  <c r="E118" i="65" s="1"/>
  <c r="E122" i="65"/>
  <c r="E73" i="19"/>
  <c r="E131" i="19" s="1"/>
  <c r="E135" i="19" s="1"/>
  <c r="E117" i="64"/>
  <c r="E118" i="56"/>
  <c r="E119" i="65"/>
  <c r="E123" i="65" s="1"/>
  <c r="E136" i="65" s="1"/>
  <c r="E137" i="65" s="1"/>
  <c r="E119" i="56" l="1"/>
  <c r="E123" i="56" s="1"/>
  <c r="E136" i="56" s="1"/>
  <c r="E137" i="56" s="1"/>
  <c r="E122" i="56"/>
  <c r="E118" i="64"/>
  <c r="E119" i="64" s="1"/>
  <c r="E122" i="64"/>
  <c r="E123" i="64"/>
  <c r="E136" i="64" s="1"/>
  <c r="E137" i="64" s="1"/>
  <c r="H7" i="5" s="1"/>
  <c r="I7" i="5" s="1"/>
  <c r="J7" i="5" s="1"/>
  <c r="E121" i="56"/>
  <c r="E120" i="56"/>
  <c r="E117" i="19"/>
  <c r="H6" i="5"/>
  <c r="I6" i="5" s="1"/>
  <c r="J6" i="5" s="1"/>
  <c r="E121" i="65"/>
  <c r="E120" i="65"/>
  <c r="H3" i="5"/>
  <c r="I3" i="5" s="1"/>
  <c r="H15" i="5"/>
  <c r="I15" i="5" s="1"/>
  <c r="J15" i="5" l="1"/>
  <c r="E118" i="19"/>
  <c r="E122" i="19"/>
  <c r="F121" i="65"/>
  <c r="F121" i="56"/>
  <c r="E121" i="64"/>
  <c r="E120" i="64"/>
  <c r="E119" i="19"/>
  <c r="E123" i="19" s="1"/>
  <c r="J3" i="5"/>
  <c r="D16" i="63"/>
  <c r="F121" i="64" l="1"/>
  <c r="F15" i="63"/>
  <c r="F16" i="63" l="1"/>
  <c r="G16" i="63" s="1"/>
  <c r="H16" i="63" s="1"/>
  <c r="F14" i="63" l="1"/>
  <c r="E136" i="19" l="1"/>
  <c r="E137" i="19" s="1"/>
  <c r="H4" i="5" s="1"/>
  <c r="I4" i="5" s="1"/>
  <c r="E28" i="63"/>
  <c r="E29" i="63"/>
  <c r="H16" i="5" l="1"/>
  <c r="I16" i="5" s="1"/>
  <c r="E120" i="19"/>
  <c r="E121" i="19"/>
  <c r="D14" i="63"/>
  <c r="G14" i="63" s="1"/>
  <c r="J16" i="5" l="1"/>
  <c r="J21" i="5" s="1"/>
  <c r="I21" i="5"/>
  <c r="H14" i="63"/>
  <c r="J4" i="5"/>
  <c r="E70" i="61"/>
  <c r="E73" i="61" s="1"/>
  <c r="E131" i="61" s="1"/>
  <c r="E135" i="61" s="1"/>
  <c r="E117" i="61" l="1"/>
  <c r="E118" i="61" l="1"/>
  <c r="E119" i="61" l="1"/>
  <c r="E123" i="61" s="1"/>
  <c r="E136" i="61" s="1"/>
  <c r="E137" i="61" s="1"/>
  <c r="E122" i="61"/>
  <c r="H5" i="5"/>
  <c r="I5" i="5" s="1"/>
  <c r="I12" i="5" s="1"/>
  <c r="I23" i="5" s="1"/>
  <c r="E121" i="61"/>
  <c r="E120" i="61"/>
  <c r="D15" i="63" l="1"/>
  <c r="G15" i="63" s="1"/>
  <c r="H15" i="63" s="1"/>
  <c r="H19" i="63" s="1"/>
  <c r="G26" i="63" s="1"/>
  <c r="F121" i="61"/>
  <c r="J5" i="5"/>
  <c r="J12" i="5" s="1"/>
  <c r="J23" i="5" s="1"/>
  <c r="H18" i="63" l="1"/>
  <c r="E26"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20" authorId="0" shapeId="0" xr:uid="{00000000-0006-0000-0800-000001000000}">
      <text>
        <r>
          <rPr>
            <b/>
            <sz val="9"/>
            <color indexed="81"/>
            <rFont val="Segoe UI"/>
            <family val="2"/>
          </rPr>
          <t xml:space="preserve">8,334%+2,78% = 11,114%
</t>
        </r>
      </text>
    </comment>
    <comment ref="E34" authorId="0" shapeId="0" xr:uid="{00000000-0006-0000-0800-000002000000}">
      <text>
        <r>
          <rPr>
            <b/>
            <sz val="9"/>
            <color indexed="81"/>
            <rFont val="Tahoma"/>
            <family val="2"/>
          </rPr>
          <t>Custa 30 (trinta) dias de trabalho. Ele é calculado considerando a probabilidade de acontecer mediante base estatística, normalmente pesquisando-se a RAIS para o serviço, entretanto essa estatística é oriunda de estudo do STF (fls. 187/199 – volume IV), que aponta 5,55% de empregados demitidos não trabalham durante o aviso prévio, citado no Acórdão TCU nº 1904/2007 Plenário. Fundamentação: art. 7º, inciso XXI, da Constituição Federal e art. 487 da CLT e Acórdão TCU nº 1904/2007 Plenário.
1 salário integral x (1 mês não trabalhado / 12 meses) x 5,5% estatística = 0,42%</t>
        </r>
      </text>
    </comment>
    <comment ref="E36" authorId="0" shapeId="0" xr:uid="{00000000-0006-0000-0800-000003000000}">
      <text>
        <r>
          <rPr>
            <b/>
            <sz val="9"/>
            <color indexed="81"/>
            <rFont val="Tahoma"/>
            <family val="2"/>
          </rPr>
          <t>5.1.4.1. Os valores relativos aos encargos previdenciários e ao FGTS serão liberados à Contratada após a comprovação dos respectivos pagamentos.
O percentual a ser retido relativamente a rubrica “Multa sobre FGTS dos Avisos Prévios Indenizado e Trabalhado” da planilha de custos e formação de preços da proposta da Contratada será fixo e corresponderá a 3,82% (três inteiros e oitenta e dois centésimos por cento) da remuneração do empregado.</t>
        </r>
      </text>
    </comment>
    <comment ref="E37" authorId="0" shapeId="0" xr:uid="{00000000-0006-0000-0800-000004000000}">
      <text>
        <r>
          <rPr>
            <b/>
            <sz val="9"/>
            <color indexed="81"/>
            <rFont val="Tahoma"/>
            <family val="2"/>
          </rPr>
          <t xml:space="preserve"> (art. 7º, inciso XXI, CF e 477, 487 e 491, CLT) -  (7/(30x12 meses)=360)x100 = 0,019444 X 5% ou 0,05 = 0,0009722 X 100 = 0,09722%) – 0,10%</t>
        </r>
      </text>
    </comment>
    <comment ref="E39" authorId="0" shapeId="0" xr:uid="{00000000-0006-0000-0800-000005000000}">
      <text>
        <r>
          <rPr>
            <b/>
            <sz val="9"/>
            <color indexed="81"/>
            <rFont val="Tahoma"/>
            <family val="2"/>
          </rPr>
          <t>5.1.4.1. Os valores relativos aos encargos previdenciários e ao FGTS serão liberados à Contratada após a comprovação dos respectivos pagamentos.
O percentual a ser retido relativamente a rubrica “Multa sobre FGTS dos Avisos Prévios Indenizado e Trabalhado” da planilha de custos e formação de preços da proposta da Contratada será fixo e corresponderá a 3,82% (três inteiros e oitenta e dois centésimos por cento) da remuneração do empregado.</t>
        </r>
      </text>
    </comment>
    <comment ref="E43" authorId="0" shapeId="0" xr:uid="{00000000-0006-0000-0800-000006000000}">
      <text>
        <r>
          <rPr>
            <b/>
            <sz val="9"/>
            <color indexed="81"/>
            <rFont val="Tahoma"/>
            <family val="2"/>
          </rPr>
          <t xml:space="preserve">Considerando que a partir do segundo ano de vigência contratual o "empregado folguista" substituirá o empregado residente a cada ano pelo período de 30 dias e que não haverá substituição referente ao quinto período aquisitivo, a Administração deverá:
a) apropriar, a título de 13º, férias e adicional de férias, apenas 1/12 do valor ao longo de cada ano e ratear esse custo ao longo de 12 meses para encontrar o valor mensal;
b) ao proceder a renovação contratual do quarto para o quinto ano, deve excluir da planilha de custo o valor provisionado.
Base de cálculo
Total do Módulo 1 (Composição da Remuneração)
IN nº 5/2017 e Nota Técnica nº 2/2018/CGAC/CISET/SG-PR, fl. 4.
8,33% = 13º
9,075% = Férias
3,025% = Abono de férias
Cálculo:
(8,33/100/12)*100 = 0,69%
(9,075/100/12)*100 = 0,76%
(3,025/100/12)*100 = 0,25%
0,69% + 0,76% + 0,25% = 1,70% incide sobre a base de cálculo.
</t>
        </r>
      </text>
    </comment>
    <comment ref="E44" authorId="0" shapeId="0" xr:uid="{00000000-0006-0000-0800-000007000000}">
      <text>
        <r>
          <rPr>
            <b/>
            <sz val="9"/>
            <color indexed="81"/>
            <rFont val="Tahoma"/>
            <family val="2"/>
          </rPr>
          <t>Nota Técnica nº 2/2018/CGAC/CISET/SG-PR, fl. 15
Item 84
Base de cálculo
Total do Módulo 1 (Composição da Remuneração)
Cálculo
(5,96/365 dias)x 100 = 1,63% incide sobre a base de cálculo
5,96 - ESTATISTICA IBGE
365 - DIAS DO ANO</t>
        </r>
      </text>
    </comment>
    <comment ref="E45" authorId="0" shapeId="0" xr:uid="{00000000-0006-0000-0800-000008000000}">
      <text>
        <r>
          <rPr>
            <b/>
            <sz val="9"/>
            <color indexed="81"/>
            <rFont val="Tahoma"/>
            <family val="2"/>
          </rPr>
          <t>Nota Técnica nº 2/2018/CGAC/CISET/SG-PR, fl. 16
Item 85
Base de cálculo
Total do Módulo 1 (Composição da Remuneração)
Cálculo
[(5/30)/12] x 0,015 x 100 = 0,02% incide sobre a base de cálculo
OBS:
0,015: esse índice pode variar. Em regra, utiliza-se 0,015 porque, de acordo com os dados do IBGE, 1,5% é a média de trabalhadores que são pais durante o ano.</t>
        </r>
      </text>
    </comment>
    <comment ref="E47" authorId="0" shapeId="0" xr:uid="{00000000-0006-0000-0800-000009000000}">
      <text>
        <r>
          <rPr>
            <b/>
            <sz val="9"/>
            <color indexed="81"/>
            <rFont val="Tahoma"/>
            <family val="2"/>
          </rPr>
          <t>Nota Técnica nº 2/2018/CGAC/CISET/SG-PR, fl. 17
Item 87
Base de cálculo
Total do Módulo 1 (Composição da Remuneração)
Cálculo
[0,02 x (4/12)/12 x 100] = 0,055% incide sobre a base de cálculo
OBS:
0,02 = índice de ocorrência. Dado utilizado do IBGE.
4/12 = 4 meses de licença maternidade por ano
12 = meses do ano
100 = porcentagem</t>
        </r>
      </text>
    </comment>
    <comment ref="E48" authorId="0" shapeId="0" xr:uid="{00000000-0006-0000-0800-00000A000000}">
      <text>
        <r>
          <rPr>
            <b/>
            <sz val="9"/>
            <color indexed="81"/>
            <rFont val="Tahoma"/>
            <family val="2"/>
          </rPr>
          <t>Base de cálculo
Total do Módulo 1 (Composição da Remuneração)
Cálculo
{[(2/30)/12)]*100}=1,39% incide sobre a base de cálculo
OBS:
5 = Média de faltas no ano
30 = dias no mês
12 = meses do ano
100 = porcentagem</t>
        </r>
      </text>
    </comment>
    <comment ref="E58" authorId="0" shapeId="0" xr:uid="{00000000-0006-0000-0800-00000B000000}">
      <text>
        <r>
          <rPr>
            <b/>
            <sz val="12"/>
            <color indexed="81"/>
            <rFont val="Segoe UI"/>
            <family val="2"/>
          </rPr>
          <t xml:space="preserve">Atenção:
</t>
        </r>
        <r>
          <rPr>
            <sz val="12"/>
            <color indexed="81"/>
            <rFont val="Segoe UI"/>
            <family val="2"/>
          </rPr>
          <t>Observar o regramento do edital a respeto deste item.</t>
        </r>
      </text>
    </comment>
  </commentList>
</comments>
</file>

<file path=xl/sharedStrings.xml><?xml version="1.0" encoding="utf-8"?>
<sst xmlns="http://schemas.openxmlformats.org/spreadsheetml/2006/main" count="1388" uniqueCount="301">
  <si>
    <t>PRESIDÊNCIA DA REPÚBLICA
PROCESSO Nº: 00059.000338/2023-91
PREGÃO 20/2023</t>
  </si>
  <si>
    <r>
      <rPr>
        <b/>
        <sz val="14"/>
        <rFont val="Times New Roman"/>
        <family val="1"/>
      </rPr>
      <t xml:space="preserve">R7 FACILITIES - SERVIÇOS DE ENGENHARIA EIRELI
CNPJ: 11.162.311/0001-73
</t>
    </r>
    <r>
      <rPr>
        <b/>
        <sz val="9"/>
        <rFont val="Times New Roman"/>
        <family val="1"/>
      </rPr>
      <t>TR SIA TRECHO 17 RUA 14 LOTE 170 BRASÍLIA - DF
CEP: 71.200-240
FONE: (61) 3142-0377
EMAIL: licitacoes@r7facilities.com.br</t>
    </r>
  </si>
  <si>
    <t>FORMA DE TRIBUTAÇÃO DA EMPRESA</t>
  </si>
  <si>
    <t>LUCRO REAL</t>
  </si>
  <si>
    <t>LICITAÇÃO Nº: 20/2023</t>
  </si>
  <si>
    <t>OBJETO:</t>
  </si>
  <si>
    <t>Contratação de empresa especializada na prestação de serviços comuns de engenharia, com dedicação exclusiva de mão de obra, para as funções de Arquiteto, Engenheiro Eletricista, Engenheiro Civil, Engenheiro Civil (Orçamentista), Engenheiro Mecânico, em apoio à Coordenação-Geral de Engenharia da Presidência da República (COENGE/PR), na melhoria contínua, estudo, planejamento, desenvolvimento, elaboração, acompanhamento e apoio à fiscalização de projetos e serviços de engenharia.</t>
  </si>
  <si>
    <t xml:space="preserve">PLANILHA DE COMPOSIÇÃO DE PREÇOS  </t>
  </si>
  <si>
    <t>TOTALIZAÇÃO</t>
  </si>
  <si>
    <t>GRUPO 1</t>
  </si>
  <si>
    <t>ITEM</t>
  </si>
  <si>
    <t>ESPECIFICAÇÃO</t>
  </si>
  <si>
    <t>QTD</t>
  </si>
  <si>
    <t>UNIDADE</t>
  </si>
  <si>
    <t>VALOR UNITARIO</t>
  </si>
  <si>
    <t>VALOR MENSAL</t>
  </si>
  <si>
    <t>VALOR ANUAL</t>
  </si>
  <si>
    <t>SERVIÇO</t>
  </si>
  <si>
    <t>VALOR TOTAL MENSAL</t>
  </si>
  <si>
    <t>VALOR TOTAL ANUAL</t>
  </si>
  <si>
    <t xml:space="preserve"> </t>
  </si>
  <si>
    <t>DESCRIÇÃO</t>
  </si>
  <si>
    <t>VALOR TOTAL</t>
  </si>
  <si>
    <t>PRESTAÇÃO DE SERVIÇOS TERCEIRIZADOS</t>
  </si>
  <si>
    <t>VALOR MENSAL POR EXTENSO</t>
  </si>
  <si>
    <t>VALOR TOTAL POR EXTENSO</t>
  </si>
  <si>
    <t>DECLARAÇÕES</t>
  </si>
  <si>
    <r>
      <t xml:space="preserve">Declaramos que no preço proposto, estão computados todos os custos necessários para a execução dos serviços, bem como todos os tributos, seguros, encargos trabalhistas, comerciais e quaisquer outras despesas que incidam ou venham a incidir sobre o objeto do Edital em referência, e que influenciem na formação dos preços desta proposta.
Os serviços terão início de forma imediata na data de início da vigência do contrato e serão executados conforme condições e especificações constantes do edital e seus anexos.
Declaramos que nos preços propostos estão inclusos todos os custos necessários para a execução do objeto, bem como todos os tributos, fretes, seguros, encargos trabalhistas, comerciais e quaisquer outras despesas que incidam ou venham a incidir sobre o objeto desta licitação.
Declaro que a empresa se compromete a repactuar os preços das categorias pelos percentuais definidos na convenção coletiva de trabalho à qual esteja vinculada, conforme Anexo VIII do edital.
Declaro a viabilidade dos preços apresentados na proposta, conforme Anexo X do edital.
Declaro não constar no cadastro de empregadores flagrados explorando trabalhadores em condições análogas às de escravo, instituído pelo Ministério do Trabalho e Emprego, por meio da Portaria Interministerial MTPS/MMIRDH nº 4 de 11/05/2016.
Declaro não ter sido condenada, a CONTRATADA ou seus dirigentes, por infringir as leis de combate à discriminação de raça ou de gênero, ao trabalho infantil e ao trabalho escravo, em afronta a previsão aos artigos 1° e 170 da Constituição Federal de 1988; do artigo 149 do Código Penal Brasileiro; do Decreto n° 5.017/2004 (promulga o Protocolo de Palermo) e das Convenções da OIT nos 29 e 105.
Declaro, com base no artigo 63, § 1º da Lei nº 14.133/2021, que propostas econômica compreende a integralidade dos custos para atendimento dos direitos trabalhistas assegurados na Constituição Federal, nas leis trabalhistas, nas normas infralegais, nas convenções coletivas de trabalho e nos termos de ajustamento de conduta vigentes na data de entrega da proposta.
Declaramos o Cumprimento da Política de Empregabilidade.
Declaramos que estamos de pleno acordo com todas as condições estabelecidas no Edital e seus anexos, bem como aceitamos todas as obrigações e responsabilidades especificadas no Termo de Referência. Os serviços terão início conforme previsto no contrato a ser assinado e serão executados conforme condições e especificações constantes do Edital e seus Anexos. </t>
    </r>
    <r>
      <rPr>
        <b/>
        <u/>
        <sz val="10"/>
        <rFont val="Times New Roman"/>
        <family val="1"/>
      </rPr>
      <t>O prazo de validade de nossa proposta é de 90 dias</t>
    </r>
    <r>
      <rPr>
        <sz val="10"/>
        <rFont val="Times New Roman"/>
        <family val="1"/>
      </rPr>
      <t>, contados da data de suaapresentação. Caso nos seja adjudicado o objeto da licitação, comprometemo-nos a assinar o contrato no prazo determinado no Edital, e para esse fim fornecemos os seguintes dados:</t>
    </r>
  </si>
  <si>
    <t>DADOS DO REPRESENTANTE DA EMPRESA PARA ASSINATURA DO CONTRATO.</t>
  </si>
  <si>
    <t>Caso o objeto da licitação nos seja adjudicado, comprometemo-nos a assinar o contrato no prazo determinado no edital e para esse fim fornecemos os seguintes dados:</t>
  </si>
  <si>
    <t>NOME: Gildenilson Braz Torres
END: TR SIA Trecho 17 Rua 14 Lote 170 Brasília - DF
RG: 48437295-5 SSP-MA CPF: 717.967.543-15
E-MAIL: licitacoes@r7facilities.com.br
NACIONALIDADE: Brasileiro</t>
  </si>
  <si>
    <t>DADOS BANCÁRIOS</t>
  </si>
  <si>
    <t xml:space="preserve">BANCO - Banco do Brasil
AGÊNCIA: 1507-5
CONTA CORRENTE: 74475-1      </t>
  </si>
  <si>
    <t>GRUPO</t>
  </si>
  <si>
    <t>DESCRIÇÃO/ESPECIFICAÇÃO</t>
  </si>
  <si>
    <t>CATSER</t>
  </si>
  <si>
    <t>UNIDADE DE MEDIDA</t>
  </si>
  <si>
    <t>QUANTIDADE ANO</t>
  </si>
  <si>
    <t>VALOR UNITÁRIO</t>
  </si>
  <si>
    <t>VALOR MESAL</t>
  </si>
  <si>
    <t>I</t>
  </si>
  <si>
    <t>Arquiteto</t>
  </si>
  <si>
    <t>Posto</t>
  </si>
  <si>
    <t>Engenheiro Civil</t>
  </si>
  <si>
    <t>Engenheiro Eletricista</t>
  </si>
  <si>
    <t>Engenheiro Mecânico</t>
  </si>
  <si>
    <t>Encarregado Geral</t>
  </si>
  <si>
    <t xml:space="preserve">Diárias (alimentação + estadia) </t>
  </si>
  <si>
    <t>Unidade</t>
  </si>
  <si>
    <t xml:space="preserve">Passagens ( trecho - ida e volta) </t>
  </si>
  <si>
    <t>Adicional de Deslocamento</t>
  </si>
  <si>
    <t>Resp. Técnica (ART /RRT)</t>
  </si>
  <si>
    <t>CUSTO TOTAL ESTIMADO PARA O GRUPO I</t>
  </si>
  <si>
    <t>II</t>
  </si>
  <si>
    <t>CUSTO TOTAL ESTIMADO PARA O GRUPO II</t>
  </si>
  <si>
    <t>CUSTO TOTAL ESTIMADO PARA CONTRATAÇÃO (GRUPO I e II)</t>
  </si>
  <si>
    <t>SECRETARIA EXECUTIVA</t>
  </si>
  <si>
    <t>SUBSECRETARIA DE GESTÃO ADMINISTRATIVA</t>
  </si>
  <si>
    <t>COORDENAÇÃO-GERAL DE LICITAÇÕES E CONTRATOS</t>
  </si>
  <si>
    <t>PLANILHA DE CUSTOS E FORMAÇÃO DE CUSTOS</t>
  </si>
  <si>
    <t xml:space="preserve">INSTRUÇÃO NORMATIVA Nº 5, DE 26 DE MAIO DE 2017 (Atualizada) e </t>
  </si>
  <si>
    <t>INSTRUÇÃO NORMATIVA Nº 7, DE 20 DE SETEMBRO DE 2018.</t>
  </si>
  <si>
    <t>Discriminação dos Serviços (dados referentes à contratação)</t>
  </si>
  <si>
    <t xml:space="preserve">A </t>
  </si>
  <si>
    <t xml:space="preserve">Data de apresentação da proposta (dia/mês/ano) </t>
  </si>
  <si>
    <t>DD/MM/2024</t>
  </si>
  <si>
    <t xml:space="preserve">B </t>
  </si>
  <si>
    <t xml:space="preserve">Município/UF </t>
  </si>
  <si>
    <t>Brasília/DF</t>
  </si>
  <si>
    <t xml:space="preserve">C </t>
  </si>
  <si>
    <t xml:space="preserve">Ano Acordo, Convenção ou Sentença Normativa em Dissídio Coletivo, Nº do registro no MTE </t>
  </si>
  <si>
    <t>SENGE - DF000372/2023</t>
  </si>
  <si>
    <t>D</t>
  </si>
  <si>
    <t xml:space="preserve">Nº de meses de execução contratual </t>
  </si>
  <si>
    <t xml:space="preserve">Dados complementares para composição dos custos referente à mão-de-obra </t>
  </si>
  <si>
    <t>Tipo de serviço (mesmo serviço com características distintas)</t>
  </si>
  <si>
    <t>ENGENHEIRO</t>
  </si>
  <si>
    <t>Salário Normativo da Categoria Profissional</t>
  </si>
  <si>
    <t xml:space="preserve">Categoria profissional (vinculada à execução contratual) </t>
  </si>
  <si>
    <t>ENGENHEIRO CIVIL</t>
  </si>
  <si>
    <t>Classificação Brasileira de Ocupações (CBO):</t>
  </si>
  <si>
    <t xml:space="preserve">Data base da categoria (dia/mês/ano) </t>
  </si>
  <si>
    <t>Módulo 1 - Composição da Remuneração</t>
  </si>
  <si>
    <t xml:space="preserve">Composição da remuneração </t>
  </si>
  <si>
    <t xml:space="preserve">Valor (R$) </t>
  </si>
  <si>
    <t xml:space="preserve">Salário Base </t>
  </si>
  <si>
    <t>Adicional de Periculosidade</t>
  </si>
  <si>
    <t xml:space="preserve">Adicional de insalubridade </t>
  </si>
  <si>
    <t xml:space="preserve">D </t>
  </si>
  <si>
    <t xml:space="preserve">Adicional noturno </t>
  </si>
  <si>
    <t xml:space="preserve">E </t>
  </si>
  <si>
    <t>Adicional de Hora Noturna reduzida</t>
  </si>
  <si>
    <t xml:space="preserve">G </t>
  </si>
  <si>
    <t xml:space="preserve">Intervalo Intrajornada </t>
  </si>
  <si>
    <t xml:space="preserve">H </t>
  </si>
  <si>
    <t>Descanso Semanal Remunerado</t>
  </si>
  <si>
    <t xml:space="preserve">Total da Remuneração </t>
  </si>
  <si>
    <t>Nota 1: O Módulo 1 refere-se ao valor mensal devido ao empregado pela prestação do serviço no período de 12 meses.</t>
  </si>
  <si>
    <t>Módulo 2 - Encargos e Benefícios Anuais, Mensais e Diários</t>
  </si>
  <si>
    <t>Submódulo 2.1 - 13º (décimo terceiro) Salário, Férias e Adicional de Férias</t>
  </si>
  <si>
    <t>2.1</t>
  </si>
  <si>
    <t>13º (décimo terceiro) Salário, Férias e Adicional de Férias</t>
  </si>
  <si>
    <t xml:space="preserve">% </t>
  </si>
  <si>
    <t xml:space="preserve">13 º Salário </t>
  </si>
  <si>
    <t>Férias e Adicional de Férias</t>
  </si>
  <si>
    <t xml:space="preserve">Subtotal </t>
  </si>
  <si>
    <t>C</t>
  </si>
  <si>
    <t>Incidência dos encargos previstos no Submódulo 2.2 sobre 13º Salário, Férias e Adicional de Férias</t>
  </si>
  <si>
    <t xml:space="preserve">Total </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</si>
  <si>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</si>
  <si>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2: O adicional de férias contido no Submódulo 2.1 corresponde a 1/3 (um terço) da remuneração que por sua vez é divido por 12 (doze) conforme Nota 1 acima.</t>
  </si>
  <si>
    <t>Nota 3: Levando em consideração a vigência contratual prevista no art. 57 da Lei nº 8.666, de 23 de junho de 1993, a rubrica férias tem como objetivo principal suprir a necessidade do pagamento das férias remuneradas ao final do contrato de 12 meses. Esta rubrica, quando da prorrogação contratual, torna-se custo não renovável.  (Incluído pela Instrução Normativa nº 7, de 2018)</t>
  </si>
  <si>
    <t>Submódulo 2.2 - Encargos Previdenciários (GPS), Fundo de Garantia por Tempo de Serviço (FGTS) e outras contribuições.</t>
  </si>
  <si>
    <t>2.2</t>
  </si>
  <si>
    <t>GPS, FGTS e outras contribuições</t>
  </si>
  <si>
    <t xml:space="preserve">INSS </t>
  </si>
  <si>
    <t xml:space="preserve">Salário Educação </t>
  </si>
  <si>
    <t>SAT</t>
  </si>
  <si>
    <t>SESC ou SESI</t>
  </si>
  <si>
    <t>SENAI - SENAC</t>
  </si>
  <si>
    <t xml:space="preserve">F </t>
  </si>
  <si>
    <t xml:space="preserve">SEBRAE </t>
  </si>
  <si>
    <t>INCRA</t>
  </si>
  <si>
    <t>FGTS</t>
  </si>
  <si>
    <t xml:space="preserve">TOTAL </t>
  </si>
  <si>
    <t>Nota 1: Os percentuais dos encargos previdenciários, do FGTS e demais contribuições são aqueles estabelecidos pela legislação vigente.</t>
  </si>
  <si>
    <t>Nota 2: O SAT a depender do grau de risco do serviço irá variar entre 1%, para risco leve, de 2%, para risco médio, e de 3% de risco grave.</t>
  </si>
  <si>
    <t>Nota 3: Esses percentuais incidem sobre o Módulo 1, o Submódulo 2.1. (Redação dada pela Instrução Normativa nº 7, de 2018)</t>
  </si>
  <si>
    <t>Submódulo 2.3 - Benefícios Mensais e Diários.</t>
  </si>
  <si>
    <t>2.3</t>
  </si>
  <si>
    <t>Benefícios Mensais e Diários</t>
  </si>
  <si>
    <t>Dias</t>
  </si>
  <si>
    <t>Valor/dia</t>
  </si>
  <si>
    <t xml:space="preserve">Transporte </t>
  </si>
  <si>
    <t>Auxílio- Refeição/ Alimentação  (Vales, Cestas básicas, etc)</t>
  </si>
  <si>
    <t xml:space="preserve">Fundo Social Odontológico </t>
  </si>
  <si>
    <t>Plano de Saúde</t>
  </si>
  <si>
    <t>E</t>
  </si>
  <si>
    <t>Seguro de vida, invalidez e funeral</t>
  </si>
  <si>
    <t>Auxílio creche</t>
  </si>
  <si>
    <t>G</t>
  </si>
  <si>
    <t>Contribuição Negocial</t>
  </si>
  <si>
    <t>Processamento em folha</t>
  </si>
  <si>
    <t xml:space="preserve">Total de Benefícios mensais e diários </t>
  </si>
  <si>
    <t>Nota 1: O valor informado deverá ser o custo real do benefício (descontado o valor eventualmente pago pelo posto).</t>
  </si>
  <si>
    <t>Nota 2: Observar a previsão dos benefícios contidos em Acordos, Convenções e Dissídios Coletivos de Trabalho e atentar-se ao disposto no art. 6º desta Instrução Normativa SEGES Nº 05/2017.</t>
  </si>
  <si>
    <t>Quadro-Resumo do Módulo 2 - Encargos e Benefícios anuais, mensais e diários</t>
  </si>
  <si>
    <t>Encargos e Benefícios Anuais, Mensais e Diários</t>
  </si>
  <si>
    <t>Valor (R$)</t>
  </si>
  <si>
    <t>Total</t>
  </si>
  <si>
    <t>Módulo 3 - Provisão para Rescisão</t>
  </si>
  <si>
    <t>Provisão para Rescisão</t>
  </si>
  <si>
    <t>%</t>
  </si>
  <si>
    <t>A</t>
  </si>
  <si>
    <t>Aviso Prévio Indenizado</t>
  </si>
  <si>
    <t>B</t>
  </si>
  <si>
    <t>Incidência do FGTS sobre o Aviso Prévio Indenizado</t>
  </si>
  <si>
    <t>Multa do FGTS sobre o Aviso Prévio Indenizado (Multa FGTS - Rescisão sem Justa Causa:) – valor da multado FGTS.</t>
  </si>
  <si>
    <t>Aviso Prévio Trabalhado</t>
  </si>
  <si>
    <t>Incidência de GPS, FGTS e outras contribuições sobre o Aviso Prévio Trabalhado</t>
  </si>
  <si>
    <t>F</t>
  </si>
  <si>
    <t>Multa do FGTS sobre o Aviso Prévio Trabalhado</t>
  </si>
  <si>
    <t>Nota 1: O somatório dos percentuais referentes a Multa do FGTS e contribuição social sobre o Aviso Prévio Indenizado e a Multa do FGTS e contribuição social sobre o Aviso Prévio Trabalhado não deverão ultrapassar a 5% conforme o Anexo XI da IN 05/2017-SG/MPDG</t>
  </si>
  <si>
    <t>Módulo 4 - Custo de Reposição do Profissional Ausente</t>
  </si>
  <si>
    <t>Submódulo 4.1 - Ausências Legais</t>
  </si>
  <si>
    <t>4.1</t>
  </si>
  <si>
    <t>Substituto nas Ausências Legais</t>
  </si>
  <si>
    <t>Substituto na cobertura de Férias</t>
  </si>
  <si>
    <t>Substituto na cobertura de Ausências Legais por doença</t>
  </si>
  <si>
    <t>Substituto na cobertura de Licença-Paternidade</t>
  </si>
  <si>
    <t>Substituto na cobertura de Ausência por acidente de trabalho</t>
  </si>
  <si>
    <t>Substituto na cobertura de Afastamento Maternidade</t>
  </si>
  <si>
    <t>Substituto na cobertura de Outras ausências</t>
  </si>
  <si>
    <t xml:space="preserve">                                                </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</si>
  <si>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</si>
  <si>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Submódulo 4.2 - Substituto na Intrajornada</t>
  </si>
  <si>
    <t>4.2</t>
  </si>
  <si>
    <t>Substituto na Intrajornada</t>
  </si>
  <si>
    <t>Substituto na cobertura de Intervalo para repouso ou alimentação</t>
  </si>
  <si>
    <t>Quadro-Resumo do Módulo 4 - Custo de Reposição do Profissional Ausente</t>
  </si>
  <si>
    <t>Custo de Reposição do Profissional Ausente</t>
  </si>
  <si>
    <t>Módulo 5 - Insumos Diversos</t>
  </si>
  <si>
    <t>Insumos Diversos</t>
  </si>
  <si>
    <t>Uniformes</t>
  </si>
  <si>
    <t>Materiais</t>
  </si>
  <si>
    <t>Equipamentos</t>
  </si>
  <si>
    <t>Utensílios</t>
  </si>
  <si>
    <t>Insumos</t>
  </si>
  <si>
    <t>Módulo 6 - Custos Indiretos, Tributos e Lucro</t>
  </si>
  <si>
    <t>Custos Indiretos, Tributos e Lucro</t>
  </si>
  <si>
    <t>Custos Indiretos</t>
  </si>
  <si>
    <t>Lucro</t>
  </si>
  <si>
    <t>Tributos</t>
  </si>
  <si>
    <t>C.1. Tributos Federais (PIS, COFINS)</t>
  </si>
  <si>
    <t>C.2. Tributos Estaduais (ISS)</t>
  </si>
  <si>
    <t>C.3. Outros tributos (INSS sobre faturamento) - Conforme Lei nº 12.546/2011</t>
  </si>
  <si>
    <t>Nota 1: Custos Indiretos, Tributos e Lucro por empregado.</t>
  </si>
  <si>
    <t>Nota 2: Os percentuais de Custos Indiretos (5%) e de Lucro (5%) por posto indicados acima estão menores que os máximos aceitáveis, de acordo com o Acórdão 2.369/2011- TCU – Plenário.</t>
  </si>
  <si>
    <t>Nota 3: O orçamento dos custos dos serviços foi estimado levando-se em consideração empresas optantes pelo Lucro Real.</t>
  </si>
  <si>
    <t>2. QUADRO-RESUMO DO CUSTO POR EMPREGADO</t>
  </si>
  <si>
    <t>Mão de obra vinculada à execução contratual (valor por empregado)</t>
  </si>
  <si>
    <t>Subtotal (A + B +C+ D+E)</t>
  </si>
  <si>
    <t>Módulo 6 – Custos Indiretos, Tributos e Lucro</t>
  </si>
  <si>
    <t xml:space="preserve">Valor Total por Empregado </t>
  </si>
  <si>
    <t xml:space="preserve">ENGENHEIRO ELETRICISTA </t>
  </si>
  <si>
    <t>C.3. Tributos Municipais (especificar)</t>
  </si>
  <si>
    <t>ENGENHEIRO MECÂNICO</t>
  </si>
  <si>
    <t>QUADRO-RESUMO DO CUSTO POR EMPREGADO</t>
  </si>
  <si>
    <t>ARQUITETO</t>
  </si>
  <si>
    <t>SINDSERVIÇOS - DF000012/2024</t>
  </si>
  <si>
    <t>ENCARREGADO-GERAL</t>
  </si>
  <si>
    <t>JUSTIFICATIVA</t>
  </si>
  <si>
    <t>Diárias (alimentação + estadia) GRUPO I</t>
  </si>
  <si>
    <t>Para estimar os valores das diárias foi utilizado o Decreto nº 11.872/2023. Contudo, para pagamento deverá ser verificado o valor unitário para a cidade de deslocamento.</t>
  </si>
  <si>
    <t>A Administração estimou e estabeleceu o valor das passagens nacionais com base no contrato vigente do MEC de bilhetes aéreos, no valor  médio de R$ 1.960,59 (um mil novecentos e sessenta reais e cinquenta e nove centavos) por trecho (ida e volta).</t>
  </si>
  <si>
    <t>Adicional de que trata o art. 8º do Decréto nº 11.872/2023.</t>
  </si>
  <si>
    <t>Anotação de Responsabilidade Técnica (ART) e  Registro de Responsabilidade Técnica (RRT) perante o respectivo conselho, conforme a produção técnica durante o transcurso das demandas. Contudo, para pagamento deverá ser verificado o valor ideal para a ART ou RRT.</t>
  </si>
  <si>
    <t>GRUPO I</t>
  </si>
  <si>
    <t>GRUPO II</t>
  </si>
  <si>
    <t xml:space="preserve">ITEM 6 - DIÁRIAS </t>
  </si>
  <si>
    <t xml:space="preserve">ITEM12 - DIÁRIAS </t>
  </si>
  <si>
    <t>Valor Disponível para Contratação (VDC)</t>
  </si>
  <si>
    <t>Tributos sobre faturamento (Cofins, CSLL e ISS)</t>
  </si>
  <si>
    <t>B - Cofins (lucro real ou presumido) (3%)</t>
  </si>
  <si>
    <t>C - PIS (lucro real ou presumido) (0,65%)</t>
  </si>
  <si>
    <t>D - ISS (5%)</t>
  </si>
  <si>
    <t>Subtotal (b+c+d)</t>
  </si>
  <si>
    <t>Valor Estimado da Contratação (VDC + LDI + Tributos)</t>
  </si>
  <si>
    <t xml:space="preserve">ITEM 7 - Passagens ( trecho - ida e volta) </t>
  </si>
  <si>
    <t xml:space="preserve">ITEM 13 - Passagens ( trecho - ida e volta) </t>
  </si>
  <si>
    <t>ITEM 8 - Adicional de Deslocamento</t>
  </si>
  <si>
    <t>ITEM 14 - Adicional de Deslocamento</t>
  </si>
  <si>
    <t>ITEM 9 - Resp. Técnica (ART /RRT)</t>
  </si>
  <si>
    <t>ITEM 15 - Resp. Técnica (ART /RRT)</t>
  </si>
  <si>
    <t>MINISTÉRIO DA EDUCAÇÃO
SECRETARIA EXECUTIVA
SUBSECRETARIA DE GESTÃO ADMINISTRATIVA
COORDENAÇÃO GERAL DE LICITAÇÕES E CONTRATOS</t>
  </si>
  <si>
    <t>PLANILHA DE CUSTOS E FORMAÇÃO DE PREÇOS</t>
  </si>
  <si>
    <t>MÓDULO 1: COMPOSIÇÃO DA REMUNERAÇÃO</t>
  </si>
  <si>
    <t>CONVENÇÃO COLETIVA</t>
  </si>
  <si>
    <t>CATEGORIA</t>
  </si>
  <si>
    <t>REGISTRO</t>
  </si>
  <si>
    <t>DATA-BASE</t>
  </si>
  <si>
    <t>VIGÊNCIA</t>
  </si>
  <si>
    <t>SENGE-DF</t>
  </si>
  <si>
    <t>DF000372/2023</t>
  </si>
  <si>
    <t>SINDSERVIÇOS</t>
  </si>
  <si>
    <t>DF000012/2024</t>
  </si>
  <si>
    <t>Nº</t>
  </si>
  <si>
    <t>POSTO</t>
  </si>
  <si>
    <t>SALARIO DA CATEGORIA</t>
  </si>
  <si>
    <t>CBO</t>
  </si>
  <si>
    <t>C.H.</t>
  </si>
  <si>
    <t>GRUPOS 1 E 2</t>
  </si>
  <si>
    <t>2141-00</t>
  </si>
  <si>
    <t>44H</t>
  </si>
  <si>
    <t>ENGENHEIRO ELETRISISTA</t>
  </si>
  <si>
    <t>ARQUITETO E URBANISTA</t>
  </si>
  <si>
    <t>ENCARREGADO GERAL</t>
  </si>
  <si>
    <t>4101-05</t>
  </si>
  <si>
    <t>DETALHAMENTO DOS ENCARGOS SOCIAIS</t>
  </si>
  <si>
    <t>MÓDULO 2: ENCARGOS E BENEFÍCIOS ANUAIS, MENSAIS E DIÁRIOS</t>
  </si>
  <si>
    <t>(%)</t>
  </si>
  <si>
    <t>2.1  13º Salário e Adicional Férias</t>
  </si>
  <si>
    <r>
      <t xml:space="preserve">A </t>
    </r>
    <r>
      <rPr>
        <b/>
        <sz val="12"/>
        <color indexed="10"/>
        <rFont val="Arial Narrow"/>
        <family val="2"/>
      </rPr>
      <t>–</t>
    </r>
    <r>
      <rPr>
        <sz val="12"/>
        <color indexed="10"/>
        <rFont val="Arial Narrow"/>
        <family val="2"/>
      </rPr>
      <t xml:space="preserve"> 13º Salário </t>
    </r>
    <r>
      <rPr>
        <sz val="12"/>
        <rFont val="Arial Narrow"/>
        <family val="2"/>
      </rPr>
      <t xml:space="preserve">- Gratificação de Natal, instituída pela Lei nº 4.090, de 13 de julho de 1962. A provisão mensal representa 1/12 da folha para que ao final do período complete um salário. </t>
    </r>
  </si>
  <si>
    <r>
      <t>B –</t>
    </r>
    <r>
      <rPr>
        <sz val="12"/>
        <color indexed="10"/>
        <rFont val="Arial Narrow"/>
        <family val="2"/>
      </rPr>
      <t xml:space="preserve"> Adicional de Férias – </t>
    </r>
    <r>
      <rPr>
        <sz val="12"/>
        <rFont val="Arial Narrow"/>
        <family val="2"/>
      </rPr>
      <t xml:space="preserve"> Conforme artigo 7º, inciso XVII da Constituição Federal, paga-se 1/3 do salário ao empregado quando do gozo das ferias ((5/56)x(1/3))x10</t>
    </r>
  </si>
  <si>
    <t>C –</t>
  </si>
  <si>
    <t>Incidência do submódulo 2.2 sobre 13º Salário e Adic. Férias</t>
  </si>
  <si>
    <t xml:space="preserve">Total   </t>
  </si>
  <si>
    <t>2.2 Encargos Previdenciários (GPS), Fundo de Garantia por Tempo de Serviço (FGTS) e outras contribuições.</t>
  </si>
  <si>
    <r>
      <t>A –</t>
    </r>
    <r>
      <rPr>
        <sz val="12"/>
        <color indexed="10"/>
        <rFont val="Arial Narrow"/>
        <family val="2"/>
      </rPr>
      <t xml:space="preserve"> INSS </t>
    </r>
    <r>
      <rPr>
        <sz val="12"/>
        <rFont val="Arial Narrow"/>
        <family val="2"/>
      </rPr>
      <t>–</t>
    </r>
    <r>
      <rPr>
        <sz val="12"/>
        <color indexed="10"/>
        <rFont val="Arial Narrow"/>
        <family val="2"/>
      </rPr>
      <t xml:space="preserve"> </t>
    </r>
    <r>
      <rPr>
        <sz val="12"/>
        <rFont val="Arial Narrow"/>
        <family val="2"/>
      </rPr>
      <t>Conforme o artigo 22, inciso I, da Lei 8.212/91, empresa custeia 20%. (Conforme Contribuição Previdenciária sobre a Receita Bruta - instituída pelo art. 8º da Lei 12.546/2011)</t>
    </r>
  </si>
  <si>
    <r>
      <t>B –</t>
    </r>
    <r>
      <rPr>
        <sz val="12"/>
        <color indexed="10"/>
        <rFont val="Arial Narrow"/>
        <family val="2"/>
      </rPr>
      <t xml:space="preserve"> Salário Educação </t>
    </r>
    <r>
      <rPr>
        <sz val="12"/>
        <rFont val="Arial Narrow"/>
        <family val="2"/>
      </rPr>
      <t>– A prestadora de serviços contribui com 2,5%, por determinação do art. 15, da Lei nº 9.424/96; do art. 2º do Decreto nº 3.142/99; e art. 212, § 5º da CF.</t>
    </r>
  </si>
  <si>
    <r>
      <t>C –</t>
    </r>
    <r>
      <rPr>
        <sz val="12"/>
        <color indexed="10"/>
        <rFont val="Arial Narrow"/>
        <family val="2"/>
      </rPr>
      <t xml:space="preserve"> Seguro Acidente do Trabalho</t>
    </r>
    <r>
      <rPr>
        <sz val="12"/>
        <rFont val="Arial Narrow"/>
        <family val="2"/>
      </rPr>
      <t xml:space="preserve"> </t>
    </r>
    <r>
      <rPr>
        <sz val="12"/>
        <color indexed="10"/>
        <rFont val="Arial Narrow"/>
        <family val="2"/>
      </rPr>
      <t xml:space="preserve">- SAT </t>
    </r>
    <r>
      <rPr>
        <sz val="12"/>
        <rFont val="Arial Narrow"/>
        <family val="2"/>
      </rPr>
      <t>(FAP x RAT)</t>
    </r>
  </si>
  <si>
    <r>
      <t>D –</t>
    </r>
    <r>
      <rPr>
        <sz val="12"/>
        <color indexed="10"/>
        <rFont val="Arial Narrow"/>
        <family val="2"/>
      </rPr>
      <t xml:space="preserve"> SESI/SESC </t>
    </r>
    <r>
      <rPr>
        <sz val="12"/>
        <rFont val="Arial Narrow"/>
        <family val="2"/>
      </rPr>
      <t>– Conforme o artigo 30 da Lei n. 8.036/90</t>
    </r>
  </si>
  <si>
    <r>
      <t>E –</t>
    </r>
    <r>
      <rPr>
        <sz val="12"/>
        <color indexed="10"/>
        <rFont val="Arial Narrow"/>
        <family val="2"/>
      </rPr>
      <t xml:space="preserve"> SENAI /SENAC </t>
    </r>
    <r>
      <rPr>
        <sz val="12"/>
        <rFont val="Arial Narrow"/>
        <family val="2"/>
      </rPr>
      <t>– O contribuinte arca com 1%, em obediência ao Decreto-Lei nº 2.318/86.</t>
    </r>
  </si>
  <si>
    <r>
      <t>F –</t>
    </r>
    <r>
      <rPr>
        <sz val="12"/>
        <color indexed="10"/>
        <rFont val="Arial Narrow"/>
        <family val="2"/>
      </rPr>
      <t xml:space="preserve"> SEBRAE –</t>
    </r>
    <r>
      <rPr>
        <sz val="12"/>
        <rFont val="Arial Narrow"/>
        <family val="2"/>
      </rPr>
      <t xml:space="preserve"> O empregador, para atender à Lei nº 8.029/90, contribui com 0,6% sobre a folha de pagamento.</t>
    </r>
  </si>
  <si>
    <r>
      <rPr>
        <b/>
        <sz val="12"/>
        <color indexed="10"/>
        <rFont val="Arial Narrow"/>
        <family val="2"/>
      </rPr>
      <t>G</t>
    </r>
    <r>
      <rPr>
        <sz val="12"/>
        <color indexed="10"/>
        <rFont val="Arial Narrow"/>
        <family val="2"/>
      </rPr>
      <t xml:space="preserve"> </t>
    </r>
    <r>
      <rPr>
        <b/>
        <sz val="12"/>
        <color indexed="10"/>
        <rFont val="Arial Narrow"/>
        <family val="2"/>
      </rPr>
      <t>–</t>
    </r>
    <r>
      <rPr>
        <sz val="12"/>
        <color indexed="10"/>
        <rFont val="Arial Narrow"/>
        <family val="2"/>
      </rPr>
      <t xml:space="preserve"> INCRA</t>
    </r>
    <r>
      <rPr>
        <sz val="12"/>
        <rFont val="Arial Narrow"/>
        <family val="2"/>
      </rPr>
      <t xml:space="preserve"> – A empresa participa com 0,2%, para atendimento dos artigos 1º e 2º do Decreto-Lei nº 1.146/70.</t>
    </r>
  </si>
  <si>
    <r>
      <t>H –</t>
    </r>
    <r>
      <rPr>
        <sz val="12"/>
        <color indexed="10"/>
        <rFont val="Arial Narrow"/>
        <family val="2"/>
      </rPr>
      <t xml:space="preserve"> FGTS - </t>
    </r>
    <r>
      <rPr>
        <sz val="12"/>
        <rFont val="Arial Narrow"/>
        <family val="2"/>
      </rPr>
      <t>O depósito voltou a ser de 8%, como preconiza a Lei Complementar 110/2001. O tributo está previsto no art. 7º, Inciso III, da Constituição Federal, tendo sido regulamentado pela Lei nº 8.030/90, artigo 15.</t>
    </r>
  </si>
  <si>
    <t>MÓDULOS - 3  PROVISÃO PARA RESCISÃO</t>
  </si>
  <si>
    <r>
      <t xml:space="preserve">A – </t>
    </r>
    <r>
      <rPr>
        <sz val="12"/>
        <color indexed="10"/>
        <rFont val="Arial Narrow"/>
        <family val="2"/>
      </rPr>
      <t xml:space="preserve">Aviso Prévio indenizado - </t>
    </r>
    <r>
      <rPr>
        <sz val="12"/>
        <rFont val="Arial Narrow"/>
        <family val="2"/>
      </rPr>
      <t>FUNDAMENTAÇÃO LEGAL: - Constituição Federal de 1988 (Art. 7°, inciso XXI) e CLT (Art. 477, art. 487 a 491 - Estudos CNJ – Resolução 98/2009: Aviso Prévio indenizado - Trata-se de valor devido ao empregado no caso de o empregador rescindir o contrato sem justo motivo e sem lhe conceder aviso prévio, conforme disposto no § 1º do art. 487 da CLT.</t>
    </r>
  </si>
  <si>
    <r>
      <t xml:space="preserve">B – </t>
    </r>
    <r>
      <rPr>
        <sz val="12"/>
        <color indexed="10"/>
        <rFont val="Arial Narrow"/>
        <family val="2"/>
      </rPr>
      <t>Incidência do FGTS sobre o aviso prévio indenizado. (</t>
    </r>
    <r>
      <rPr>
        <sz val="12"/>
        <rFont val="Arial Narrow"/>
        <family val="2"/>
      </rPr>
      <t>Retificado o item “B” do Submódulo 4.4 - provisão para rescisão publicado no Diário Oficial da União n° 63, Seção I, página 92, em 1° de abril de 2011.</t>
    </r>
    <r>
      <rPr>
        <sz val="12"/>
        <color indexed="10"/>
        <rFont val="Arial Narrow"/>
        <family val="2"/>
      </rPr>
      <t>)</t>
    </r>
  </si>
  <si>
    <r>
      <t>C –</t>
    </r>
    <r>
      <rPr>
        <sz val="12"/>
        <color indexed="10"/>
        <rFont val="Arial Narrow"/>
        <family val="2"/>
      </rPr>
      <t xml:space="preserve"> Multa do FGTS do aviso prévio indenizado (Multa FGTS - Rescisão sem Justa Causa:) – </t>
    </r>
    <r>
      <rPr>
        <sz val="12"/>
        <rFont val="Arial Narrow"/>
        <family val="2"/>
      </rPr>
      <t xml:space="preserve">valor da multado FGTS. 
</t>
    </r>
    <r>
      <rPr>
        <b/>
        <sz val="12"/>
        <rFont val="Arial Narrow"/>
        <family val="2"/>
      </rPr>
      <t>(MÓDULO DA IN 05 SOMA O MÓDULO "C" e "F")</t>
    </r>
  </si>
  <si>
    <r>
      <t>D –</t>
    </r>
    <r>
      <rPr>
        <sz val="12"/>
        <color indexed="10"/>
        <rFont val="Arial Narrow"/>
        <family val="2"/>
      </rPr>
      <t xml:space="preserve"> Aviso prévio trabalhado</t>
    </r>
    <r>
      <rPr>
        <sz val="12"/>
        <rFont val="Arial Narrow"/>
        <family val="2"/>
      </rPr>
      <t xml:space="preserve"> – FUNDAMENTAÇÃO LEGAL: - Jurisprudência - TCU (Acórdão 3.006/2010 – Plenário - vide apêndice pág. 53) -  Estudos CNJ – Resolução 98/2009 - Aviso Prévio: Refere-se à indenização de sete dias corridos devida ao empregado no caso de o empregador rescindir o contrato sem justo motivo e conceder aviso prévio, conforme disposto no art. 488 da CLT. </t>
    </r>
  </si>
  <si>
    <r>
      <rPr>
        <b/>
        <sz val="12"/>
        <color indexed="10"/>
        <rFont val="Arial Narrow"/>
        <family val="2"/>
      </rPr>
      <t>E</t>
    </r>
    <r>
      <rPr>
        <sz val="12"/>
        <color indexed="10"/>
        <rFont val="Arial Narrow"/>
        <family val="2"/>
      </rPr>
      <t xml:space="preserve"> </t>
    </r>
    <r>
      <rPr>
        <b/>
        <sz val="12"/>
        <color indexed="10"/>
        <rFont val="Arial Narrow"/>
        <family val="2"/>
      </rPr>
      <t>–</t>
    </r>
    <r>
      <rPr>
        <sz val="12"/>
        <color indexed="10"/>
        <rFont val="Arial Narrow"/>
        <family val="2"/>
      </rPr>
      <t xml:space="preserve"> Incidência </t>
    </r>
    <r>
      <rPr>
        <sz val="12"/>
        <rFont val="Arial Narrow"/>
        <family val="2"/>
      </rPr>
      <t>dos encargos do submódulo 2.2 sobre aviso prévio trabalhado</t>
    </r>
  </si>
  <si>
    <r>
      <t>F –</t>
    </r>
    <r>
      <rPr>
        <sz val="12"/>
        <color indexed="10"/>
        <rFont val="Arial Narrow"/>
        <family val="2"/>
      </rPr>
      <t xml:space="preserve"> Multa do FGTS e Contribuição social sobre aviso prévio trabalhado (Multa FGTS - Rescisão sem Justa Causa:) –</t>
    </r>
    <r>
      <rPr>
        <sz val="12"/>
        <rFont val="Arial Narrow"/>
        <family val="2"/>
      </rPr>
      <t xml:space="preserve"> Prevista no art. 9º da Lei nº 7.238, de 29 de outubro de 1984, assegura ao empregado dispensado sem justa causa nos trinta dias que antecederem a convenção salarial o direito à percepção de indenização adicional equivalente a um mês de remuneração.</t>
    </r>
  </si>
  <si>
    <t>MÓDULO 4 - COMPOSIÇÃO DO CUSTO DE REPOSIÇÃO DO PROFISSIONAL AUSENTE</t>
  </si>
  <si>
    <t>4.1 Ausências legais</t>
  </si>
  <si>
    <r>
      <t>A –</t>
    </r>
    <r>
      <rPr>
        <sz val="12"/>
        <color indexed="10"/>
        <rFont val="Arial Narrow"/>
        <family val="2"/>
      </rPr>
      <t xml:space="preserve"> Férias – </t>
    </r>
    <r>
      <rPr>
        <sz val="12"/>
        <rFont val="Arial Narrow"/>
        <family val="2"/>
      </rPr>
      <t>artigo 7º, inciso XVII da Constituição Federal. Afastamento de 30 dias, sem prejuízo da remuneração, após cada período de 12 meses de vigência do contrato de trabalho. O pagamento ocorre conforme preceitua o artigo 129 e o inciso I, artigo 130, do Decreto-Lei nº  5.452/43 - CLT.</t>
    </r>
  </si>
  <si>
    <r>
      <t xml:space="preserve">B </t>
    </r>
    <r>
      <rPr>
        <sz val="12"/>
        <color indexed="10"/>
        <rFont val="Arial Narrow"/>
        <family val="2"/>
      </rPr>
      <t xml:space="preserve">- Ausências Legais </t>
    </r>
    <r>
      <rPr>
        <sz val="12"/>
        <rFont val="Arial Narrow"/>
        <family val="2"/>
      </rPr>
      <t xml:space="preserve">- Ausências ao trabalho asseguradas ao empregado pelo art. 473 da CLT (morte de cônjuge, ascendente, descendente; casamento; nascimento de filho; doação de sangue; alistamento eleitoral; serviço militar; comparecer a juízo). </t>
    </r>
  </si>
  <si>
    <r>
      <t>C –</t>
    </r>
    <r>
      <rPr>
        <sz val="12"/>
        <color indexed="10"/>
        <rFont val="Arial Narrow"/>
        <family val="2"/>
      </rPr>
      <t xml:space="preserve"> Licença Paternidade -</t>
    </r>
    <r>
      <rPr>
        <sz val="12"/>
        <rFont val="Arial Narrow"/>
        <family val="2"/>
      </rPr>
      <t xml:space="preserve"> Criada pelo art. 7º, inciso XIX da CF, combinado com o art. 10, § 1º dos Atos das Disposições Constitucionais Transitórias – ADCT -, concede ao empregado o direito de ausentar-se do serviço por cinco dias quando do nascimento de filho. De acordo com o IBGE, nascem filhos de 1,5% dos trabalhadores no período de um ano.</t>
    </r>
  </si>
  <si>
    <r>
      <t>D –</t>
    </r>
    <r>
      <rPr>
        <sz val="12"/>
        <color indexed="10"/>
        <rFont val="Arial Narrow"/>
        <family val="2"/>
      </rPr>
      <t xml:space="preserve"> Ausência por Acidente de Trabalho</t>
    </r>
    <r>
      <rPr>
        <sz val="12"/>
        <rFont val="Arial Narrow"/>
        <family val="2"/>
      </rPr>
      <t xml:space="preserve"> - O artigo 27 do Decreto nº 89.312, de 23/01/84, obriga o empregador a assumir o ônus financeiro pelo prazo de 15 dias, no caso de acidente de trabalho previsto no art. 131 da CLT. De acordo com os números mais recentes apresentados pelo Ministério da Previdência de Assistência Social, baseados em informações prestadas pelos empregadores, por meio da GFIP, 0,78% (zero vírgula setenta e oito por cento) dos empregados se acidentam no ano. Assim a provisão se faz necessária</t>
    </r>
  </si>
  <si>
    <r>
      <t>E –</t>
    </r>
    <r>
      <rPr>
        <sz val="12"/>
        <color indexed="10"/>
        <rFont val="Arial Narrow"/>
        <family val="2"/>
      </rPr>
      <t xml:space="preserve"> Afastamento maternidade –</t>
    </r>
    <r>
      <rPr>
        <sz val="12"/>
        <rFont val="Arial Narrow"/>
        <family val="2"/>
      </rPr>
      <t xml:space="preserve"> O benefício da licença maternidade está previsto na Constituição Federal de 1988, especificamente nos artigos 6º, 7º, inciso XVIII, 201, inciso II e 203, inciso I. Lei Ordinária Federal n.º 8.123, de 24 de julho de 1991, regulamenta o benefício da licença maternidade, especificamente em seu artigo 71 a 73. A licença maternidade tem duração de 120 (cento e vinte) dias. O cálculo deve considerar 4/12 de de adicional de 1/3 de férias e 4/12 de 13º salário da profissional substituta. Estima-se que aproximadamente 1,5% das mulheres economicamente ativa são mães durante o período de 12 meses.</t>
    </r>
  </si>
  <si>
    <r>
      <t>F –</t>
    </r>
    <r>
      <rPr>
        <sz val="12"/>
        <color indexed="10"/>
        <rFont val="Arial Narrow"/>
        <family val="2"/>
      </rPr>
      <t xml:space="preserve"> Ausencia por Doença</t>
    </r>
  </si>
  <si>
    <t>Total dos encargos sociais (soma dos submódulos 2.1, 2.2, 3, 4 e  4.1)</t>
  </si>
  <si>
    <t>VALORES DIÁRIOS/MENSAIS POR EMPREGADO</t>
  </si>
  <si>
    <t>QUANTIDADE DE DIAS:</t>
  </si>
  <si>
    <t>POSTO 01</t>
  </si>
  <si>
    <t>(R$)</t>
  </si>
  <si>
    <t>Auxílio Alimentação</t>
  </si>
  <si>
    <t>Assistência médica e familiar (Auxílio Saúde) (mensal)</t>
  </si>
  <si>
    <t>Fundo p/ indenização decorrente de aposentadoria (mensal)</t>
  </si>
  <si>
    <t>Seguro de vida em grupo, invalidez e funeral (mensal) - Somente para o cargo de encarregado geral confome previsto na Cláusula Vigésima da CCT.</t>
  </si>
  <si>
    <t>Auxilio Odontológico (mensal)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</si>
</sst>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_ * #,##0.00_ ;_ * \-#,##0.00_ ;_ * \-??_ ;_ @_ "/>
    <numFmt numFmtId="167" formatCode="#,##0.00\ ;\(#,##0.00\);\-#\ ;@\ "/>
    <numFmt numFmtId="168" formatCode="0\ &quot;MESES&quot;"/>
    <numFmt numFmtId="169" formatCode="_(* #,##0.00_);_(* \(#,##0.00\);_(* &quot;-&quot;??_);_(@_)"/>
    <numFmt numFmtId="170" formatCode="_(&quot;R$&quot;* #,##0.00_);_(&quot;R$&quot;* \(#,##0.00\);_(&quot;R$&quot;* &quot;-&quot;??_);_(@_)"/>
    <numFmt numFmtId="171" formatCode="0.000%"/>
    <numFmt numFmtId="172" formatCode="0.0%"/>
    <numFmt numFmtId="173" formatCode="_-&quot;R$&quot;\ * #,##0.000_-;\-&quot;R$&quot;\ * #,##0.000_-;_-&quot;R$&quot;\ * &quot;-&quot;??_-;_-@_-"/>
  </numFmts>
  <fonts count="75">
    <font>
      <sz val="11"/>
      <color theme="1"/>
      <name val="Calibri"/>
      <family val="2"/>
      <scheme val="minor"/>
    </font>
    <font>
      <sz val="11"/>
      <color theme="1"/>
      <name val="Calibri"/>
      <family val="2"/>
      <scheme val="minor"/>
    </font>
    <font>
      <sz val="10"/>
      <color theme="1"/>
      <name val="Calibri"/>
      <family val="2"/>
      <scheme val="minor"/>
    </font>
    <font>
      <sz val="12"/>
      <color theme="1"/>
      <name val="Calibri"/>
      <family val="2"/>
      <scheme val="minor"/>
    </font>
    <font>
      <sz val="10"/>
      <name val="Arial"/>
      <family val="2"/>
    </font>
    <font>
      <sz val="10"/>
      <name val="Calibri"/>
      <family val="2"/>
      <scheme val="minor"/>
    </font>
    <font>
      <b/>
      <sz val="10"/>
      <color theme="1"/>
      <name val="Calibri"/>
      <family val="2"/>
      <scheme val="minor"/>
    </font>
    <font>
      <b/>
      <sz val="10"/>
      <name val="Calibri"/>
      <family val="2"/>
      <scheme val="minor"/>
    </font>
    <font>
      <b/>
      <sz val="11"/>
      <color indexed="8"/>
      <name val="Calibri"/>
      <family val="2"/>
    </font>
    <font>
      <sz val="11"/>
      <color indexed="8"/>
      <name val="Calibri"/>
      <family val="2"/>
    </font>
    <font>
      <sz val="10"/>
      <name val="Times New Roman"/>
      <family val="1"/>
    </font>
    <font>
      <sz val="11"/>
      <color theme="1"/>
      <name val="Calibri"/>
      <family val="2"/>
    </font>
    <font>
      <b/>
      <sz val="12"/>
      <color theme="1"/>
      <name val="Calibri"/>
      <family val="2"/>
      <scheme val="minor"/>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u/>
      <sz val="12"/>
      <name val="Arial"/>
      <family val="2"/>
    </font>
    <font>
      <b/>
      <sz val="12"/>
      <name val="Arial"/>
      <family val="2"/>
    </font>
    <font>
      <b/>
      <sz val="10"/>
      <name val="Arial"/>
      <family val="2"/>
    </font>
    <font>
      <b/>
      <u/>
      <sz val="12"/>
      <name val="Arial Narrow"/>
      <family val="2"/>
    </font>
    <font>
      <b/>
      <sz val="12"/>
      <name val="Arial Narrow"/>
      <family val="2"/>
    </font>
    <font>
      <b/>
      <sz val="12"/>
      <color indexed="10"/>
      <name val="Arial Narrow"/>
      <family val="2"/>
    </font>
    <font>
      <sz val="12"/>
      <color indexed="10"/>
      <name val="Arial Narrow"/>
      <family val="2"/>
    </font>
    <font>
      <sz val="12"/>
      <name val="Arial Narrow"/>
      <family val="2"/>
    </font>
    <font>
      <sz val="10"/>
      <color rgb="FF000000"/>
      <name val="Arial"/>
      <family val="2"/>
    </font>
    <font>
      <b/>
      <sz val="12"/>
      <color rgb="FFFF0000"/>
      <name val="Arial Narrow"/>
      <family val="2"/>
    </font>
    <font>
      <sz val="12"/>
      <name val="Arial"/>
      <family val="2"/>
    </font>
    <font>
      <b/>
      <sz val="9"/>
      <color indexed="81"/>
      <name val="Segoe UI"/>
      <family val="2"/>
    </font>
    <font>
      <b/>
      <sz val="9"/>
      <color indexed="81"/>
      <name val="Tahoma"/>
      <family val="2"/>
    </font>
    <font>
      <b/>
      <sz val="12"/>
      <color indexed="81"/>
      <name val="Segoe UI"/>
      <family val="2"/>
    </font>
    <font>
      <sz val="12"/>
      <color indexed="81"/>
      <name val="Segoe UI"/>
      <family val="2"/>
    </font>
    <font>
      <sz val="11"/>
      <color theme="1"/>
      <name val="Times New Roman"/>
      <family val="1"/>
    </font>
    <font>
      <b/>
      <sz val="12"/>
      <color rgb="FFFF0000"/>
      <name val="Times New Roman"/>
      <family val="1"/>
    </font>
    <font>
      <b/>
      <sz val="11"/>
      <name val="Times New Roman"/>
      <family val="1"/>
    </font>
    <font>
      <b/>
      <sz val="14"/>
      <name val="Times New Roman"/>
      <family val="1"/>
    </font>
    <font>
      <b/>
      <sz val="9"/>
      <name val="Times New Roman"/>
      <family val="1"/>
    </font>
    <font>
      <b/>
      <sz val="11"/>
      <color rgb="FFFF0000"/>
      <name val="Times New Roman"/>
      <family val="1"/>
    </font>
    <font>
      <sz val="11"/>
      <color rgb="FF000000"/>
      <name val="Calibri"/>
      <family val="2"/>
    </font>
    <font>
      <b/>
      <sz val="10"/>
      <color rgb="FFFFFFFF"/>
      <name val="Times New Roman"/>
      <family val="1"/>
    </font>
    <font>
      <sz val="10"/>
      <color rgb="FF000000"/>
      <name val="Times New Roman"/>
      <family val="1"/>
    </font>
    <font>
      <b/>
      <sz val="10"/>
      <color rgb="FF000000"/>
      <name val="Times New Roman"/>
      <family val="1"/>
    </font>
    <font>
      <b/>
      <sz val="10"/>
      <color theme="0"/>
      <name val="Times New Roman"/>
      <family val="1"/>
    </font>
    <font>
      <b/>
      <sz val="10"/>
      <color rgb="FF231F20"/>
      <name val="Times New Roman"/>
      <family val="1"/>
    </font>
    <font>
      <sz val="10"/>
      <color rgb="FF231F20"/>
      <name val="Times New Roman"/>
      <family val="1"/>
    </font>
    <font>
      <b/>
      <sz val="11"/>
      <color rgb="FFFFFFFF"/>
      <name val="Times New Roman"/>
      <family val="1"/>
    </font>
    <font>
      <b/>
      <sz val="10"/>
      <name val="Times New Roman"/>
      <family val="1"/>
    </font>
    <font>
      <b/>
      <sz val="11"/>
      <color theme="1"/>
      <name val="Times New Roman"/>
      <family val="1"/>
    </font>
    <font>
      <b/>
      <u/>
      <sz val="10"/>
      <name val="Times New Roman"/>
      <family val="1"/>
    </font>
    <font>
      <sz val="11"/>
      <name val="Times New Roman"/>
      <family val="1"/>
    </font>
    <font>
      <i/>
      <sz val="8"/>
      <color theme="1"/>
      <name val="Times New Roman"/>
      <family val="1"/>
    </font>
    <font>
      <sz val="11"/>
      <name val="Calibri"/>
      <family val="2"/>
      <scheme val="minor"/>
    </font>
    <font>
      <sz val="10"/>
      <name val="Arial"/>
    </font>
    <font>
      <u/>
      <sz val="10"/>
      <color theme="10"/>
      <name val="Arial"/>
      <family val="2"/>
    </font>
    <font>
      <sz val="9"/>
      <name val="Calibri"/>
      <family val="2"/>
      <scheme val="minor"/>
    </font>
    <font>
      <sz val="8"/>
      <name val="Calibri"/>
      <family val="2"/>
    </font>
    <font>
      <sz val="8"/>
      <name val="Calibri"/>
      <family val="2"/>
      <scheme val="minor"/>
    </font>
    <font>
      <b/>
      <sz val="8"/>
      <name val="Calibri"/>
      <family val="2"/>
      <scheme val="minor"/>
    </font>
    <font>
      <u/>
      <sz val="12"/>
      <name val="Arial"/>
      <family val="2"/>
    </font>
    <font>
      <b/>
      <sz val="11"/>
      <color theme="1"/>
      <name val="Calibri"/>
      <family val="2"/>
      <scheme val="minor"/>
    </font>
    <font>
      <b/>
      <sz val="11"/>
      <name val="Calibri"/>
      <family val="2"/>
      <scheme val="minor"/>
    </font>
    <font>
      <sz val="10"/>
      <color rgb="FFFF0000"/>
      <name val="Arial"/>
    </font>
    <font>
      <sz val="12"/>
      <color rgb="FFFF0000"/>
      <name val="Arial"/>
      <family val="2"/>
    </font>
    <font>
      <b/>
      <sz val="11"/>
      <color rgb="FF000000"/>
      <name val="Calibri"/>
      <family val="2"/>
    </font>
  </fonts>
  <fills count="4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26"/>
      </patternFill>
    </fill>
    <fill>
      <patternFill patternType="solid">
        <fgColor theme="0" tint="-0.249977111117893"/>
        <bgColor indexed="31"/>
      </patternFill>
    </fill>
    <fill>
      <patternFill patternType="solid">
        <fgColor theme="0" tint="-0.14996795556505021"/>
        <bgColor indexed="64"/>
      </patternFill>
    </fill>
    <fill>
      <patternFill patternType="solid">
        <fgColor theme="0" tint="-0.499984740745262"/>
        <bgColor rgb="FF993366"/>
      </patternFill>
    </fill>
    <fill>
      <patternFill patternType="solid">
        <fgColor rgb="FFFFFFFF"/>
        <bgColor rgb="FFFFFFCC"/>
      </patternFill>
    </fill>
    <fill>
      <patternFill patternType="solid">
        <fgColor theme="0" tint="-0.499984740745262"/>
        <bgColor rgb="FFBFBFBF"/>
      </patternFill>
    </fill>
    <fill>
      <patternFill patternType="solid">
        <fgColor theme="0" tint="-0.499984740745262"/>
        <bgColor rgb="FF1F3864"/>
      </patternFill>
    </fill>
    <fill>
      <patternFill patternType="solid">
        <fgColor theme="0" tint="-0.499984740745262"/>
        <bgColor indexed="64"/>
      </patternFill>
    </fill>
    <fill>
      <patternFill patternType="solid">
        <fgColor theme="0" tint="-0.14999847407452621"/>
        <bgColor indexed="26"/>
      </patternFill>
    </fill>
    <fill>
      <patternFill patternType="solid">
        <fgColor theme="0" tint="-4.9989318521683403E-2"/>
        <bgColor indexed="64"/>
      </patternFill>
    </fill>
    <fill>
      <patternFill patternType="solid">
        <fgColor theme="0"/>
        <bgColor indexed="26"/>
      </patternFill>
    </fill>
    <fill>
      <patternFill patternType="solid">
        <fgColor rgb="FFFFFF00"/>
        <bgColor indexed="64"/>
      </patternFill>
    </fill>
    <fill>
      <patternFill patternType="solid">
        <fgColor theme="4" tint="0.7999816888943144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style="hair">
        <color auto="1"/>
      </top>
      <bottom/>
      <diagonal/>
    </border>
    <border>
      <left style="hair">
        <color auto="1"/>
      </left>
      <right style="hair">
        <color auto="1"/>
      </right>
      <top style="hair">
        <color auto="1"/>
      </top>
      <bottom/>
      <diagonal/>
    </border>
    <border>
      <left/>
      <right style="medium">
        <color indexed="64"/>
      </right>
      <top style="hair">
        <color auto="1"/>
      </top>
      <bottom/>
      <diagonal/>
    </border>
    <border>
      <left style="medium">
        <color indexed="64"/>
      </left>
      <right style="hair">
        <color auto="1"/>
      </right>
      <top/>
      <bottom/>
      <diagonal/>
    </border>
    <border>
      <left style="hair">
        <color auto="1"/>
      </left>
      <right style="hair">
        <color auto="1"/>
      </right>
      <top/>
      <bottom/>
      <diagonal/>
    </border>
    <border>
      <left style="medium">
        <color indexed="64"/>
      </left>
      <right style="hair">
        <color rgb="FF818386"/>
      </right>
      <top style="hair">
        <color rgb="FF818386"/>
      </top>
      <bottom style="hair">
        <color rgb="FF818386"/>
      </bottom>
      <diagonal/>
    </border>
    <border>
      <left style="hair">
        <color rgb="FF818386"/>
      </left>
      <right style="hair">
        <color rgb="FF818386"/>
      </right>
      <top style="hair">
        <color rgb="FF818386"/>
      </top>
      <bottom style="hair">
        <color rgb="FF818386"/>
      </bottom>
      <diagonal/>
    </border>
    <border>
      <left style="hair">
        <color rgb="FF818386"/>
      </left>
      <right style="medium">
        <color indexed="64"/>
      </right>
      <top style="hair">
        <color rgb="FF818386"/>
      </top>
      <bottom style="hair">
        <color rgb="FF818386"/>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right style="medium">
        <color indexed="64"/>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diagonal/>
    </border>
    <border>
      <left/>
      <right/>
      <top style="thin">
        <color indexed="8"/>
      </top>
      <bottom style="thin">
        <color indexed="8"/>
      </bottom>
      <diagonal/>
    </border>
    <border>
      <left style="medium">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8"/>
      </bottom>
      <diagonal/>
    </border>
    <border>
      <left/>
      <right style="thin">
        <color indexed="8"/>
      </right>
      <top style="medium">
        <color indexed="64"/>
      </top>
      <bottom style="thin">
        <color indexed="8"/>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8"/>
      </bottom>
      <diagonal/>
    </border>
    <border>
      <left style="thin">
        <color indexed="8"/>
      </left>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64"/>
      </right>
      <top style="medium">
        <color indexed="64"/>
      </top>
      <bottom style="thin">
        <color indexed="8"/>
      </bottom>
      <diagonal/>
    </border>
    <border>
      <left style="thin">
        <color indexed="8"/>
      </left>
      <right style="thin">
        <color indexed="64"/>
      </right>
      <top/>
      <bottom style="thin">
        <color indexed="8"/>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10">
    <xf numFmtId="0" fontId="0" fillId="0" borderId="0"/>
    <xf numFmtId="43" fontId="1" fillId="0" borderId="0" applyFont="0" applyFill="0" applyBorder="0" applyAlignment="0" applyProtection="0"/>
    <xf numFmtId="9" fontId="3" fillId="0" borderId="0" applyFont="0" applyFill="0" applyBorder="0" applyAlignment="0" applyProtection="0"/>
    <xf numFmtId="0" fontId="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10" fillId="0" borderId="0" applyNumberFormat="0" applyFill="0" applyBorder="0" applyProtection="0">
      <alignment vertical="top" wrapText="1"/>
    </xf>
    <xf numFmtId="165" fontId="4" fillId="0" borderId="0" applyFill="0" applyBorder="0" applyAlignment="0" applyProtection="0"/>
    <xf numFmtId="0" fontId="4" fillId="0" borderId="0"/>
    <xf numFmtId="0" fontId="4" fillId="0" borderId="0"/>
    <xf numFmtId="9" fontId="4" fillId="0" borderId="0" applyFill="0" applyBorder="0" applyAlignment="0" applyProtection="0"/>
    <xf numFmtId="0" fontId="8" fillId="0" borderId="5" applyNumberFormat="0" applyFill="0" applyAlignment="0" applyProtection="0"/>
    <xf numFmtId="166" fontId="4"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18" fillId="16"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6"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3" borderId="0" applyNumberFormat="0" applyBorder="0" applyAlignment="0" applyProtection="0"/>
    <xf numFmtId="0" fontId="23" fillId="6" borderId="0" applyNumberFormat="0" applyBorder="0" applyAlignment="0" applyProtection="0"/>
    <xf numFmtId="0" fontId="19" fillId="7" borderId="0" applyNumberFormat="0" applyBorder="0" applyAlignment="0" applyProtection="0"/>
    <xf numFmtId="0" fontId="20" fillId="11" borderId="6" applyNumberFormat="0" applyAlignment="0" applyProtection="0"/>
    <xf numFmtId="0" fontId="20" fillId="11" borderId="6" applyNumberFormat="0" applyAlignment="0" applyProtection="0"/>
    <xf numFmtId="0" fontId="21" fillId="24" borderId="7" applyNumberFormat="0" applyAlignment="0" applyProtection="0"/>
    <xf numFmtId="0" fontId="13" fillId="0" borderId="8" applyNumberFormat="0" applyFill="0" applyAlignment="0" applyProtection="0"/>
    <xf numFmtId="0" fontId="21" fillId="24" borderId="7" applyNumberFormat="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3" borderId="0" applyNumberFormat="0" applyBorder="0" applyAlignment="0" applyProtection="0"/>
    <xf numFmtId="0" fontId="22" fillId="11" borderId="6" applyNumberFormat="0" applyAlignment="0" applyProtection="0"/>
    <xf numFmtId="0" fontId="27" fillId="0" borderId="0" applyNumberFormat="0" applyFill="0" applyBorder="0" applyAlignment="0" applyProtection="0"/>
    <xf numFmtId="0" fontId="19" fillId="7" borderId="0" applyNumberFormat="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22" fillId="10" borderId="6" applyNumberFormat="0" applyAlignment="0" applyProtection="0"/>
    <xf numFmtId="0" fontId="13" fillId="0" borderId="8" applyNumberFormat="0" applyFill="0" applyAlignment="0" applyProtection="0"/>
    <xf numFmtId="0" fontId="24" fillId="25" borderId="0" applyNumberFormat="0" applyBorder="0" applyAlignment="0" applyProtection="0"/>
    <xf numFmtId="0" fontId="4" fillId="26" borderId="12" applyNumberFormat="0" applyFont="0" applyAlignment="0" applyProtection="0"/>
    <xf numFmtId="0" fontId="9" fillId="26" borderId="12" applyNumberFormat="0" applyFont="0" applyAlignment="0" applyProtection="0"/>
    <xf numFmtId="0" fontId="25" fillId="11" borderId="13" applyNumberFormat="0" applyAlignment="0" applyProtection="0"/>
    <xf numFmtId="0" fontId="25" fillId="11" borderId="1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4" fillId="0" borderId="0"/>
    <xf numFmtId="165" fontId="4" fillId="0" borderId="0" applyFill="0" applyBorder="0" applyAlignment="0" applyProtection="0"/>
    <xf numFmtId="0" fontId="1" fillId="0" borderId="0"/>
    <xf numFmtId="9" fontId="9" fillId="0" borderId="0" applyFill="0" applyBorder="0" applyAlignment="0" applyProtection="0"/>
    <xf numFmtId="0" fontId="36" fillId="0" borderId="0"/>
    <xf numFmtId="9" fontId="4" fillId="0" borderId="0" applyFill="0" applyBorder="0" applyAlignment="0" applyProtection="0"/>
    <xf numFmtId="0" fontId="1" fillId="0" borderId="0"/>
    <xf numFmtId="0" fontId="49" fillId="0" borderId="0"/>
    <xf numFmtId="170" fontId="1" fillId="0" borderId="0" applyFont="0" applyFill="0" applyBorder="0" applyAlignment="0" applyProtection="0"/>
    <xf numFmtId="0" fontId="63" fillId="0" borderId="0"/>
    <xf numFmtId="165" fontId="4" fillId="0" borderId="0" applyFont="0" applyFill="0" applyBorder="0" applyAlignment="0" applyProtection="0"/>
    <xf numFmtId="9" fontId="4" fillId="0" borderId="0" applyFont="0" applyFill="0" applyBorder="0" applyAlignment="0" applyProtection="0"/>
    <xf numFmtId="0" fontId="64" fillId="0" borderId="0" applyNumberFormat="0" applyFill="0" applyBorder="0" applyAlignment="0" applyProtection="0"/>
    <xf numFmtId="43" fontId="4" fillId="0" borderId="0" applyFont="0" applyFill="0" applyBorder="0" applyAlignment="0" applyProtection="0"/>
    <xf numFmtId="44" fontId="1" fillId="0" borderId="0" applyFont="0" applyFill="0" applyBorder="0" applyAlignment="0" applyProtection="0"/>
  </cellStyleXfs>
  <cellXfs count="52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xf numFmtId="43" fontId="2" fillId="0" borderId="0" xfId="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wrapText="1"/>
    </xf>
    <xf numFmtId="164" fontId="11" fillId="0" borderId="0" xfId="1" applyNumberFormat="1" applyFont="1" applyBorder="1" applyAlignment="1">
      <alignment horizontal="center" vertical="center"/>
    </xf>
    <xf numFmtId="0" fontId="0" fillId="0" borderId="0" xfId="0" applyAlignment="1">
      <alignment horizontal="center" vertical="center"/>
    </xf>
    <xf numFmtId="0" fontId="4" fillId="0" borderId="0" xfId="95" applyAlignment="1">
      <alignment vertical="center"/>
    </xf>
    <xf numFmtId="8" fontId="4" fillId="0" borderId="0" xfId="95" applyNumberFormat="1" applyAlignment="1">
      <alignment vertical="center"/>
    </xf>
    <xf numFmtId="0" fontId="28" fillId="0" borderId="27" xfId="95" applyFont="1" applyBorder="1" applyAlignment="1">
      <alignment horizontal="center" vertical="center"/>
    </xf>
    <xf numFmtId="0" fontId="29" fillId="0" borderId="27" xfId="95" applyFont="1" applyBorder="1" applyAlignment="1">
      <alignment horizontal="center" vertical="center"/>
    </xf>
    <xf numFmtId="0" fontId="28" fillId="0" borderId="18" xfId="95" applyFont="1" applyBorder="1" applyAlignment="1">
      <alignment horizontal="center" vertical="center"/>
    </xf>
    <xf numFmtId="0" fontId="4" fillId="0" borderId="0" xfId="10"/>
    <xf numFmtId="0" fontId="4" fillId="0" borderId="23" xfId="95" applyBorder="1" applyAlignment="1">
      <alignment vertical="center"/>
    </xf>
    <xf numFmtId="10" fontId="32" fillId="28" borderId="32" xfId="98" applyNumberFormat="1" applyFont="1" applyFill="1" applyBorder="1" applyAlignment="1" applyProtection="1">
      <alignment horizontal="center" vertical="center" wrapText="1"/>
    </xf>
    <xf numFmtId="0" fontId="32" fillId="28" borderId="32" xfId="95" applyFont="1" applyFill="1" applyBorder="1" applyAlignment="1">
      <alignment vertical="center" wrapText="1"/>
    </xf>
    <xf numFmtId="0" fontId="33" fillId="0" borderId="33" xfId="95" applyFont="1" applyBorder="1" applyAlignment="1">
      <alignment horizontal="left" vertical="center" wrapText="1"/>
    </xf>
    <xf numFmtId="10" fontId="32" fillId="4" borderId="32" xfId="98" applyNumberFormat="1" applyFont="1" applyFill="1" applyBorder="1" applyAlignment="1" applyProtection="1">
      <alignment horizontal="center" vertical="center" wrapText="1"/>
    </xf>
    <xf numFmtId="44" fontId="4" fillId="0" borderId="0" xfId="95" applyNumberFormat="1" applyAlignment="1">
      <alignment vertical="center"/>
    </xf>
    <xf numFmtId="10" fontId="32" fillId="28" borderId="23" xfId="98" applyNumberFormat="1" applyFont="1" applyFill="1" applyBorder="1" applyAlignment="1" applyProtection="1">
      <alignment horizontal="center" vertical="center" wrapText="1"/>
    </xf>
    <xf numFmtId="0" fontId="4" fillId="0" borderId="14" xfId="95" applyBorder="1" applyAlignment="1">
      <alignment vertical="center"/>
    </xf>
    <xf numFmtId="165" fontId="38" fillId="0" borderId="29" xfId="96" applyFont="1" applyBorder="1" applyAlignment="1">
      <alignment vertical="center" wrapText="1"/>
    </xf>
    <xf numFmtId="165" fontId="38" fillId="3" borderId="29" xfId="96" applyFont="1" applyFill="1" applyBorder="1" applyAlignment="1">
      <alignment vertical="center" wrapText="1"/>
    </xf>
    <xf numFmtId="0" fontId="38" fillId="0" borderId="39" xfId="95" applyFont="1" applyBorder="1" applyAlignment="1">
      <alignment horizontal="center" vertical="center" wrapText="1"/>
    </xf>
    <xf numFmtId="165" fontId="38" fillId="0" borderId="29" xfId="96" applyFont="1" applyFill="1" applyBorder="1" applyAlignment="1">
      <alignment vertical="center" wrapText="1"/>
    </xf>
    <xf numFmtId="0" fontId="38" fillId="0" borderId="40" xfId="95" applyFont="1" applyBorder="1" applyAlignment="1">
      <alignment horizontal="center" vertical="center" wrapText="1"/>
    </xf>
    <xf numFmtId="165" fontId="38" fillId="0" borderId="43" xfId="96" applyFont="1" applyBorder="1" applyAlignment="1">
      <alignment vertical="center" wrapText="1"/>
    </xf>
    <xf numFmtId="0" fontId="43" fillId="0" borderId="0" xfId="101" applyFont="1"/>
    <xf numFmtId="0" fontId="43" fillId="0" borderId="0" xfId="101" applyFont="1" applyAlignment="1">
      <alignment horizontal="center" vertical="center"/>
    </xf>
    <xf numFmtId="0" fontId="51" fillId="31" borderId="14" xfId="102" applyFont="1" applyFill="1" applyBorder="1" applyAlignment="1">
      <alignment horizontal="center" vertical="center" wrapText="1"/>
    </xf>
    <xf numFmtId="0" fontId="51" fillId="31" borderId="0" xfId="102" applyFont="1" applyFill="1" applyAlignment="1">
      <alignment vertical="center" wrapText="1"/>
    </xf>
    <xf numFmtId="167" fontId="51" fillId="31" borderId="0" xfId="102" applyNumberFormat="1" applyFont="1" applyFill="1" applyAlignment="1">
      <alignment vertical="center" wrapText="1"/>
    </xf>
    <xf numFmtId="10" fontId="51" fillId="31" borderId="0" xfId="102" applyNumberFormat="1" applyFont="1" applyFill="1" applyAlignment="1">
      <alignment vertical="center" wrapText="1"/>
    </xf>
    <xf numFmtId="0" fontId="51" fillId="31" borderId="23" xfId="102" applyFont="1" applyFill="1" applyBorder="1" applyAlignment="1">
      <alignment vertical="center" wrapText="1"/>
    </xf>
    <xf numFmtId="2" fontId="43" fillId="0" borderId="0" xfId="101" applyNumberFormat="1" applyFont="1" applyAlignment="1">
      <alignment horizontal="center" vertical="center"/>
    </xf>
    <xf numFmtId="2" fontId="50" fillId="33" borderId="49" xfId="102" applyNumberFormat="1" applyFont="1" applyFill="1" applyBorder="1" applyAlignment="1">
      <alignment horizontal="center" vertical="center" wrapText="1"/>
    </xf>
    <xf numFmtId="168" fontId="53" fillId="34" borderId="23" xfId="10" applyNumberFormat="1" applyFont="1" applyFill="1" applyBorder="1" applyAlignment="1">
      <alignment horizontal="center" vertical="center"/>
    </xf>
    <xf numFmtId="0" fontId="54" fillId="0" borderId="52" xfId="10" applyFont="1" applyBorder="1" applyAlignment="1">
      <alignment horizontal="center" vertical="center" wrapText="1"/>
    </xf>
    <xf numFmtId="0" fontId="55" fillId="0" borderId="53" xfId="10" applyFont="1" applyBorder="1" applyAlignment="1">
      <alignment horizontal="justify" vertical="center" wrapText="1"/>
    </xf>
    <xf numFmtId="0" fontId="55" fillId="0" borderId="53" xfId="10" applyFont="1" applyBorder="1" applyAlignment="1">
      <alignment horizontal="center" vertical="center" wrapText="1"/>
    </xf>
    <xf numFmtId="4" fontId="55" fillId="0" borderId="53" xfId="10" applyNumberFormat="1" applyFont="1" applyBorder="1" applyAlignment="1">
      <alignment horizontal="center" vertical="center" wrapText="1"/>
    </xf>
    <xf numFmtId="169" fontId="55" fillId="0" borderId="54" xfId="10" applyNumberFormat="1" applyFont="1" applyBorder="1" applyAlignment="1">
      <alignment horizontal="center" vertical="center" wrapText="1"/>
    </xf>
    <xf numFmtId="4" fontId="53" fillId="34" borderId="54" xfId="10" applyNumberFormat="1" applyFont="1" applyFill="1" applyBorder="1" applyAlignment="1">
      <alignment vertical="center" wrapText="1"/>
    </xf>
    <xf numFmtId="0" fontId="56" fillId="31" borderId="14" xfId="102" applyFont="1" applyFill="1" applyBorder="1" applyAlignment="1">
      <alignment horizontal="center" vertical="center" wrapText="1"/>
    </xf>
    <xf numFmtId="0" fontId="56" fillId="31" borderId="0" xfId="102" applyFont="1" applyFill="1" applyAlignment="1">
      <alignment horizontal="center" vertical="center" wrapText="1"/>
    </xf>
    <xf numFmtId="0" fontId="56" fillId="0" borderId="0" xfId="102" applyFont="1" applyAlignment="1">
      <alignment horizontal="center" vertical="center" wrapText="1"/>
    </xf>
    <xf numFmtId="0" fontId="56" fillId="31" borderId="23" xfId="102" applyFont="1" applyFill="1" applyBorder="1" applyAlignment="1">
      <alignment horizontal="center" vertical="center" wrapText="1"/>
    </xf>
    <xf numFmtId="0" fontId="2" fillId="0" borderId="23" xfId="0" applyFont="1" applyBorder="1" applyAlignment="1">
      <alignment vertical="center"/>
    </xf>
    <xf numFmtId="0" fontId="62" fillId="0" borderId="1" xfId="0" applyFont="1" applyBorder="1" applyAlignment="1">
      <alignment horizontal="center" vertical="center"/>
    </xf>
    <xf numFmtId="0" fontId="7" fillId="0" borderId="19" xfId="104" applyFont="1" applyBorder="1" applyAlignment="1">
      <alignment horizontal="center" vertical="center" wrapText="1"/>
    </xf>
    <xf numFmtId="0" fontId="7" fillId="0" borderId="17" xfId="104" applyFont="1" applyBorder="1" applyAlignment="1">
      <alignment horizontal="center" vertical="center" wrapText="1"/>
    </xf>
    <xf numFmtId="0" fontId="7" fillId="0" borderId="18" xfId="104" applyFont="1" applyBorder="1" applyAlignment="1">
      <alignment horizontal="center" vertical="center" shrinkToFit="1"/>
    </xf>
    <xf numFmtId="0" fontId="5" fillId="0" borderId="63" xfId="104" applyFont="1" applyBorder="1" applyAlignment="1">
      <alignment vertical="center" shrinkToFit="1"/>
    </xf>
    <xf numFmtId="0" fontId="5" fillId="0" borderId="61" xfId="104" applyFont="1" applyBorder="1" applyAlignment="1">
      <alignment vertical="center" shrinkToFit="1"/>
    </xf>
    <xf numFmtId="0" fontId="63" fillId="0" borderId="0" xfId="104"/>
    <xf numFmtId="0" fontId="5" fillId="0" borderId="85" xfId="104" applyFont="1" applyBorder="1" applyAlignment="1">
      <alignment horizontal="center" vertical="center" shrinkToFit="1"/>
    </xf>
    <xf numFmtId="0" fontId="5" fillId="0" borderId="65" xfId="104" applyFont="1" applyBorder="1" applyAlignment="1">
      <alignment horizontal="center" vertical="center" shrinkToFit="1"/>
    </xf>
    <xf numFmtId="0" fontId="5" fillId="0" borderId="28" xfId="104" applyFont="1" applyBorder="1" applyAlignment="1">
      <alignment horizontal="center" vertical="center" shrinkToFit="1"/>
    </xf>
    <xf numFmtId="165" fontId="5" fillId="0" borderId="38" xfId="105" applyFont="1" applyFill="1" applyBorder="1" applyAlignment="1">
      <alignment horizontal="center" vertical="center" shrinkToFit="1"/>
    </xf>
    <xf numFmtId="0" fontId="5" fillId="0" borderId="39" xfId="104" applyFont="1" applyBorder="1" applyAlignment="1">
      <alignment horizontal="center" vertical="center" shrinkToFit="1"/>
    </xf>
    <xf numFmtId="165" fontId="5" fillId="0" borderId="29" xfId="105" applyFont="1" applyFill="1" applyBorder="1" applyAlignment="1">
      <alignment horizontal="center" vertical="center" shrinkToFit="1"/>
    </xf>
    <xf numFmtId="0" fontId="5" fillId="0" borderId="40" xfId="104" applyFont="1" applyBorder="1" applyAlignment="1">
      <alignment horizontal="center" vertical="center" shrinkToFit="1"/>
    </xf>
    <xf numFmtId="0" fontId="5" fillId="0" borderId="43" xfId="105" applyNumberFormat="1" applyFont="1" applyFill="1" applyBorder="1" applyAlignment="1">
      <alignment horizontal="center" vertical="center" shrinkToFit="1"/>
    </xf>
    <xf numFmtId="0" fontId="5" fillId="0" borderId="58" xfId="104" applyFont="1" applyBorder="1" applyAlignment="1">
      <alignment horizontal="center" vertical="center" shrinkToFit="1"/>
    </xf>
    <xf numFmtId="0" fontId="5" fillId="0" borderId="59" xfId="104" applyFont="1" applyBorder="1" applyAlignment="1">
      <alignment horizontal="center" vertical="center" shrinkToFit="1"/>
    </xf>
    <xf numFmtId="165" fontId="5" fillId="0" borderId="62" xfId="105" applyFont="1" applyFill="1" applyBorder="1" applyAlignment="1">
      <alignment vertical="center" shrinkToFit="1"/>
    </xf>
    <xf numFmtId="165" fontId="5" fillId="0" borderId="64" xfId="105" applyFont="1" applyFill="1" applyBorder="1" applyAlignment="1">
      <alignment horizontal="center" vertical="center" shrinkToFit="1"/>
    </xf>
    <xf numFmtId="165" fontId="7" fillId="0" borderId="19" xfId="105" applyFont="1" applyFill="1" applyBorder="1" applyAlignment="1">
      <alignment vertical="center" shrinkToFit="1"/>
    </xf>
    <xf numFmtId="0" fontId="5" fillId="0" borderId="71" xfId="104" applyFont="1" applyBorder="1" applyAlignment="1">
      <alignment horizontal="center" vertical="center" shrinkToFit="1"/>
    </xf>
    <xf numFmtId="165" fontId="5" fillId="0" borderId="73" xfId="105" applyFont="1" applyFill="1" applyBorder="1" applyAlignment="1">
      <alignment vertical="center" shrinkToFit="1"/>
    </xf>
    <xf numFmtId="0" fontId="5" fillId="0" borderId="74" xfId="104" applyFont="1" applyBorder="1" applyAlignment="1">
      <alignment horizontal="center" vertical="center" shrinkToFit="1"/>
    </xf>
    <xf numFmtId="9" fontId="5" fillId="0" borderId="75" xfId="104" applyNumberFormat="1" applyFont="1" applyBorder="1" applyAlignment="1">
      <alignment horizontal="center" vertical="center" shrinkToFit="1"/>
    </xf>
    <xf numFmtId="165" fontId="5" fillId="0" borderId="76" xfId="105" applyFont="1" applyFill="1" applyBorder="1" applyAlignment="1">
      <alignment vertical="center" shrinkToFit="1"/>
    </xf>
    <xf numFmtId="10" fontId="5" fillId="0" borderId="75" xfId="104" applyNumberFormat="1" applyFont="1" applyBorder="1" applyAlignment="1">
      <alignment horizontal="center" vertical="center" shrinkToFit="1"/>
    </xf>
    <xf numFmtId="0" fontId="5" fillId="0" borderId="77" xfId="104" applyFont="1" applyBorder="1" applyAlignment="1">
      <alignment horizontal="center" vertical="center" shrinkToFit="1"/>
    </xf>
    <xf numFmtId="165" fontId="5" fillId="0" borderId="79" xfId="105" applyFont="1" applyFill="1" applyBorder="1" applyAlignment="1">
      <alignment vertical="center" shrinkToFit="1"/>
    </xf>
    <xf numFmtId="165" fontId="7" fillId="0" borderId="68" xfId="105" applyFont="1" applyFill="1" applyBorder="1" applyAlignment="1">
      <alignment vertical="center" shrinkToFit="1"/>
    </xf>
    <xf numFmtId="0" fontId="5" fillId="0" borderId="0" xfId="104" applyFont="1" applyAlignment="1">
      <alignment horizontal="center" vertical="center" shrinkToFit="1"/>
    </xf>
    <xf numFmtId="165" fontId="5" fillId="0" borderId="0" xfId="105" applyFont="1" applyFill="1" applyBorder="1" applyAlignment="1">
      <alignment vertical="center" shrinkToFit="1"/>
    </xf>
    <xf numFmtId="0" fontId="7" fillId="0" borderId="0" xfId="104" applyFont="1" applyAlignment="1">
      <alignment horizontal="justify" vertical="center" shrinkToFit="1"/>
    </xf>
    <xf numFmtId="0" fontId="7" fillId="0" borderId="82" xfId="104" applyFont="1" applyBorder="1" applyAlignment="1">
      <alignment horizontal="center" vertical="center" shrinkToFit="1"/>
    </xf>
    <xf numFmtId="0" fontId="7" fillId="0" borderId="83" xfId="104" applyFont="1" applyBorder="1" applyAlignment="1">
      <alignment horizontal="left" vertical="center" shrinkToFit="1"/>
    </xf>
    <xf numFmtId="0" fontId="7" fillId="0" borderId="83" xfId="104" applyFont="1" applyBorder="1" applyAlignment="1">
      <alignment horizontal="center" vertical="center" shrinkToFit="1"/>
    </xf>
    <xf numFmtId="165" fontId="7" fillId="0" borderId="84" xfId="105" applyFont="1" applyFill="1" applyBorder="1" applyAlignment="1">
      <alignment vertical="center" shrinkToFit="1"/>
    </xf>
    <xf numFmtId="10" fontId="5" fillId="0" borderId="75" xfId="106" applyNumberFormat="1" applyFont="1" applyFill="1" applyBorder="1" applyAlignment="1" applyProtection="1">
      <alignment horizontal="center" vertical="center" shrinkToFit="1"/>
    </xf>
    <xf numFmtId="10" fontId="7" fillId="0" borderId="66" xfId="106" applyNumberFormat="1" applyFont="1" applyFill="1" applyBorder="1" applyAlignment="1" applyProtection="1">
      <alignment horizontal="center" vertical="center" shrinkToFit="1"/>
    </xf>
    <xf numFmtId="165" fontId="7" fillId="0" borderId="43" xfId="105" applyFont="1" applyFill="1" applyBorder="1" applyAlignment="1">
      <alignment vertical="center" shrinkToFit="1"/>
    </xf>
    <xf numFmtId="165" fontId="5" fillId="0" borderId="64" xfId="105" applyFont="1" applyFill="1" applyBorder="1" applyAlignment="1">
      <alignment vertical="center" shrinkToFit="1"/>
    </xf>
    <xf numFmtId="0" fontId="5" fillId="0" borderId="87" xfId="104" applyFont="1" applyBorder="1" applyAlignment="1">
      <alignment horizontal="justify" vertical="center" shrinkToFit="1"/>
    </xf>
    <xf numFmtId="0" fontId="5" fillId="0" borderId="63" xfId="104" applyFont="1" applyBorder="1" applyAlignment="1">
      <alignment horizontal="center" vertical="center" shrinkToFit="1"/>
    </xf>
    <xf numFmtId="0" fontId="5" fillId="0" borderId="87" xfId="104" applyFont="1" applyBorder="1" applyAlignment="1">
      <alignment horizontal="left" vertical="center" shrinkToFit="1"/>
    </xf>
    <xf numFmtId="0" fontId="5" fillId="0" borderId="88" xfId="104" applyFont="1" applyBorder="1" applyAlignment="1">
      <alignment horizontal="center" vertical="center" shrinkToFit="1"/>
    </xf>
    <xf numFmtId="0" fontId="5" fillId="0" borderId="89" xfId="104" applyFont="1" applyBorder="1" applyAlignment="1">
      <alignment horizontal="left" vertical="center" shrinkToFit="1"/>
    </xf>
    <xf numFmtId="0" fontId="5" fillId="0" borderId="57" xfId="104" applyFont="1" applyBorder="1" applyAlignment="1">
      <alignment horizontal="center" vertical="center" shrinkToFit="1"/>
    </xf>
    <xf numFmtId="165" fontId="5" fillId="0" borderId="86" xfId="105" applyFont="1" applyFill="1" applyBorder="1" applyAlignment="1">
      <alignment vertical="center" shrinkToFit="1"/>
    </xf>
    <xf numFmtId="165" fontId="7" fillId="0" borderId="27" xfId="105" applyFont="1" applyFill="1" applyBorder="1" applyAlignment="1">
      <alignment vertical="center" shrinkToFit="1"/>
    </xf>
    <xf numFmtId="0" fontId="5" fillId="0" borderId="14" xfId="104" applyFont="1" applyBorder="1"/>
    <xf numFmtId="0" fontId="5" fillId="0" borderId="0" xfId="104" applyFont="1" applyAlignment="1">
      <alignment horizontal="center"/>
    </xf>
    <xf numFmtId="165" fontId="5" fillId="0" borderId="0" xfId="105" applyFont="1" applyFill="1" applyBorder="1"/>
    <xf numFmtId="0" fontId="7" fillId="0" borderId="27" xfId="104" applyFont="1" applyBorder="1" applyAlignment="1">
      <alignment horizontal="center" vertical="center" wrapText="1"/>
    </xf>
    <xf numFmtId="165" fontId="7" fillId="0" borderId="19" xfId="105" applyFont="1" applyFill="1" applyBorder="1" applyAlignment="1">
      <alignment horizontal="center" vertical="center" wrapText="1"/>
    </xf>
    <xf numFmtId="0" fontId="5" fillId="0" borderId="37" xfId="104" applyFont="1" applyBorder="1" applyAlignment="1">
      <alignment horizontal="center" vertical="center" wrapText="1"/>
    </xf>
    <xf numFmtId="165" fontId="5" fillId="0" borderId="26" xfId="105" applyFont="1" applyFill="1" applyBorder="1" applyAlignment="1">
      <alignment horizontal="center" vertical="center" wrapText="1"/>
    </xf>
    <xf numFmtId="165" fontId="7" fillId="0" borderId="26" xfId="105" applyFont="1" applyFill="1" applyBorder="1" applyAlignment="1">
      <alignment horizontal="center" vertical="center" wrapText="1"/>
    </xf>
    <xf numFmtId="0" fontId="7" fillId="0" borderId="27" xfId="104" applyFont="1" applyBorder="1" applyAlignment="1">
      <alignment horizontal="center" vertical="center" shrinkToFit="1"/>
    </xf>
    <xf numFmtId="10" fontId="5" fillId="0" borderId="27" xfId="106" applyNumberFormat="1" applyFont="1" applyFill="1" applyBorder="1" applyAlignment="1">
      <alignment horizontal="center" vertical="center" shrinkToFit="1"/>
    </xf>
    <xf numFmtId="10" fontId="7" fillId="0" borderId="37" xfId="106" applyNumberFormat="1" applyFont="1" applyFill="1" applyBorder="1" applyAlignment="1">
      <alignment horizontal="center" vertical="center" shrinkToFit="1"/>
    </xf>
    <xf numFmtId="165" fontId="7" fillId="0" borderId="27" xfId="105" applyFont="1" applyFill="1" applyBorder="1" applyAlignment="1">
      <alignment horizontal="center" vertical="center" wrapText="1"/>
    </xf>
    <xf numFmtId="10" fontId="5" fillId="0" borderId="26" xfId="106" applyNumberFormat="1" applyFont="1" applyFill="1" applyBorder="1" applyAlignment="1">
      <alignment horizontal="center" vertical="center" wrapText="1"/>
    </xf>
    <xf numFmtId="43" fontId="5" fillId="0" borderId="26" xfId="104" applyNumberFormat="1" applyFont="1" applyBorder="1" applyAlignment="1">
      <alignment horizontal="justify" vertical="center" wrapText="1"/>
    </xf>
    <xf numFmtId="10" fontId="7" fillId="0" borderId="27" xfId="106" applyNumberFormat="1" applyFont="1" applyFill="1" applyBorder="1" applyAlignment="1">
      <alignment horizontal="center" vertical="center" wrapText="1"/>
    </xf>
    <xf numFmtId="0" fontId="7" fillId="0" borderId="37" xfId="104" applyFont="1" applyBorder="1" applyAlignment="1">
      <alignment horizontal="center" vertical="center" wrapText="1"/>
    </xf>
    <xf numFmtId="165" fontId="5" fillId="0" borderId="27" xfId="105" applyFont="1" applyFill="1" applyBorder="1" applyAlignment="1">
      <alignment horizontal="center" vertical="center" wrapText="1"/>
    </xf>
    <xf numFmtId="165" fontId="7" fillId="0" borderId="37" xfId="105" applyFont="1" applyFill="1" applyBorder="1" applyAlignment="1">
      <alignment horizontal="center" vertical="center" wrapText="1"/>
    </xf>
    <xf numFmtId="0" fontId="65" fillId="0" borderId="0" xfId="104" applyFont="1" applyAlignment="1">
      <alignment horizontal="left" vertical="center" shrinkToFit="1"/>
    </xf>
    <xf numFmtId="165" fontId="7" fillId="0" borderId="0" xfId="105" applyFont="1" applyFill="1" applyBorder="1" applyAlignment="1">
      <alignment vertical="center" shrinkToFit="1"/>
    </xf>
    <xf numFmtId="0" fontId="66" fillId="0" borderId="0" xfId="104" applyFont="1" applyAlignment="1">
      <alignment vertical="center"/>
    </xf>
    <xf numFmtId="0" fontId="5" fillId="0" borderId="91" xfId="104" applyFont="1" applyBorder="1" applyAlignment="1">
      <alignment horizontal="center" vertical="center" shrinkToFit="1"/>
    </xf>
    <xf numFmtId="0" fontId="68" fillId="0" borderId="0" xfId="104" applyFont="1" applyAlignment="1">
      <alignment horizontal="justify" vertical="center" shrinkToFit="1"/>
    </xf>
    <xf numFmtId="10" fontId="68" fillId="0" borderId="0" xfId="106" applyNumberFormat="1" applyFont="1" applyFill="1" applyBorder="1" applyAlignment="1" applyProtection="1">
      <alignment horizontal="center" vertical="center" shrinkToFit="1"/>
    </xf>
    <xf numFmtId="165" fontId="68" fillId="0" borderId="0" xfId="105" applyFont="1" applyFill="1" applyBorder="1" applyAlignment="1">
      <alignment vertical="center" shrinkToFit="1"/>
    </xf>
    <xf numFmtId="0" fontId="67" fillId="0" borderId="0" xfId="104" applyFont="1"/>
    <xf numFmtId="0" fontId="5" fillId="3" borderId="0" xfId="104" applyFont="1" applyFill="1"/>
    <xf numFmtId="43" fontId="5" fillId="0" borderId="0" xfId="104" applyNumberFormat="1" applyFont="1"/>
    <xf numFmtId="10" fontId="5" fillId="3" borderId="75" xfId="106" applyNumberFormat="1" applyFont="1" applyFill="1" applyBorder="1" applyAlignment="1" applyProtection="1">
      <alignment horizontal="center" vertical="center" shrinkToFit="1"/>
    </xf>
    <xf numFmtId="4" fontId="4" fillId="0" borderId="0" xfId="104" applyNumberFormat="1" applyFont="1"/>
    <xf numFmtId="165" fontId="5" fillId="0" borderId="29" xfId="105" applyFont="1" applyFill="1" applyBorder="1" applyAlignment="1">
      <alignment horizontal="center" vertical="center" wrapText="1" shrinkToFit="1"/>
    </xf>
    <xf numFmtId="0" fontId="5" fillId="0" borderId="90" xfId="104" applyFont="1" applyBorder="1" applyAlignment="1">
      <alignment horizontal="justify" vertical="center" shrinkToFit="1"/>
    </xf>
    <xf numFmtId="14" fontId="5" fillId="0" borderId="68" xfId="105" applyNumberFormat="1" applyFont="1" applyFill="1" applyBorder="1" applyAlignment="1">
      <alignment horizontal="center" vertical="center" shrinkToFit="1"/>
    </xf>
    <xf numFmtId="165" fontId="5" fillId="0" borderId="86" xfId="105" applyFont="1" applyFill="1" applyBorder="1" applyAlignment="1">
      <alignment horizontal="center" vertical="center" shrinkToFit="1"/>
    </xf>
    <xf numFmtId="0" fontId="5" fillId="0" borderId="57" xfId="104" applyFont="1" applyBorder="1" applyAlignment="1">
      <alignment horizontal="justify" vertical="center" shrinkToFit="1"/>
    </xf>
    <xf numFmtId="10" fontId="5" fillId="3" borderId="27" xfId="106" applyNumberFormat="1" applyFont="1" applyFill="1" applyBorder="1" applyAlignment="1">
      <alignment horizontal="center" vertical="center" shrinkToFit="1"/>
    </xf>
    <xf numFmtId="44" fontId="5" fillId="0" borderId="62" xfId="105" applyNumberFormat="1" applyFont="1" applyFill="1" applyBorder="1" applyAlignment="1">
      <alignment vertical="center" shrinkToFit="1"/>
    </xf>
    <xf numFmtId="171" fontId="5" fillId="3" borderId="26" xfId="106" applyNumberFormat="1" applyFont="1" applyFill="1" applyBorder="1" applyAlignment="1">
      <alignment horizontal="center" vertical="center" wrapText="1"/>
    </xf>
    <xf numFmtId="0" fontId="5" fillId="0" borderId="24" xfId="104" applyFont="1" applyBorder="1" applyAlignment="1">
      <alignment horizontal="center" vertical="center" wrapText="1"/>
    </xf>
    <xf numFmtId="0" fontId="5" fillId="0" borderId="0" xfId="104" quotePrefix="1" applyFont="1"/>
    <xf numFmtId="0" fontId="5" fillId="0" borderId="89" xfId="104" applyFont="1" applyBorder="1" applyAlignment="1">
      <alignment horizontal="justify" vertical="center" shrinkToFit="1"/>
    </xf>
    <xf numFmtId="165" fontId="7" fillId="0" borderId="19" xfId="105" applyFont="1" applyFill="1" applyBorder="1" applyAlignment="1">
      <alignment horizontal="center" vertical="center" shrinkToFit="1"/>
    </xf>
    <xf numFmtId="0" fontId="7" fillId="0" borderId="18" xfId="104" applyFont="1" applyBorder="1" applyAlignment="1">
      <alignment vertical="center" wrapText="1"/>
    </xf>
    <xf numFmtId="0" fontId="5" fillId="0" borderId="61" xfId="104" applyFont="1" applyBorder="1" applyAlignment="1">
      <alignment horizontal="center" vertical="center" shrinkToFit="1"/>
    </xf>
    <xf numFmtId="0" fontId="7" fillId="0" borderId="97" xfId="104" applyFont="1" applyBorder="1" applyAlignment="1">
      <alignment horizontal="center" vertical="center" wrapText="1"/>
    </xf>
    <xf numFmtId="0" fontId="5" fillId="0" borderId="18" xfId="104" applyFont="1" applyBorder="1" applyAlignment="1">
      <alignment horizontal="left" vertical="center" wrapText="1"/>
    </xf>
    <xf numFmtId="0" fontId="5" fillId="0" borderId="19" xfId="104" applyFont="1" applyBorder="1" applyAlignment="1">
      <alignment horizontal="left" vertical="center" wrapText="1"/>
    </xf>
    <xf numFmtId="0" fontId="62" fillId="0" borderId="16" xfId="0" applyFont="1" applyBorder="1" applyAlignment="1">
      <alignment horizontal="center" vertical="center"/>
    </xf>
    <xf numFmtId="0" fontId="5" fillId="0" borderId="0" xfId="3" applyFont="1" applyAlignment="1">
      <alignment vertical="top" wrapText="1"/>
    </xf>
    <xf numFmtId="0" fontId="5" fillId="0" borderId="102" xfId="104" applyFont="1" applyBorder="1" applyAlignment="1">
      <alignment horizontal="center" vertical="center" shrinkToFit="1"/>
    </xf>
    <xf numFmtId="0" fontId="7" fillId="0" borderId="104" xfId="104" applyFont="1" applyBorder="1" applyAlignment="1">
      <alignment horizontal="center" vertical="center" shrinkToFit="1"/>
    </xf>
    <xf numFmtId="0" fontId="7" fillId="0" borderId="105" xfId="104" applyFont="1" applyBorder="1" applyAlignment="1">
      <alignment horizontal="left" vertical="center" shrinkToFit="1"/>
    </xf>
    <xf numFmtId="0" fontId="7" fillId="0" borderId="105" xfId="104" applyFont="1" applyBorder="1" applyAlignment="1">
      <alignment horizontal="center" vertical="center" shrinkToFit="1"/>
    </xf>
    <xf numFmtId="165" fontId="7" fillId="0" borderId="106" xfId="105" applyFont="1" applyFill="1" applyBorder="1" applyAlignment="1">
      <alignment vertical="center" shrinkToFit="1"/>
    </xf>
    <xf numFmtId="10" fontId="5" fillId="0" borderId="1" xfId="106" applyNumberFormat="1" applyFont="1" applyFill="1" applyBorder="1" applyAlignment="1" applyProtection="1">
      <alignment horizontal="center" vertical="center" shrinkToFit="1"/>
    </xf>
    <xf numFmtId="10" fontId="7" fillId="0" borderId="1" xfId="104" applyNumberFormat="1" applyFont="1" applyBorder="1" applyAlignment="1">
      <alignment horizontal="center" vertical="center" shrinkToFit="1"/>
    </xf>
    <xf numFmtId="0" fontId="5" fillId="0" borderId="101" xfId="104" applyFont="1" applyBorder="1" applyAlignment="1">
      <alignment horizontal="center" vertical="center" shrinkToFit="1"/>
    </xf>
    <xf numFmtId="10" fontId="5" fillId="0" borderId="93" xfId="106" applyNumberFormat="1" applyFont="1" applyFill="1" applyBorder="1" applyAlignment="1" applyProtection="1">
      <alignment horizontal="center" vertical="center" shrinkToFit="1"/>
    </xf>
    <xf numFmtId="165" fontId="5" fillId="0" borderId="94" xfId="105" applyFont="1" applyFill="1" applyBorder="1" applyAlignment="1">
      <alignment vertical="center" shrinkToFit="1"/>
    </xf>
    <xf numFmtId="165" fontId="5" fillId="0" borderId="29" xfId="105" applyFont="1" applyFill="1" applyBorder="1" applyAlignment="1">
      <alignment vertical="center" shrinkToFit="1"/>
    </xf>
    <xf numFmtId="165" fontId="5" fillId="0" borderId="43" xfId="105" applyFont="1" applyFill="1" applyBorder="1" applyAlignment="1">
      <alignment vertical="center" shrinkToFit="1"/>
    </xf>
    <xf numFmtId="10" fontId="35" fillId="0" borderId="1" xfId="98" applyNumberFormat="1" applyFont="1" applyFill="1" applyBorder="1" applyAlignment="1" applyProtection="1">
      <alignment horizontal="center" vertical="center" wrapText="1"/>
    </xf>
    <xf numFmtId="10" fontId="32" fillId="4" borderId="1" xfId="98" applyNumberFormat="1" applyFont="1" applyFill="1" applyBorder="1" applyAlignment="1" applyProtection="1">
      <alignment horizontal="center" vertical="center" wrapText="1"/>
    </xf>
    <xf numFmtId="10" fontId="32" fillId="28" borderId="1" xfId="98" applyNumberFormat="1" applyFont="1" applyFill="1" applyBorder="1" applyAlignment="1" applyProtection="1">
      <alignment horizontal="center" vertical="center" wrapText="1"/>
    </xf>
    <xf numFmtId="10" fontId="35" fillId="0" borderId="1" xfId="100" applyNumberFormat="1" applyFont="1" applyFill="1" applyBorder="1" applyAlignment="1" applyProtection="1">
      <alignment horizontal="center" vertical="center" wrapText="1"/>
    </xf>
    <xf numFmtId="10" fontId="32" fillId="28" borderId="15" xfId="98" applyNumberFormat="1" applyFont="1" applyFill="1" applyBorder="1" applyAlignment="1" applyProtection="1">
      <alignment horizontal="center" vertical="center" wrapText="1"/>
    </xf>
    <xf numFmtId="10" fontId="32" fillId="0" borderId="27" xfId="95" applyNumberFormat="1" applyFont="1" applyBorder="1" applyAlignment="1">
      <alignment horizontal="center" vertical="center" wrapText="1"/>
    </xf>
    <xf numFmtId="0" fontId="38" fillId="3" borderId="39" xfId="95" applyFont="1" applyFill="1" applyBorder="1" applyAlignment="1">
      <alignment horizontal="center" vertical="center" wrapText="1"/>
    </xf>
    <xf numFmtId="0" fontId="30" fillId="0" borderId="101" xfId="95" applyFont="1" applyBorder="1" applyAlignment="1">
      <alignment horizontal="center" vertical="center"/>
    </xf>
    <xf numFmtId="0" fontId="30" fillId="0" borderId="39" xfId="95" applyFont="1" applyBorder="1" applyAlignment="1">
      <alignment horizontal="center" vertical="center"/>
    </xf>
    <xf numFmtId="0" fontId="30" fillId="0" borderId="40" xfId="95" applyFont="1" applyBorder="1" applyAlignment="1">
      <alignment horizontal="center" vertical="center"/>
    </xf>
    <xf numFmtId="0" fontId="5" fillId="0" borderId="93" xfId="95" applyFont="1" applyBorder="1" applyAlignment="1">
      <alignment vertical="center" wrapText="1"/>
    </xf>
    <xf numFmtId="165" fontId="62" fillId="0" borderId="93" xfId="96" applyFont="1" applyFill="1" applyBorder="1" applyAlignment="1">
      <alignment horizontal="center" vertical="center"/>
    </xf>
    <xf numFmtId="0" fontId="4" fillId="0" borderId="93" xfId="95" applyBorder="1" applyAlignment="1">
      <alignment horizontal="center" vertical="center"/>
    </xf>
    <xf numFmtId="0" fontId="4" fillId="0" borderId="94" xfId="95" applyBorder="1" applyAlignment="1">
      <alignment horizontal="center" vertical="center"/>
    </xf>
    <xf numFmtId="0" fontId="5" fillId="0" borderId="1" xfId="95" applyFont="1" applyBorder="1" applyAlignment="1">
      <alignment vertical="center" wrapText="1"/>
    </xf>
    <xf numFmtId="165" fontId="62" fillId="0" borderId="1" xfId="96" applyFont="1" applyFill="1" applyBorder="1" applyAlignment="1">
      <alignment horizontal="center" vertical="center"/>
    </xf>
    <xf numFmtId="0" fontId="4" fillId="0" borderId="1" xfId="95" applyBorder="1" applyAlignment="1">
      <alignment horizontal="center" vertical="center"/>
    </xf>
    <xf numFmtId="0" fontId="4" fillId="0" borderId="29" xfId="95" applyBorder="1" applyAlignment="1">
      <alignment horizontal="center" vertical="center"/>
    </xf>
    <xf numFmtId="0" fontId="5" fillId="0" borderId="56" xfId="95" applyFont="1" applyBorder="1" applyAlignment="1">
      <alignment vertical="center" wrapText="1"/>
    </xf>
    <xf numFmtId="165" fontId="62" fillId="0" borderId="56" xfId="96" applyFont="1" applyFill="1" applyBorder="1" applyAlignment="1">
      <alignment horizontal="center" vertical="center"/>
    </xf>
    <xf numFmtId="0" fontId="4" fillId="0" borderId="56" xfId="95" applyBorder="1" applyAlignment="1">
      <alignment horizontal="center" vertical="center"/>
    </xf>
    <xf numFmtId="0" fontId="4" fillId="0" borderId="43" xfId="95" applyBorder="1" applyAlignment="1">
      <alignment horizontal="center" vertical="center"/>
    </xf>
    <xf numFmtId="0" fontId="69" fillId="0" borderId="27" xfId="95" applyFont="1" applyBorder="1" applyAlignment="1">
      <alignment horizontal="center" vertical="center"/>
    </xf>
    <xf numFmtId="16" fontId="69" fillId="0" borderId="27" xfId="95" applyNumberFormat="1" applyFont="1" applyBorder="1" applyAlignment="1">
      <alignment horizontal="center" vertical="center"/>
    </xf>
    <xf numFmtId="14" fontId="69" fillId="0" borderId="27" xfId="95" applyNumberFormat="1" applyFont="1" applyBorder="1" applyAlignment="1">
      <alignment horizontal="center" vertical="center"/>
    </xf>
    <xf numFmtId="165" fontId="5" fillId="0" borderId="107" xfId="105" applyFont="1" applyFill="1" applyBorder="1" applyAlignment="1">
      <alignment vertical="center" shrinkToFit="1"/>
    </xf>
    <xf numFmtId="165" fontId="5" fillId="0" borderId="108" xfId="105" applyFont="1" applyFill="1" applyBorder="1" applyAlignment="1">
      <alignment vertical="center" shrinkToFit="1"/>
    </xf>
    <xf numFmtId="0" fontId="5" fillId="0" borderId="93" xfId="104" applyFont="1" applyBorder="1" applyAlignment="1">
      <alignment horizontal="justify" vertical="center" shrinkToFit="1"/>
    </xf>
    <xf numFmtId="0" fontId="7" fillId="0" borderId="36" xfId="104" applyFont="1" applyBorder="1" applyAlignment="1">
      <alignment horizontal="center" vertical="center" wrapText="1"/>
    </xf>
    <xf numFmtId="165" fontId="7" fillId="0" borderId="22" xfId="105" applyFont="1" applyFill="1" applyBorder="1" applyAlignment="1">
      <alignment horizontal="center" vertical="center" wrapText="1"/>
    </xf>
    <xf numFmtId="0" fontId="5" fillId="0" borderId="101" xfId="104" applyFont="1" applyBorder="1" applyAlignment="1">
      <alignment horizontal="center" vertical="center" wrapText="1"/>
    </xf>
    <xf numFmtId="165" fontId="5" fillId="0" borderId="94" xfId="105" applyFont="1" applyFill="1" applyBorder="1" applyAlignment="1">
      <alignment horizontal="center" vertical="center" wrapText="1"/>
    </xf>
    <xf numFmtId="0" fontId="5" fillId="0" borderId="39" xfId="104" applyFont="1" applyBorder="1" applyAlignment="1">
      <alignment horizontal="center" vertical="center" wrapText="1"/>
    </xf>
    <xf numFmtId="165" fontId="5" fillId="0" borderId="29" xfId="105" applyFont="1" applyFill="1" applyBorder="1" applyAlignment="1">
      <alignment horizontal="center" vertical="center" wrapText="1"/>
    </xf>
    <xf numFmtId="0" fontId="5" fillId="0" borderId="40" xfId="104" applyFont="1" applyBorder="1" applyAlignment="1">
      <alignment horizontal="center" vertical="center" wrapText="1"/>
    </xf>
    <xf numFmtId="165" fontId="5" fillId="0" borderId="43" xfId="105" applyFont="1" applyFill="1" applyBorder="1" applyAlignment="1">
      <alignment horizontal="center" vertical="center" wrapText="1"/>
    </xf>
    <xf numFmtId="10" fontId="5" fillId="0" borderId="1" xfId="106" applyNumberFormat="1" applyFont="1" applyFill="1" applyBorder="1" applyAlignment="1">
      <alignment horizontal="center" vertical="center" shrinkToFit="1"/>
    </xf>
    <xf numFmtId="10" fontId="5" fillId="3" borderId="1" xfId="106" applyNumberFormat="1" applyFont="1" applyFill="1" applyBorder="1" applyAlignment="1">
      <alignment horizontal="center" vertical="center" shrinkToFit="1"/>
    </xf>
    <xf numFmtId="10" fontId="5" fillId="0" borderId="93" xfId="106" applyNumberFormat="1" applyFont="1" applyFill="1" applyBorder="1" applyAlignment="1">
      <alignment horizontal="center" vertical="center" shrinkToFit="1"/>
    </xf>
    <xf numFmtId="10" fontId="5" fillId="3" borderId="56" xfId="106" applyNumberFormat="1" applyFont="1" applyFill="1" applyBorder="1" applyAlignment="1">
      <alignment horizontal="center" vertical="center" shrinkToFit="1"/>
    </xf>
    <xf numFmtId="0" fontId="7" fillId="0" borderId="98" xfId="104" applyFont="1" applyBorder="1" applyAlignment="1">
      <alignment horizontal="center" vertical="center" wrapText="1"/>
    </xf>
    <xf numFmtId="0" fontId="7" fillId="0" borderId="97" xfId="104" applyFont="1" applyBorder="1" applyAlignment="1">
      <alignment horizontal="center" vertical="center" shrinkToFit="1"/>
    </xf>
    <xf numFmtId="165" fontId="7" fillId="0" borderId="99" xfId="105" applyFont="1" applyFill="1" applyBorder="1" applyAlignment="1">
      <alignment horizontal="center" vertical="center" wrapText="1"/>
    </xf>
    <xf numFmtId="10" fontId="7" fillId="0" borderId="97" xfId="106" applyNumberFormat="1" applyFont="1" applyFill="1" applyBorder="1" applyAlignment="1">
      <alignment horizontal="center" vertical="center" shrinkToFit="1"/>
    </xf>
    <xf numFmtId="10" fontId="5" fillId="0" borderId="1" xfId="106" applyNumberFormat="1" applyFont="1" applyFill="1" applyBorder="1" applyAlignment="1">
      <alignment horizontal="center" vertical="center" wrapText="1"/>
    </xf>
    <xf numFmtId="10" fontId="5" fillId="0" borderId="93" xfId="106" applyNumberFormat="1" applyFont="1" applyFill="1" applyBorder="1" applyAlignment="1">
      <alignment horizontal="center" vertical="center" wrapText="1"/>
    </xf>
    <xf numFmtId="43" fontId="5" fillId="0" borderId="94" xfId="104" applyNumberFormat="1" applyFont="1" applyBorder="1" applyAlignment="1">
      <alignment horizontal="justify" vertical="center" wrapText="1"/>
    </xf>
    <xf numFmtId="43" fontId="5" fillId="0" borderId="29" xfId="104" applyNumberFormat="1" applyFont="1" applyBorder="1" applyAlignment="1">
      <alignment horizontal="justify" vertical="center" wrapText="1"/>
    </xf>
    <xf numFmtId="171" fontId="5" fillId="3" borderId="56" xfId="106" applyNumberFormat="1" applyFont="1" applyFill="1" applyBorder="1" applyAlignment="1">
      <alignment horizontal="center" vertical="center" wrapText="1"/>
    </xf>
    <xf numFmtId="43" fontId="5" fillId="0" borderId="43" xfId="104" applyNumberFormat="1" applyFont="1" applyBorder="1" applyAlignment="1">
      <alignment horizontal="justify" vertical="center" wrapText="1"/>
    </xf>
    <xf numFmtId="10" fontId="7" fillId="0" borderId="97" xfId="106" applyNumberFormat="1" applyFont="1" applyFill="1" applyBorder="1" applyAlignment="1">
      <alignment horizontal="center" vertical="center" wrapText="1"/>
    </xf>
    <xf numFmtId="0" fontId="5" fillId="0" borderId="28" xfId="104" applyFont="1" applyBorder="1" applyAlignment="1">
      <alignment horizontal="center" vertical="center" wrapText="1"/>
    </xf>
    <xf numFmtId="165" fontId="5" fillId="0" borderId="38" xfId="105" applyFont="1" applyFill="1" applyBorder="1" applyAlignment="1">
      <alignment horizontal="center" vertical="center" wrapText="1"/>
    </xf>
    <xf numFmtId="0" fontId="5" fillId="0" borderId="88" xfId="104" applyFont="1" applyBorder="1" applyAlignment="1">
      <alignment horizontal="center" vertical="center" wrapText="1"/>
    </xf>
    <xf numFmtId="165" fontId="5" fillId="0" borderId="100" xfId="105" applyFont="1" applyFill="1" applyBorder="1" applyAlignment="1">
      <alignment horizontal="center" vertical="center" wrapText="1"/>
    </xf>
    <xf numFmtId="0" fontId="70" fillId="36" borderId="98" xfId="0" applyFont="1" applyFill="1" applyBorder="1" applyAlignment="1">
      <alignment horizontal="center" vertical="center" wrapText="1"/>
    </xf>
    <xf numFmtId="0" fontId="70" fillId="36" borderId="97" xfId="0" applyFont="1" applyFill="1" applyBorder="1" applyAlignment="1">
      <alignment horizontal="center" vertical="center" wrapText="1"/>
    </xf>
    <xf numFmtId="0" fontId="70" fillId="36" borderId="99" xfId="0" applyFont="1" applyFill="1" applyBorder="1" applyAlignment="1">
      <alignment horizontal="center" vertical="center" wrapText="1"/>
    </xf>
    <xf numFmtId="0" fontId="0" fillId="3" borderId="16" xfId="0" applyFill="1" applyBorder="1" applyAlignment="1">
      <alignment horizontal="center" vertical="center" wrapText="1"/>
    </xf>
    <xf numFmtId="0" fontId="0" fillId="3" borderId="16" xfId="0" applyFill="1" applyBorder="1" applyAlignment="1">
      <alignment horizontal="justify" vertical="center" wrapText="1"/>
    </xf>
    <xf numFmtId="0" fontId="0" fillId="3" borderId="16" xfId="0" applyFill="1" applyBorder="1" applyAlignment="1">
      <alignment horizontal="center" vertical="center"/>
    </xf>
    <xf numFmtId="164" fontId="0" fillId="3" borderId="16" xfId="0" applyNumberFormat="1" applyFill="1" applyBorder="1" applyAlignment="1">
      <alignment horizontal="right" vertical="center"/>
    </xf>
    <xf numFmtId="164" fontId="0" fillId="3" borderId="38" xfId="1" applyNumberFormat="1" applyFont="1" applyFill="1" applyBorder="1" applyAlignment="1">
      <alignment horizontal="right" vertical="center"/>
    </xf>
    <xf numFmtId="0" fontId="0" fillId="3" borderId="1"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1" xfId="0" applyFill="1" applyBorder="1" applyAlignment="1">
      <alignment horizontal="center" vertical="center"/>
    </xf>
    <xf numFmtId="164" fontId="0" fillId="3" borderId="1" xfId="0" applyNumberFormat="1" applyFill="1" applyBorder="1" applyAlignment="1">
      <alignment horizontal="right" vertical="center"/>
    </xf>
    <xf numFmtId="164" fontId="0" fillId="3" borderId="29" xfId="1" applyNumberFormat="1" applyFont="1" applyFill="1" applyBorder="1" applyAlignment="1">
      <alignment horizontal="right" vertical="center"/>
    </xf>
    <xf numFmtId="164" fontId="70" fillId="36" borderId="97" xfId="0" applyNumberFormat="1" applyFont="1" applyFill="1" applyBorder="1" applyAlignment="1">
      <alignment horizontal="right" vertical="center"/>
    </xf>
    <xf numFmtId="164" fontId="70" fillId="36" borderId="99" xfId="0" applyNumberFormat="1" applyFont="1" applyFill="1" applyBorder="1" applyAlignment="1">
      <alignment horizontal="right" vertical="center"/>
    </xf>
    <xf numFmtId="43" fontId="0" fillId="0" borderId="0" xfId="1" applyFont="1" applyBorder="1" applyAlignment="1">
      <alignment horizontal="center" vertical="center"/>
    </xf>
    <xf numFmtId="0" fontId="0" fillId="0" borderId="0" xfId="0" applyAlignment="1">
      <alignment vertical="center"/>
    </xf>
    <xf numFmtId="44" fontId="2" fillId="0" borderId="0" xfId="0" applyNumberFormat="1" applyFont="1" applyAlignment="1">
      <alignment vertical="center"/>
    </xf>
    <xf numFmtId="0" fontId="72" fillId="0" borderId="0" xfId="104" applyFont="1"/>
    <xf numFmtId="43" fontId="63" fillId="0" borderId="0" xfId="104" applyNumberFormat="1"/>
    <xf numFmtId="0" fontId="1" fillId="0" borderId="0" xfId="97"/>
    <xf numFmtId="0" fontId="1" fillId="0" borderId="0" xfId="97" applyAlignment="1">
      <alignment wrapText="1"/>
    </xf>
    <xf numFmtId="0" fontId="37" fillId="0" borderId="0" xfId="95" applyFont="1" applyAlignment="1">
      <alignment horizontal="center" vertical="center" wrapText="1"/>
    </xf>
    <xf numFmtId="0" fontId="31" fillId="37" borderId="23" xfId="95" applyFont="1" applyFill="1" applyBorder="1" applyAlignment="1">
      <alignment vertical="center" wrapText="1"/>
    </xf>
    <xf numFmtId="0" fontId="29" fillId="3" borderId="23" xfId="95" applyFont="1" applyFill="1" applyBorder="1" applyAlignment="1">
      <alignment horizontal="center" vertical="center" wrapText="1"/>
    </xf>
    <xf numFmtId="165" fontId="38" fillId="3" borderId="23" xfId="96" applyFont="1" applyFill="1" applyBorder="1" applyAlignment="1">
      <alignment vertical="center" wrapText="1"/>
    </xf>
    <xf numFmtId="165" fontId="38" fillId="3" borderId="26" xfId="96" applyFont="1" applyFill="1" applyBorder="1" applyAlignment="1">
      <alignment vertical="center" wrapText="1"/>
    </xf>
    <xf numFmtId="0" fontId="29" fillId="29" borderId="1" xfId="95" applyFont="1" applyFill="1" applyBorder="1" applyAlignment="1">
      <alignment horizontal="center" vertical="center" wrapText="1"/>
    </xf>
    <xf numFmtId="165" fontId="38" fillId="0" borderId="1" xfId="96" applyFont="1" applyBorder="1" applyAlignment="1">
      <alignment vertical="center" wrapText="1"/>
    </xf>
    <xf numFmtId="165" fontId="38" fillId="3" borderId="1" xfId="96" applyFont="1" applyFill="1" applyBorder="1" applyAlignment="1">
      <alignment vertical="center" wrapText="1"/>
    </xf>
    <xf numFmtId="165" fontId="38" fillId="0" borderId="1" xfId="96" applyFont="1" applyFill="1" applyBorder="1" applyAlignment="1">
      <alignment vertical="center" wrapText="1"/>
    </xf>
    <xf numFmtId="0" fontId="31" fillId="27" borderId="1" xfId="95" applyFont="1" applyFill="1" applyBorder="1" applyAlignment="1">
      <alignment horizontal="center" vertical="center" wrapText="1"/>
    </xf>
    <xf numFmtId="0" fontId="29" fillId="29" borderId="29" xfId="95" applyFont="1" applyFill="1" applyBorder="1" applyAlignment="1">
      <alignment horizontal="center" vertical="center" wrapText="1"/>
    </xf>
    <xf numFmtId="1" fontId="31" fillId="27" borderId="1" xfId="95" applyNumberFormat="1" applyFont="1" applyFill="1" applyBorder="1" applyAlignment="1">
      <alignment horizontal="center" vertical="center" wrapText="1"/>
    </xf>
    <xf numFmtId="0" fontId="29" fillId="29" borderId="39" xfId="95" applyFont="1" applyFill="1" applyBorder="1" applyAlignment="1">
      <alignment horizontal="center" vertical="center" wrapText="1"/>
    </xf>
    <xf numFmtId="165" fontId="38" fillId="0" borderId="56" xfId="96" applyFont="1" applyBorder="1" applyAlignment="1">
      <alignment vertical="center" wrapText="1"/>
    </xf>
    <xf numFmtId="0" fontId="1" fillId="4" borderId="27" xfId="97" applyFill="1" applyBorder="1" applyAlignment="1">
      <alignment horizontal="center"/>
    </xf>
    <xf numFmtId="172" fontId="5" fillId="0" borderId="26" xfId="106" applyNumberFormat="1" applyFont="1" applyFill="1" applyBorder="1" applyAlignment="1">
      <alignment horizontal="center" vertical="center" wrapText="1"/>
    </xf>
    <xf numFmtId="165" fontId="5" fillId="38" borderId="26" xfId="105" applyFont="1" applyFill="1" applyBorder="1" applyAlignment="1">
      <alignment horizontal="center" vertical="center" wrapText="1"/>
    </xf>
    <xf numFmtId="10" fontId="5" fillId="38" borderId="72" xfId="106" applyNumberFormat="1" applyFont="1" applyFill="1" applyBorder="1" applyAlignment="1" applyProtection="1">
      <alignment horizontal="center" vertical="center" shrinkToFit="1"/>
    </xf>
    <xf numFmtId="172" fontId="5" fillId="38" borderId="26" xfId="106" applyNumberFormat="1" applyFont="1" applyFill="1" applyBorder="1" applyAlignment="1">
      <alignment horizontal="center" vertical="center" wrapText="1"/>
    </xf>
    <xf numFmtId="165" fontId="5" fillId="38" borderId="62" xfId="105" applyFont="1" applyFill="1" applyBorder="1" applyAlignment="1">
      <alignment vertical="center" shrinkToFit="1"/>
    </xf>
    <xf numFmtId="164" fontId="2" fillId="0" borderId="0" xfId="0" applyNumberFormat="1" applyFont="1" applyAlignment="1">
      <alignment vertical="center"/>
    </xf>
    <xf numFmtId="165" fontId="5" fillId="38" borderId="43" xfId="105" applyFont="1" applyFill="1" applyBorder="1" applyAlignment="1">
      <alignment horizontal="center" vertical="center" wrapText="1"/>
    </xf>
    <xf numFmtId="172" fontId="5" fillId="0" borderId="1" xfId="106" applyNumberFormat="1" applyFont="1" applyFill="1" applyBorder="1" applyAlignment="1">
      <alignment horizontal="center" vertical="center" wrapText="1"/>
    </xf>
    <xf numFmtId="172" fontId="5" fillId="38" borderId="56" xfId="106" applyNumberFormat="1" applyFont="1" applyFill="1" applyBorder="1" applyAlignment="1">
      <alignment horizontal="center" vertical="center" wrapText="1"/>
    </xf>
    <xf numFmtId="0" fontId="74" fillId="0" borderId="116" xfId="0" applyFont="1" applyBorder="1" applyAlignment="1">
      <alignment horizontal="left" vertical="center" wrapText="1"/>
    </xf>
    <xf numFmtId="0" fontId="49" fillId="0" borderId="116" xfId="0" applyFont="1" applyBorder="1" applyAlignment="1">
      <alignment horizontal="left" vertical="center" wrapText="1"/>
    </xf>
    <xf numFmtId="44" fontId="49" fillId="0" borderId="116" xfId="0" applyNumberFormat="1" applyFont="1" applyBorder="1" applyAlignment="1">
      <alignment horizontal="left" vertical="center" wrapText="1"/>
    </xf>
    <xf numFmtId="44" fontId="74" fillId="0" borderId="116" xfId="0" applyNumberFormat="1" applyFont="1" applyBorder="1" applyAlignment="1">
      <alignment horizontal="left" vertical="center" wrapText="1"/>
    </xf>
    <xf numFmtId="0" fontId="6" fillId="2" borderId="117" xfId="0" applyFont="1" applyFill="1" applyBorder="1" applyAlignment="1">
      <alignment horizontal="center" vertical="center"/>
    </xf>
    <xf numFmtId="0" fontId="2" fillId="0" borderId="117" xfId="0" applyFont="1" applyBorder="1" applyAlignment="1">
      <alignment horizontal="center" vertical="center"/>
    </xf>
    <xf numFmtId="0" fontId="2" fillId="3" borderId="117" xfId="0" applyFont="1" applyFill="1" applyBorder="1" applyAlignment="1">
      <alignment horizontal="justify" vertical="center" wrapText="1"/>
    </xf>
    <xf numFmtId="164" fontId="2" fillId="3" borderId="117" xfId="0" applyNumberFormat="1" applyFont="1" applyFill="1" applyBorder="1" applyAlignment="1">
      <alignment horizontal="right" vertical="center"/>
    </xf>
    <xf numFmtId="173" fontId="2" fillId="0" borderId="0" xfId="109" applyNumberFormat="1" applyFont="1" applyAlignment="1">
      <alignment vertical="center"/>
    </xf>
    <xf numFmtId="44" fontId="74" fillId="39" borderId="116" xfId="109" applyFont="1" applyFill="1" applyBorder="1" applyAlignment="1">
      <alignment horizontal="left" vertical="center" wrapText="1"/>
    </xf>
    <xf numFmtId="164" fontId="0" fillId="39" borderId="116" xfId="1" applyNumberFormat="1" applyFont="1" applyFill="1" applyBorder="1" applyAlignment="1">
      <alignment horizontal="right" vertical="center"/>
    </xf>
    <xf numFmtId="0" fontId="74" fillId="39" borderId="116" xfId="0" applyFont="1" applyFill="1" applyBorder="1" applyAlignment="1">
      <alignment horizontal="left" vertical="center" wrapText="1"/>
    </xf>
    <xf numFmtId="0" fontId="57" fillId="0" borderId="14" xfId="95" applyFont="1" applyBorder="1" applyAlignment="1">
      <alignment horizontal="left" vertical="center" wrapText="1"/>
    </xf>
    <xf numFmtId="0" fontId="60" fillId="0" borderId="0" xfId="95" applyFont="1" applyAlignment="1">
      <alignment horizontal="left" vertical="center" wrapText="1"/>
    </xf>
    <xf numFmtId="0" fontId="60" fillId="0" borderId="23" xfId="95" applyFont="1" applyBorder="1" applyAlignment="1">
      <alignment horizontal="left" vertical="center" wrapText="1"/>
    </xf>
    <xf numFmtId="0" fontId="45" fillId="0" borderId="14" xfId="95" applyFont="1" applyBorder="1" applyAlignment="1">
      <alignment horizontal="center" vertical="center" wrapText="1"/>
    </xf>
    <xf numFmtId="0" fontId="45" fillId="0" borderId="0" xfId="95" applyFont="1" applyAlignment="1">
      <alignment horizontal="center" vertical="center" wrapText="1"/>
    </xf>
    <xf numFmtId="0" fontId="45" fillId="0" borderId="23" xfId="95" applyFont="1" applyBorder="1" applyAlignment="1">
      <alignment horizontal="center" vertical="center" wrapText="1"/>
    </xf>
    <xf numFmtId="0" fontId="57" fillId="0" borderId="24" xfId="95" applyFont="1" applyBorder="1" applyAlignment="1">
      <alignment horizontal="left" vertical="center" wrapText="1"/>
    </xf>
    <xf numFmtId="0" fontId="10" fillId="0" borderId="25" xfId="95" applyFont="1" applyBorder="1" applyAlignment="1">
      <alignment horizontal="left" vertical="center" wrapText="1"/>
    </xf>
    <xf numFmtId="0" fontId="10" fillId="0" borderId="26" xfId="95" applyFont="1" applyBorder="1" applyAlignment="1">
      <alignment horizontal="left" vertical="center" wrapText="1"/>
    </xf>
    <xf numFmtId="14" fontId="45" fillId="35" borderId="18" xfId="95" applyNumberFormat="1" applyFont="1" applyFill="1" applyBorder="1" applyAlignment="1">
      <alignment horizontal="center" vertical="center" wrapText="1"/>
    </xf>
    <xf numFmtId="14" fontId="45" fillId="35" borderId="17" xfId="95" applyNumberFormat="1" applyFont="1" applyFill="1" applyBorder="1" applyAlignment="1">
      <alignment horizontal="center" vertical="center" wrapText="1"/>
    </xf>
    <xf numFmtId="14" fontId="45" fillId="35" borderId="19" xfId="95" applyNumberFormat="1" applyFont="1" applyFill="1" applyBorder="1" applyAlignment="1">
      <alignment horizontal="center" vertical="center" wrapText="1"/>
    </xf>
    <xf numFmtId="0" fontId="61" fillId="0" borderId="18" xfId="101" applyFont="1" applyBorder="1" applyAlignment="1">
      <alignment horizontal="center" wrapText="1"/>
    </xf>
    <xf numFmtId="0" fontId="61" fillId="0" borderId="17" xfId="101" applyFont="1" applyBorder="1" applyAlignment="1">
      <alignment horizontal="center" wrapText="1"/>
    </xf>
    <xf numFmtId="0" fontId="61" fillId="0" borderId="19" xfId="101" applyFont="1" applyBorder="1" applyAlignment="1">
      <alignment horizontal="center" wrapText="1"/>
    </xf>
    <xf numFmtId="0" fontId="54" fillId="0" borderId="52" xfId="10" applyFont="1" applyBorder="1" applyAlignment="1">
      <alignment horizontal="center" vertical="center" wrapText="1"/>
    </xf>
    <xf numFmtId="0" fontId="54" fillId="0" borderId="53" xfId="10" applyFont="1" applyBorder="1" applyAlignment="1">
      <alignment horizontal="center" vertical="center" wrapText="1"/>
    </xf>
    <xf numFmtId="0" fontId="54" fillId="0" borderId="54" xfId="10" applyFont="1" applyBorder="1" applyAlignment="1">
      <alignment horizontal="center" vertical="center" wrapText="1"/>
    </xf>
    <xf numFmtId="0" fontId="53" fillId="34" borderId="52" xfId="10" applyFont="1" applyFill="1" applyBorder="1" applyAlignment="1">
      <alignment horizontal="center" vertical="center" wrapText="1"/>
    </xf>
    <xf numFmtId="0" fontId="53" fillId="34" borderId="53" xfId="10" applyFont="1" applyFill="1" applyBorder="1" applyAlignment="1">
      <alignment horizontal="center" vertical="center" wrapText="1"/>
    </xf>
    <xf numFmtId="4" fontId="50" fillId="33" borderId="47" xfId="102" applyNumberFormat="1" applyFont="1" applyFill="1" applyBorder="1" applyAlignment="1">
      <alignment horizontal="center" vertical="center" wrapText="1"/>
    </xf>
    <xf numFmtId="4" fontId="50" fillId="33" borderId="50" xfId="102" applyNumberFormat="1" applyFont="1" applyFill="1" applyBorder="1" applyAlignment="1">
      <alignment horizontal="center" vertical="center" wrapText="1"/>
    </xf>
    <xf numFmtId="4" fontId="50" fillId="33" borderId="48" xfId="102" applyNumberFormat="1" applyFont="1" applyFill="1" applyBorder="1" applyAlignment="1">
      <alignment horizontal="center" vertical="center" wrapText="1"/>
    </xf>
    <xf numFmtId="4" fontId="50" fillId="33" borderId="51" xfId="102" applyNumberFormat="1" applyFont="1" applyFill="1" applyBorder="1" applyAlignment="1">
      <alignment horizontal="center" vertical="center" wrapText="1"/>
    </xf>
    <xf numFmtId="0" fontId="45" fillId="0" borderId="24" xfId="95" applyFont="1" applyBorder="1" applyAlignment="1">
      <alignment horizontal="center" vertical="center" wrapText="1"/>
    </xf>
    <xf numFmtId="0" fontId="45" fillId="0" borderId="17" xfId="95" applyFont="1" applyBorder="1" applyAlignment="1">
      <alignment horizontal="center" vertical="center" wrapText="1"/>
    </xf>
    <xf numFmtId="0" fontId="45" fillId="0" borderId="19" xfId="95" applyFont="1" applyBorder="1" applyAlignment="1">
      <alignment horizontal="center" vertical="center" wrapText="1"/>
    </xf>
    <xf numFmtId="0" fontId="47" fillId="2" borderId="27" xfId="95" applyFont="1" applyFill="1" applyBorder="1" applyAlignment="1">
      <alignment horizontal="center" vertical="center"/>
    </xf>
    <xf numFmtId="0" fontId="10" fillId="0" borderId="27" xfId="95" applyFont="1" applyBorder="1" applyAlignment="1">
      <alignment horizontal="justify" vertical="center" wrapText="1"/>
    </xf>
    <xf numFmtId="0" fontId="10" fillId="0" borderId="27" xfId="95" applyFont="1" applyBorder="1" applyAlignment="1">
      <alignment horizontal="justify" vertical="center"/>
    </xf>
    <xf numFmtId="0" fontId="47" fillId="2" borderId="18" xfId="95" applyFont="1" applyFill="1" applyBorder="1" applyAlignment="1">
      <alignment horizontal="center" vertical="center"/>
    </xf>
    <xf numFmtId="0" fontId="47" fillId="2" borderId="17" xfId="95" applyFont="1" applyFill="1" applyBorder="1" applyAlignment="1">
      <alignment horizontal="center" vertical="center"/>
    </xf>
    <xf numFmtId="0" fontId="47" fillId="2" borderId="19" xfId="95" applyFont="1" applyFill="1" applyBorder="1" applyAlignment="1">
      <alignment horizontal="center" vertical="center"/>
    </xf>
    <xf numFmtId="0" fontId="45" fillId="0" borderId="55" xfId="95" applyFont="1" applyBorder="1" applyAlignment="1">
      <alignment horizontal="center" vertical="center" wrapText="1"/>
    </xf>
    <xf numFmtId="0" fontId="57" fillId="0" borderId="55" xfId="95" applyFont="1" applyBorder="1" applyAlignment="1">
      <alignment horizontal="justify" vertical="center" wrapText="1"/>
    </xf>
    <xf numFmtId="0" fontId="10" fillId="0" borderId="55" xfId="95" applyFont="1" applyBorder="1" applyAlignment="1">
      <alignment horizontal="justify" vertical="center"/>
    </xf>
    <xf numFmtId="0" fontId="57" fillId="0" borderId="18" xfId="95" applyFont="1" applyBorder="1" applyAlignment="1">
      <alignment horizontal="center" vertical="center"/>
    </xf>
    <xf numFmtId="0" fontId="57" fillId="0" borderId="17" xfId="95" applyFont="1" applyBorder="1" applyAlignment="1">
      <alignment horizontal="center" vertical="center"/>
    </xf>
    <xf numFmtId="0" fontId="57" fillId="0" borderId="19" xfId="95" applyFont="1" applyBorder="1" applyAlignment="1">
      <alignment horizontal="center" vertical="center"/>
    </xf>
    <xf numFmtId="164" fontId="58" fillId="0" borderId="17" xfId="103" applyNumberFormat="1" applyFont="1" applyBorder="1" applyAlignment="1">
      <alignment horizontal="center" vertical="center"/>
    </xf>
    <xf numFmtId="164" fontId="58" fillId="0" borderId="19" xfId="103" applyNumberFormat="1" applyFont="1" applyBorder="1" applyAlignment="1">
      <alignment horizontal="center" vertical="center"/>
    </xf>
    <xf numFmtId="0" fontId="57" fillId="2" borderId="37" xfId="95" applyFont="1" applyFill="1" applyBorder="1" applyAlignment="1">
      <alignment horizontal="center" vertical="center"/>
    </xf>
    <xf numFmtId="0" fontId="57" fillId="2" borderId="27" xfId="95" applyFont="1" applyFill="1" applyBorder="1" applyAlignment="1">
      <alignment horizontal="center" vertical="center"/>
    </xf>
    <xf numFmtId="0" fontId="57" fillId="0" borderId="27" xfId="95" applyFont="1" applyBorder="1" applyAlignment="1">
      <alignment horizontal="center" vertical="center"/>
    </xf>
    <xf numFmtId="170" fontId="57" fillId="0" borderId="27" xfId="95" applyNumberFormat="1" applyFont="1" applyBorder="1" applyAlignment="1">
      <alignment horizontal="justify" vertical="center" wrapText="1"/>
    </xf>
    <xf numFmtId="0" fontId="45" fillId="2" borderId="18" xfId="95" applyFont="1" applyFill="1" applyBorder="1" applyAlignment="1">
      <alignment horizontal="center" vertical="center"/>
    </xf>
    <xf numFmtId="0" fontId="45" fillId="2" borderId="17" xfId="95" applyFont="1" applyFill="1" applyBorder="1" applyAlignment="1">
      <alignment horizontal="center" vertical="center"/>
    </xf>
    <xf numFmtId="0" fontId="45" fillId="2" borderId="19" xfId="95" applyFont="1" applyFill="1" applyBorder="1" applyAlignment="1">
      <alignment horizontal="center" vertical="center"/>
    </xf>
    <xf numFmtId="0" fontId="10" fillId="0" borderId="55" xfId="95" applyFont="1" applyBorder="1" applyAlignment="1">
      <alignment horizontal="justify" vertical="center" wrapText="1"/>
    </xf>
    <xf numFmtId="0" fontId="44" fillId="0" borderId="27" xfId="101" applyFont="1" applyBorder="1" applyAlignment="1">
      <alignment horizontal="center" vertical="center" wrapText="1"/>
    </xf>
    <xf numFmtId="0" fontId="45" fillId="0" borderId="27" xfId="95" applyFont="1" applyBorder="1" applyAlignment="1">
      <alignment horizontal="center" vertical="center" wrapText="1"/>
    </xf>
    <xf numFmtId="0" fontId="47" fillId="0" borderId="27" xfId="95" applyFont="1" applyBorder="1" applyAlignment="1">
      <alignment horizontal="center" vertical="center" wrapText="1"/>
    </xf>
    <xf numFmtId="0" fontId="52" fillId="32" borderId="44" xfId="102" applyFont="1" applyFill="1" applyBorder="1" applyAlignment="1">
      <alignment horizontal="center" vertical="center" wrapText="1"/>
    </xf>
    <xf numFmtId="0" fontId="52" fillId="32" borderId="45" xfId="102" applyFont="1" applyFill="1" applyBorder="1" applyAlignment="1">
      <alignment horizontal="center" vertical="center" wrapText="1"/>
    </xf>
    <xf numFmtId="0" fontId="52" fillId="32" borderId="46" xfId="102" applyFont="1" applyFill="1" applyBorder="1" applyAlignment="1">
      <alignment horizontal="center" vertical="center" wrapText="1"/>
    </xf>
    <xf numFmtId="0" fontId="48" fillId="0" borderId="27" xfId="95" applyFont="1" applyBorder="1" applyAlignment="1">
      <alignment horizontal="center" vertical="center" wrapText="1"/>
    </xf>
    <xf numFmtId="0" fontId="45" fillId="0" borderId="18" xfId="95" applyFont="1" applyBorder="1" applyAlignment="1">
      <alignment horizontal="center" vertical="center"/>
    </xf>
    <xf numFmtId="0" fontId="45" fillId="0" borderId="17" xfId="95" applyFont="1" applyBorder="1" applyAlignment="1">
      <alignment horizontal="center" vertical="center"/>
    </xf>
    <xf numFmtId="0" fontId="45" fillId="0" borderId="19" xfId="95" applyFont="1" applyBorder="1" applyAlignment="1">
      <alignment horizontal="center" vertical="center"/>
    </xf>
    <xf numFmtId="0" fontId="45" fillId="0" borderId="27" xfId="95" applyFont="1" applyBorder="1" applyAlignment="1">
      <alignment horizontal="justify" vertical="center" wrapText="1"/>
    </xf>
    <xf numFmtId="0" fontId="45" fillId="0" borderId="27" xfId="95" applyFont="1" applyBorder="1" applyAlignment="1">
      <alignment horizontal="justify" vertical="center"/>
    </xf>
    <xf numFmtId="0" fontId="45" fillId="2" borderId="36" xfId="95" applyFont="1" applyFill="1" applyBorder="1" applyAlignment="1">
      <alignment horizontal="center" vertical="center" wrapText="1"/>
    </xf>
    <xf numFmtId="0" fontId="50" fillId="30" borderId="44" xfId="102" applyFont="1" applyFill="1" applyBorder="1" applyAlignment="1">
      <alignment horizontal="center" vertical="center" wrapText="1"/>
    </xf>
    <xf numFmtId="0" fontId="50" fillId="30" borderId="45" xfId="102" applyFont="1" applyFill="1" applyBorder="1" applyAlignment="1">
      <alignment horizontal="center" vertical="center" wrapText="1"/>
    </xf>
    <xf numFmtId="0" fontId="50" fillId="30" borderId="46" xfId="102" applyFont="1" applyFill="1" applyBorder="1" applyAlignment="1">
      <alignment horizontal="center" vertical="center" wrapText="1"/>
    </xf>
    <xf numFmtId="0" fontId="71" fillId="3" borderId="113" xfId="10" applyFont="1" applyFill="1" applyBorder="1" applyAlignment="1">
      <alignment horizontal="center" vertical="center" wrapText="1"/>
    </xf>
    <xf numFmtId="0" fontId="71" fillId="3" borderId="114" xfId="10" applyFont="1" applyFill="1" applyBorder="1" applyAlignment="1">
      <alignment horizontal="center" vertical="center" wrapText="1"/>
    </xf>
    <xf numFmtId="0" fontId="71" fillId="3" borderId="115" xfId="10" applyFont="1" applyFill="1" applyBorder="1" applyAlignment="1">
      <alignment horizontal="center" vertical="center" wrapText="1"/>
    </xf>
    <xf numFmtId="1" fontId="70" fillId="36" borderId="18" xfId="0" applyNumberFormat="1" applyFont="1" applyFill="1" applyBorder="1" applyAlignment="1">
      <alignment horizontal="center" vertical="center"/>
    </xf>
    <xf numFmtId="1" fontId="70" fillId="36" borderId="17" xfId="0" applyNumberFormat="1" applyFont="1" applyFill="1" applyBorder="1" applyAlignment="1">
      <alignment horizontal="center" vertical="center"/>
    </xf>
    <xf numFmtId="1" fontId="70" fillId="36" borderId="109" xfId="0" applyNumberFormat="1" applyFont="1" applyFill="1" applyBorder="1" applyAlignment="1">
      <alignment horizontal="center" vertical="center"/>
    </xf>
    <xf numFmtId="0" fontId="5" fillId="0" borderId="20" xfId="104" applyFont="1" applyBorder="1" applyAlignment="1">
      <alignment vertical="center" wrapText="1"/>
    </xf>
    <xf numFmtId="0" fontId="5" fillId="0" borderId="21" xfId="104" applyFont="1" applyBorder="1" applyAlignment="1">
      <alignment vertical="center" wrapText="1"/>
    </xf>
    <xf numFmtId="0" fontId="5" fillId="0" borderId="22" xfId="104" applyFont="1" applyBorder="1" applyAlignment="1">
      <alignment vertical="center" wrapText="1"/>
    </xf>
    <xf numFmtId="0" fontId="7" fillId="0" borderId="18" xfId="104" applyFont="1" applyBorder="1" applyAlignment="1">
      <alignment horizontal="center" vertical="center" wrapText="1"/>
    </xf>
    <xf numFmtId="0" fontId="7" fillId="0" borderId="17" xfId="104" applyFont="1" applyBorder="1" applyAlignment="1">
      <alignment horizontal="center" vertical="center" wrapText="1"/>
    </xf>
    <xf numFmtId="0" fontId="7" fillId="0" borderId="19" xfId="104" applyFont="1" applyBorder="1" applyAlignment="1">
      <alignment horizontal="center" vertical="center" wrapText="1"/>
    </xf>
    <xf numFmtId="0" fontId="7" fillId="0" borderId="18" xfId="104" applyFont="1" applyBorder="1" applyAlignment="1">
      <alignment horizontal="left" vertical="center"/>
    </xf>
    <xf numFmtId="0" fontId="7" fillId="0" borderId="17" xfId="104" applyFont="1" applyBorder="1" applyAlignment="1">
      <alignment horizontal="left" vertical="center"/>
    </xf>
    <xf numFmtId="0" fontId="7" fillId="0" borderId="19" xfId="104" applyFont="1" applyBorder="1" applyAlignment="1">
      <alignment horizontal="left" vertical="center"/>
    </xf>
    <xf numFmtId="0" fontId="7" fillId="0" borderId="21" xfId="104" applyFont="1" applyBorder="1" applyAlignment="1">
      <alignment horizontal="left" vertical="center"/>
    </xf>
    <xf numFmtId="0" fontId="7" fillId="0" borderId="22" xfId="104" applyFont="1" applyBorder="1" applyAlignment="1">
      <alignment horizontal="left" vertical="center"/>
    </xf>
    <xf numFmtId="0" fontId="7" fillId="0" borderId="14" xfId="104" applyFont="1" applyBorder="1" applyAlignment="1">
      <alignment horizontal="center" vertical="center" wrapText="1"/>
    </xf>
    <xf numFmtId="0" fontId="7" fillId="0" borderId="0" xfId="104" applyFont="1" applyAlignment="1">
      <alignment horizontal="center" vertical="center" wrapText="1"/>
    </xf>
    <xf numFmtId="0" fontId="5" fillId="0" borderId="103" xfId="104" applyFont="1" applyBorder="1" applyAlignment="1">
      <alignment horizontal="justify" vertical="center" shrinkToFit="1"/>
    </xf>
    <xf numFmtId="0" fontId="5" fillId="0" borderId="95" xfId="104" applyFont="1" applyBorder="1" applyAlignment="1">
      <alignment horizontal="justify" vertical="center" shrinkToFit="1"/>
    </xf>
    <xf numFmtId="0" fontId="5" fillId="0" borderId="61" xfId="104" applyFont="1" applyBorder="1" applyAlignment="1">
      <alignment horizontal="justify" vertical="center" shrinkToFit="1"/>
    </xf>
    <xf numFmtId="0" fontId="5" fillId="0" borderId="60" xfId="104" applyFont="1" applyBorder="1" applyAlignment="1">
      <alignment horizontal="justify" vertical="center" shrinkToFit="1"/>
    </xf>
    <xf numFmtId="0" fontId="5" fillId="0" borderId="87" xfId="104" applyFont="1" applyBorder="1" applyAlignment="1">
      <alignment horizontal="justify" vertical="center" shrinkToFit="1"/>
    </xf>
    <xf numFmtId="0" fontId="5" fillId="0" borderId="63" xfId="104" applyFont="1" applyBorder="1" applyAlignment="1">
      <alignment horizontal="justify" vertical="center" shrinkToFit="1"/>
    </xf>
    <xf numFmtId="0" fontId="5" fillId="0" borderId="66" xfId="104" applyFont="1" applyBorder="1" applyAlignment="1">
      <alignment horizontal="justify" vertical="center" shrinkToFit="1"/>
    </xf>
    <xf numFmtId="0" fontId="5" fillId="0" borderId="81" xfId="104" applyFont="1" applyBorder="1" applyAlignment="1">
      <alignment horizontal="justify" vertical="center" shrinkToFit="1"/>
    </xf>
    <xf numFmtId="0" fontId="5" fillId="0" borderId="67" xfId="104" applyFont="1" applyBorder="1" applyAlignment="1">
      <alignment horizontal="justify" vertical="center" shrinkToFit="1"/>
    </xf>
    <xf numFmtId="0" fontId="7" fillId="0" borderId="24" xfId="104" applyFont="1" applyBorder="1" applyAlignment="1">
      <alignment horizontal="left" vertical="center"/>
    </xf>
    <xf numFmtId="0" fontId="7" fillId="0" borderId="25" xfId="104" applyFont="1" applyBorder="1" applyAlignment="1">
      <alignment horizontal="left" vertical="center"/>
    </xf>
    <xf numFmtId="0" fontId="5" fillId="0" borderId="75" xfId="104" applyFont="1" applyBorder="1" applyAlignment="1">
      <alignment horizontal="justify" vertical="center" shrinkToFit="1"/>
    </xf>
    <xf numFmtId="0" fontId="5" fillId="0" borderId="60" xfId="104" applyFont="1" applyBorder="1" applyAlignment="1">
      <alignment horizontal="left" vertical="center" shrinkToFit="1"/>
    </xf>
    <xf numFmtId="0" fontId="5" fillId="0" borderId="63" xfId="104" applyFont="1" applyBorder="1" applyAlignment="1">
      <alignment horizontal="left" vertical="center" shrinkToFit="1"/>
    </xf>
    <xf numFmtId="0" fontId="5" fillId="0" borderId="78" xfId="104" applyFont="1" applyBorder="1" applyAlignment="1">
      <alignment horizontal="justify" vertical="center" shrinkToFit="1"/>
    </xf>
    <xf numFmtId="0" fontId="7" fillId="0" borderId="80" xfId="104" applyFont="1" applyBorder="1" applyAlignment="1">
      <alignment horizontal="justify" vertical="center" shrinkToFit="1"/>
    </xf>
    <xf numFmtId="0" fontId="7" fillId="0" borderId="81" xfId="104" applyFont="1" applyBorder="1" applyAlignment="1">
      <alignment horizontal="justify" vertical="center" shrinkToFit="1"/>
    </xf>
    <xf numFmtId="0" fontId="7" fillId="0" borderId="67" xfId="104" applyFont="1" applyBorder="1" applyAlignment="1">
      <alignment horizontal="justify" vertical="center" shrinkToFit="1"/>
    </xf>
    <xf numFmtId="0" fontId="5" fillId="0" borderId="18" xfId="104" applyFont="1" applyBorder="1" applyAlignment="1">
      <alignment vertical="center" wrapText="1"/>
    </xf>
    <xf numFmtId="0" fontId="5" fillId="0" borderId="17" xfId="104" applyFont="1" applyBorder="1" applyAlignment="1">
      <alignment vertical="center" wrapText="1"/>
    </xf>
    <xf numFmtId="0" fontId="5" fillId="0" borderId="19" xfId="104" applyFont="1" applyBorder="1" applyAlignment="1">
      <alignment vertical="center" wrapText="1"/>
    </xf>
    <xf numFmtId="0" fontId="5" fillId="0" borderId="18" xfId="104" applyFont="1" applyBorder="1" applyAlignment="1">
      <alignment horizontal="left" vertical="center" wrapText="1"/>
    </xf>
    <xf numFmtId="0" fontId="5" fillId="0" borderId="19" xfId="104" applyFont="1" applyBorder="1" applyAlignment="1">
      <alignment horizontal="left" vertical="center" wrapText="1"/>
    </xf>
    <xf numFmtId="0" fontId="7" fillId="0" borderId="69" xfId="104" applyFont="1" applyBorder="1" applyAlignment="1">
      <alignment horizontal="center" vertical="center" wrapText="1"/>
    </xf>
    <xf numFmtId="0" fontId="7" fillId="0" borderId="70" xfId="104" applyFont="1" applyBorder="1" applyAlignment="1">
      <alignment horizontal="center" vertical="center" wrapText="1"/>
    </xf>
    <xf numFmtId="0" fontId="7" fillId="0" borderId="18" xfId="104" applyFont="1" applyBorder="1" applyAlignment="1">
      <alignment horizontal="left" vertical="center" wrapText="1"/>
    </xf>
    <xf numFmtId="0" fontId="7" fillId="0" borderId="17" xfId="104" applyFont="1" applyBorder="1" applyAlignment="1">
      <alignment horizontal="left" vertical="center" wrapText="1"/>
    </xf>
    <xf numFmtId="0" fontId="7" fillId="0" borderId="19" xfId="104" applyFont="1" applyBorder="1" applyAlignment="1">
      <alignment horizontal="left" vertical="center" wrapText="1"/>
    </xf>
    <xf numFmtId="0" fontId="67" fillId="0" borderId="21" xfId="107" applyFont="1" applyFill="1" applyBorder="1" applyAlignment="1">
      <alignment horizontal="left" wrapText="1"/>
    </xf>
    <xf numFmtId="0" fontId="7" fillId="0" borderId="24" xfId="104" applyFont="1" applyBorder="1" applyAlignment="1">
      <alignment horizontal="center" vertical="center" wrapText="1"/>
    </xf>
    <xf numFmtId="0" fontId="7" fillId="0" borderId="25" xfId="104" applyFont="1" applyBorder="1" applyAlignment="1">
      <alignment horizontal="center" vertical="center" wrapText="1"/>
    </xf>
    <xf numFmtId="0" fontId="7" fillId="0" borderId="20" xfId="104" applyFont="1" applyBorder="1" applyAlignment="1">
      <alignment horizontal="center" vertical="center" wrapText="1"/>
    </xf>
    <xf numFmtId="0" fontId="7" fillId="0" borderId="21" xfId="104" applyFont="1" applyBorder="1" applyAlignment="1">
      <alignment horizontal="center" vertical="center" wrapText="1"/>
    </xf>
    <xf numFmtId="0" fontId="7" fillId="0" borderId="22" xfId="104" applyFont="1" applyBorder="1" applyAlignment="1">
      <alignment horizontal="center" vertical="center" wrapText="1"/>
    </xf>
    <xf numFmtId="0" fontId="5" fillId="0" borderId="56" xfId="104" applyFont="1" applyBorder="1" applyAlignment="1">
      <alignment horizontal="left" vertical="center" shrinkToFit="1"/>
    </xf>
    <xf numFmtId="0" fontId="7" fillId="0" borderId="69" xfId="104" applyFont="1" applyBorder="1" applyAlignment="1">
      <alignment horizontal="justify" vertical="center" shrinkToFit="1"/>
    </xf>
    <xf numFmtId="0" fontId="7" fillId="0" borderId="17" xfId="104" applyFont="1" applyBorder="1" applyAlignment="1">
      <alignment horizontal="justify" vertical="center" shrinkToFit="1"/>
    </xf>
    <xf numFmtId="0" fontId="7" fillId="0" borderId="70" xfId="104" applyFont="1" applyBorder="1" applyAlignment="1">
      <alignment horizontal="justify" vertical="center" shrinkToFit="1"/>
    </xf>
    <xf numFmtId="0" fontId="5" fillId="0" borderId="72" xfId="104" applyFont="1" applyBorder="1" applyAlignment="1">
      <alignment horizontal="justify" vertical="center" shrinkToFit="1"/>
    </xf>
    <xf numFmtId="0" fontId="7" fillId="0" borderId="20" xfId="104" applyFont="1" applyBorder="1" applyAlignment="1">
      <alignment horizontal="left" vertical="center" shrinkToFit="1"/>
    </xf>
    <xf numFmtId="0" fontId="7" fillId="0" borderId="21" xfId="104" applyFont="1" applyBorder="1" applyAlignment="1">
      <alignment horizontal="left" vertical="center" shrinkToFit="1"/>
    </xf>
    <xf numFmtId="0" fontId="7" fillId="0" borderId="93" xfId="104" applyFont="1" applyBorder="1" applyAlignment="1">
      <alignment horizontal="center" vertical="center" wrapText="1" shrinkToFit="1"/>
    </xf>
    <xf numFmtId="0" fontId="7" fillId="0" borderId="94" xfId="104" applyFont="1" applyBorder="1" applyAlignment="1">
      <alignment horizontal="center" vertical="center" wrapText="1" shrinkToFit="1"/>
    </xf>
    <xf numFmtId="0" fontId="7" fillId="0" borderId="26" xfId="104" applyFont="1" applyBorder="1" applyAlignment="1">
      <alignment horizontal="center" vertical="center" wrapText="1"/>
    </xf>
    <xf numFmtId="0" fontId="7" fillId="0" borderId="18" xfId="104" applyFont="1" applyBorder="1" applyAlignment="1">
      <alignment horizontal="center" vertical="center" shrinkToFit="1"/>
    </xf>
    <xf numFmtId="0" fontId="7" fillId="0" borderId="17" xfId="104" applyFont="1" applyBorder="1" applyAlignment="1">
      <alignment horizontal="center" vertical="center" shrinkToFit="1"/>
    </xf>
    <xf numFmtId="0" fontId="5" fillId="0" borderId="16" xfId="104" applyFont="1" applyBorder="1" applyAlignment="1">
      <alignment horizontal="left" vertical="center" shrinkToFit="1"/>
    </xf>
    <xf numFmtId="0" fontId="5" fillId="0" borderId="1" xfId="104" applyFont="1" applyBorder="1" applyAlignment="1">
      <alignment horizontal="left" vertical="center" shrinkToFit="1"/>
    </xf>
    <xf numFmtId="0" fontId="5" fillId="0" borderId="2" xfId="104" applyFont="1" applyBorder="1" applyAlignment="1">
      <alignment horizontal="justify" vertical="center" wrapText="1" shrinkToFit="1"/>
    </xf>
    <xf numFmtId="0" fontId="5" fillId="0" borderId="3" xfId="104" applyFont="1" applyBorder="1" applyAlignment="1">
      <alignment horizontal="justify" vertical="center" wrapText="1" shrinkToFit="1"/>
    </xf>
    <xf numFmtId="0" fontId="5" fillId="0" borderId="4" xfId="104" applyFont="1" applyBorder="1" applyAlignment="1">
      <alignment horizontal="justify" vertical="center" wrapText="1" shrinkToFit="1"/>
    </xf>
    <xf numFmtId="0" fontId="63" fillId="0" borderId="19" xfId="104" applyBorder="1" applyAlignment="1">
      <alignment vertical="center" wrapText="1"/>
    </xf>
    <xf numFmtId="0" fontId="66" fillId="0" borderId="0" xfId="104" applyFont="1" applyAlignment="1">
      <alignment vertical="center" wrapText="1"/>
    </xf>
    <xf numFmtId="0" fontId="66" fillId="0" borderId="0" xfId="104" applyFont="1" applyAlignment="1">
      <alignment wrapText="1"/>
    </xf>
    <xf numFmtId="0" fontId="66" fillId="0" borderId="21" xfId="104" applyFont="1" applyBorder="1" applyAlignment="1">
      <alignment horizontal="left" vertical="center" wrapText="1"/>
    </xf>
    <xf numFmtId="0" fontId="66" fillId="0" borderId="0" xfId="104" applyFont="1" applyAlignment="1">
      <alignment horizontal="justify" vertical="center" wrapText="1"/>
    </xf>
    <xf numFmtId="0" fontId="66" fillId="0" borderId="21" xfId="104" applyFont="1" applyBorder="1" applyAlignment="1">
      <alignment horizontal="justify" vertical="center" wrapText="1"/>
    </xf>
    <xf numFmtId="0" fontId="7" fillId="0" borderId="18" xfId="104" applyFont="1" applyBorder="1" applyAlignment="1">
      <alignment horizontal="justify" vertical="center" shrinkToFit="1"/>
    </xf>
    <xf numFmtId="0" fontId="7" fillId="0" borderId="39" xfId="104" applyFont="1" applyBorder="1" applyAlignment="1">
      <alignment horizontal="center" vertical="center" shrinkToFit="1"/>
    </xf>
    <xf numFmtId="0" fontId="7" fillId="0" borderId="1" xfId="104" applyFont="1" applyBorder="1" applyAlignment="1">
      <alignment horizontal="center" vertical="center" shrinkToFit="1"/>
    </xf>
    <xf numFmtId="0" fontId="5" fillId="0" borderId="1" xfId="104" applyFont="1" applyBorder="1" applyAlignment="1">
      <alignment horizontal="left" vertical="center" wrapText="1"/>
    </xf>
    <xf numFmtId="0" fontId="5" fillId="0" borderId="92" xfId="104" applyFont="1" applyBorder="1" applyAlignment="1">
      <alignment horizontal="left" vertical="center" shrinkToFit="1"/>
    </xf>
    <xf numFmtId="0" fontId="5" fillId="0" borderId="96" xfId="104" applyFont="1" applyBorder="1" applyAlignment="1">
      <alignment horizontal="left" vertical="center" shrinkToFit="1"/>
    </xf>
    <xf numFmtId="0" fontId="66" fillId="0" borderId="0" xfId="104" applyFont="1" applyAlignment="1">
      <alignment horizontal="justify" vertical="justify" wrapText="1"/>
    </xf>
    <xf numFmtId="0" fontId="7" fillId="0" borderId="40" xfId="104" applyFont="1" applyBorder="1" applyAlignment="1">
      <alignment horizontal="center" vertical="center" shrinkToFit="1"/>
    </xf>
    <xf numFmtId="0" fontId="7" fillId="0" borderId="56" xfId="104" applyFont="1" applyBorder="1" applyAlignment="1">
      <alignment horizontal="center" vertical="center" shrinkToFit="1"/>
    </xf>
    <xf numFmtId="0" fontId="5" fillId="0" borderId="93" xfId="104" applyFont="1" applyBorder="1" applyAlignment="1">
      <alignment horizontal="left" vertical="center" shrinkToFit="1"/>
    </xf>
    <xf numFmtId="0" fontId="7" fillId="0" borderId="80" xfId="104" applyFont="1" applyBorder="1" applyAlignment="1">
      <alignment horizontal="center" vertical="center" shrinkToFit="1"/>
    </xf>
    <xf numFmtId="0" fontId="7" fillId="0" borderId="81" xfId="104" applyFont="1" applyBorder="1" applyAlignment="1">
      <alignment horizontal="center" vertical="center" shrinkToFit="1"/>
    </xf>
    <xf numFmtId="0" fontId="7" fillId="0" borderId="67" xfId="104" applyFont="1" applyBorder="1" applyAlignment="1">
      <alignment horizontal="center" vertical="center" shrinkToFit="1"/>
    </xf>
    <xf numFmtId="0" fontId="7" fillId="0" borderId="18" xfId="104" applyFont="1" applyBorder="1" applyAlignment="1">
      <alignment horizontal="center" vertical="center"/>
    </xf>
    <xf numFmtId="0" fontId="7" fillId="0" borderId="17" xfId="104" applyFont="1" applyBorder="1" applyAlignment="1">
      <alignment horizontal="center" vertical="center"/>
    </xf>
    <xf numFmtId="0" fontId="7" fillId="0" borderId="19" xfId="104" applyFont="1" applyBorder="1" applyAlignment="1">
      <alignment horizontal="center" vertical="center"/>
    </xf>
    <xf numFmtId="0" fontId="7" fillId="0" borderId="69" xfId="104" applyFont="1" applyBorder="1" applyAlignment="1">
      <alignment horizontal="left" vertical="center" shrinkToFit="1"/>
    </xf>
    <xf numFmtId="0" fontId="7" fillId="0" borderId="70" xfId="104" applyFont="1" applyBorder="1" applyAlignment="1">
      <alignment horizontal="left" vertical="center" shrinkToFit="1"/>
    </xf>
    <xf numFmtId="0" fontId="5" fillId="0" borderId="93" xfId="104" applyFont="1" applyBorder="1" applyAlignment="1">
      <alignment horizontal="center" vertical="center" shrinkToFit="1"/>
    </xf>
    <xf numFmtId="0" fontId="5" fillId="0" borderId="87" xfId="104" applyFont="1" applyBorder="1" applyAlignment="1">
      <alignment horizontal="left" vertical="center" shrinkToFit="1"/>
    </xf>
    <xf numFmtId="0" fontId="5" fillId="0" borderId="56" xfId="104" applyFont="1" applyBorder="1" applyAlignment="1">
      <alignment horizontal="left" vertical="center" wrapText="1"/>
    </xf>
    <xf numFmtId="0" fontId="7" fillId="0" borderId="109" xfId="104" applyFont="1" applyBorder="1" applyAlignment="1">
      <alignment horizontal="center" vertical="center" wrapText="1"/>
    </xf>
    <xf numFmtId="0" fontId="5" fillId="0" borderId="27" xfId="104" applyFont="1" applyBorder="1" applyAlignment="1">
      <alignment vertical="center" wrapText="1"/>
    </xf>
    <xf numFmtId="0" fontId="7" fillId="0" borderId="27" xfId="104" applyFont="1" applyBorder="1" applyAlignment="1">
      <alignment horizontal="center" vertical="center" wrapText="1"/>
    </xf>
    <xf numFmtId="0" fontId="7" fillId="0" borderId="98" xfId="104" applyFont="1" applyBorder="1" applyAlignment="1">
      <alignment horizontal="center" vertical="center" wrapText="1"/>
    </xf>
    <xf numFmtId="0" fontId="7" fillId="0" borderId="97" xfId="104" applyFont="1" applyBorder="1" applyAlignment="1">
      <alignment horizontal="center" vertical="center" wrapText="1"/>
    </xf>
    <xf numFmtId="0" fontId="7" fillId="0" borderId="27" xfId="104" applyFont="1" applyBorder="1" applyAlignment="1">
      <alignment horizontal="left" vertical="center"/>
    </xf>
    <xf numFmtId="0" fontId="7" fillId="0" borderId="27" xfId="104" applyFont="1" applyBorder="1" applyAlignment="1">
      <alignment horizontal="left" vertical="center" wrapText="1"/>
    </xf>
    <xf numFmtId="0" fontId="7" fillId="0" borderId="20" xfId="104" applyFont="1" applyBorder="1" applyAlignment="1">
      <alignment horizontal="left" vertical="center"/>
    </xf>
    <xf numFmtId="0" fontId="5" fillId="0" borderId="93" xfId="104" applyFont="1" applyBorder="1" applyAlignment="1">
      <alignment horizontal="left" vertical="center" wrapText="1"/>
    </xf>
    <xf numFmtId="0" fontId="5" fillId="0" borderId="93" xfId="104" applyFont="1" applyBorder="1" applyAlignment="1">
      <alignment vertical="center" wrapText="1"/>
    </xf>
    <xf numFmtId="0" fontId="5" fillId="0" borderId="56" xfId="104" applyFont="1" applyBorder="1" applyAlignment="1">
      <alignment vertical="center" wrapText="1"/>
    </xf>
    <xf numFmtId="0" fontId="5" fillId="0" borderId="16" xfId="104" applyFont="1" applyBorder="1" applyAlignment="1">
      <alignment vertical="center" wrapText="1"/>
    </xf>
    <xf numFmtId="0" fontId="5" fillId="0" borderId="1" xfId="104" applyFont="1" applyBorder="1" applyAlignment="1">
      <alignment vertical="center" wrapText="1"/>
    </xf>
    <xf numFmtId="0" fontId="5" fillId="0" borderId="15" xfId="104" applyFont="1" applyBorder="1" applyAlignment="1">
      <alignment vertical="center" wrapText="1"/>
    </xf>
    <xf numFmtId="0" fontId="63" fillId="0" borderId="15" xfId="104" applyBorder="1" applyAlignment="1">
      <alignment vertical="center" wrapText="1"/>
    </xf>
    <xf numFmtId="0" fontId="7" fillId="0" borderId="97" xfId="104" applyFont="1" applyBorder="1" applyAlignment="1">
      <alignment horizontal="left" vertical="center" wrapText="1"/>
    </xf>
    <xf numFmtId="0" fontId="66" fillId="0" borderId="0" xfId="104" applyFont="1" applyAlignment="1">
      <alignment horizontal="left" vertical="center" wrapText="1"/>
    </xf>
    <xf numFmtId="0" fontId="5" fillId="0" borderId="41" xfId="104" applyFont="1" applyBorder="1" applyAlignment="1">
      <alignment horizontal="left" vertical="center" wrapText="1"/>
    </xf>
    <xf numFmtId="0" fontId="5" fillId="0" borderId="42" xfId="104" applyFont="1" applyBorder="1" applyAlignment="1">
      <alignment horizontal="left" vertical="center" wrapText="1"/>
    </xf>
    <xf numFmtId="0" fontId="5" fillId="0" borderId="92" xfId="104" applyFont="1" applyBorder="1" applyAlignment="1">
      <alignment horizontal="center" vertical="center" shrinkToFit="1"/>
    </xf>
    <xf numFmtId="0" fontId="5" fillId="0" borderId="110" xfId="104" applyFont="1" applyBorder="1" applyAlignment="1">
      <alignment horizontal="center" vertical="center" shrinkToFit="1"/>
    </xf>
    <xf numFmtId="0" fontId="7" fillId="0" borderId="18" xfId="104" applyFont="1" applyBorder="1" applyAlignment="1">
      <alignment horizontal="left" vertical="center" shrinkToFit="1"/>
    </xf>
    <xf numFmtId="0" fontId="7" fillId="0" borderId="17" xfId="104" applyFont="1" applyBorder="1" applyAlignment="1">
      <alignment horizontal="left" vertical="center" shrinkToFit="1"/>
    </xf>
    <xf numFmtId="0" fontId="7" fillId="0" borderId="111" xfId="104" applyFont="1" applyBorder="1" applyAlignment="1">
      <alignment horizontal="center" vertical="center" wrapText="1" shrinkToFit="1"/>
    </xf>
    <xf numFmtId="0" fontId="7" fillId="0" borderId="112" xfId="104" applyFont="1" applyBorder="1" applyAlignment="1">
      <alignment horizontal="center" vertical="center" wrapText="1" shrinkToFit="1"/>
    </xf>
    <xf numFmtId="0" fontId="74" fillId="0" borderId="116" xfId="0" applyFont="1" applyBorder="1" applyAlignment="1">
      <alignment horizontal="left" vertical="center" wrapText="1"/>
    </xf>
    <xf numFmtId="0" fontId="70" fillId="36" borderId="116" xfId="0" applyFont="1" applyFill="1" applyBorder="1" applyAlignment="1">
      <alignment horizontal="center" vertical="center" wrapText="1"/>
    </xf>
    <xf numFmtId="0" fontId="2" fillId="0" borderId="117" xfId="0" applyFont="1" applyBorder="1" applyAlignment="1">
      <alignment horizontal="left" vertical="center" wrapText="1"/>
    </xf>
    <xf numFmtId="0" fontId="0" fillId="39" borderId="116" xfId="0" applyFill="1" applyBorder="1" applyAlignment="1">
      <alignment horizontal="center" vertical="center"/>
    </xf>
    <xf numFmtId="0" fontId="6" fillId="2" borderId="117" xfId="0" applyFont="1" applyFill="1" applyBorder="1" applyAlignment="1">
      <alignment horizontal="center" vertical="center"/>
    </xf>
    <xf numFmtId="0" fontId="6" fillId="2" borderId="118" xfId="0" applyFont="1" applyFill="1" applyBorder="1" applyAlignment="1">
      <alignment horizontal="center" vertical="center"/>
    </xf>
    <xf numFmtId="0" fontId="6" fillId="2" borderId="119" xfId="0" applyFont="1" applyFill="1" applyBorder="1" applyAlignment="1">
      <alignment horizontal="center" vertical="center"/>
    </xf>
    <xf numFmtId="0" fontId="6" fillId="2" borderId="120" xfId="0" applyFont="1" applyFill="1" applyBorder="1" applyAlignment="1">
      <alignment horizontal="center" vertical="center"/>
    </xf>
    <xf numFmtId="0" fontId="38" fillId="0" borderId="56" xfId="95" applyFont="1" applyBorder="1" applyAlignment="1">
      <alignment horizontal="left" vertical="center" wrapText="1"/>
    </xf>
    <xf numFmtId="0" fontId="37" fillId="0" borderId="21" xfId="95" applyFont="1" applyBorder="1" applyAlignment="1">
      <alignment horizontal="center" vertical="center" wrapText="1"/>
    </xf>
    <xf numFmtId="0" fontId="37" fillId="0" borderId="0" xfId="95" applyFont="1" applyAlignment="1">
      <alignment horizontal="center" vertical="center" wrapText="1"/>
    </xf>
    <xf numFmtId="0" fontId="30" fillId="0" borderId="29" xfId="95" applyFont="1" applyBorder="1" applyAlignment="1">
      <alignment horizontal="center" vertical="center"/>
    </xf>
    <xf numFmtId="0" fontId="4" fillId="0" borderId="29" xfId="95" applyBorder="1" applyAlignment="1">
      <alignment horizontal="center" vertical="center"/>
    </xf>
    <xf numFmtId="0" fontId="30" fillId="3" borderId="23" xfId="95" applyFont="1" applyFill="1" applyBorder="1" applyAlignment="1">
      <alignment horizontal="center" vertical="center"/>
    </xf>
    <xf numFmtId="0" fontId="4" fillId="3" borderId="23" xfId="95" applyFill="1" applyBorder="1" applyAlignment="1">
      <alignment horizontal="center" vertical="center"/>
    </xf>
    <xf numFmtId="0" fontId="29" fillId="29" borderId="1" xfId="95" applyFont="1" applyFill="1" applyBorder="1" applyAlignment="1">
      <alignment horizontal="center" vertical="center" wrapText="1"/>
    </xf>
    <xf numFmtId="0" fontId="38" fillId="0" borderId="1" xfId="95" applyFont="1" applyBorder="1" applyAlignment="1">
      <alignment horizontal="left" vertical="center" wrapText="1"/>
    </xf>
    <xf numFmtId="0" fontId="38" fillId="3" borderId="1" xfId="95" applyFont="1" applyFill="1" applyBorder="1" applyAlignment="1">
      <alignment horizontal="left" vertical="center" wrapText="1"/>
    </xf>
    <xf numFmtId="0" fontId="73" fillId="3" borderId="1" xfId="95" applyFont="1" applyFill="1" applyBorder="1" applyAlignment="1">
      <alignment horizontal="left" vertical="center" wrapText="1"/>
    </xf>
    <xf numFmtId="0" fontId="31" fillId="27" borderId="39" xfId="95" applyFont="1" applyFill="1" applyBorder="1" applyAlignment="1">
      <alignment horizontal="center" vertical="center" wrapText="1"/>
    </xf>
    <xf numFmtId="0" fontId="31" fillId="27" borderId="1" xfId="95" applyFont="1" applyFill="1" applyBorder="1" applyAlignment="1">
      <alignment horizontal="center" vertical="center" wrapText="1"/>
    </xf>
    <xf numFmtId="0" fontId="31" fillId="27" borderId="20" xfId="95" applyFont="1" applyFill="1" applyBorder="1" applyAlignment="1">
      <alignment horizontal="center" vertical="center" wrapText="1"/>
    </xf>
    <xf numFmtId="0" fontId="31" fillId="27" borderId="21" xfId="95" applyFont="1" applyFill="1" applyBorder="1" applyAlignment="1">
      <alignment horizontal="center" vertical="center" wrapText="1"/>
    </xf>
    <xf numFmtId="0" fontId="31" fillId="27" borderId="22" xfId="95" applyFont="1" applyFill="1" applyBorder="1" applyAlignment="1">
      <alignment horizontal="center" vertical="center" wrapText="1"/>
    </xf>
    <xf numFmtId="0" fontId="32" fillId="0" borderId="24" xfId="95" applyFont="1" applyBorder="1" applyAlignment="1">
      <alignment horizontal="left" vertical="center" wrapText="1"/>
    </xf>
    <xf numFmtId="0" fontId="32" fillId="0" borderId="25" xfId="95" applyFont="1" applyBorder="1" applyAlignment="1">
      <alignment horizontal="left" vertical="center" wrapText="1"/>
    </xf>
    <xf numFmtId="0" fontId="36" fillId="0" borderId="25" xfId="99" applyBorder="1" applyAlignment="1">
      <alignment horizontal="left" vertical="center" wrapText="1"/>
    </xf>
    <xf numFmtId="0" fontId="33" fillId="0" borderId="33" xfId="95" applyFont="1" applyBorder="1" applyAlignment="1">
      <alignment horizontal="left" vertical="center" wrapText="1"/>
    </xf>
    <xf numFmtId="0" fontId="33" fillId="0" borderId="3" xfId="95" applyFont="1" applyBorder="1" applyAlignment="1">
      <alignment horizontal="left" vertical="center" wrapText="1"/>
    </xf>
    <xf numFmtId="0" fontId="36" fillId="0" borderId="3" xfId="99" applyBorder="1" applyAlignment="1">
      <alignment horizontal="left" vertical="center" wrapText="1"/>
    </xf>
    <xf numFmtId="0" fontId="32" fillId="27" borderId="33" xfId="95" applyFont="1" applyFill="1" applyBorder="1" applyAlignment="1">
      <alignment horizontal="left" vertical="center" wrapText="1"/>
    </xf>
    <xf numFmtId="0" fontId="32" fillId="27" borderId="3" xfId="95" applyFont="1" applyFill="1" applyBorder="1" applyAlignment="1">
      <alignment horizontal="left" vertical="center" wrapText="1"/>
    </xf>
    <xf numFmtId="0" fontId="32" fillId="28" borderId="33" xfId="95" applyFont="1" applyFill="1" applyBorder="1" applyAlignment="1">
      <alignment horizontal="left" vertical="center" wrapText="1"/>
    </xf>
    <xf numFmtId="0" fontId="32" fillId="28" borderId="3" xfId="95" applyFont="1" applyFill="1" applyBorder="1" applyAlignment="1">
      <alignment horizontal="left" vertical="center" wrapText="1"/>
    </xf>
    <xf numFmtId="0" fontId="32" fillId="27" borderId="34" xfId="95" applyFont="1" applyFill="1" applyBorder="1" applyAlignment="1">
      <alignment horizontal="left" vertical="center" wrapText="1"/>
    </xf>
    <xf numFmtId="0" fontId="32" fillId="27" borderId="35" xfId="95" applyFont="1" applyFill="1" applyBorder="1" applyAlignment="1">
      <alignment horizontal="left" vertical="center" wrapText="1"/>
    </xf>
    <xf numFmtId="0" fontId="36" fillId="0" borderId="35" xfId="99" applyBorder="1" applyAlignment="1">
      <alignment horizontal="left" vertical="center" wrapText="1"/>
    </xf>
    <xf numFmtId="0" fontId="34" fillId="0" borderId="33" xfId="95" applyFont="1" applyBorder="1" applyAlignment="1">
      <alignment horizontal="left" vertical="center" wrapText="1"/>
    </xf>
    <xf numFmtId="0" fontId="34" fillId="0" borderId="3" xfId="95" applyFont="1" applyBorder="1" applyAlignment="1">
      <alignment horizontal="left" vertical="center" wrapText="1"/>
    </xf>
    <xf numFmtId="0" fontId="32" fillId="4" borderId="33" xfId="95" applyFont="1" applyFill="1" applyBorder="1" applyAlignment="1">
      <alignment horizontal="left" vertical="center" wrapText="1"/>
    </xf>
    <xf numFmtId="0" fontId="32" fillId="4" borderId="3" xfId="95" applyFont="1" applyFill="1" applyBorder="1" applyAlignment="1">
      <alignment horizontal="left" vertical="center" wrapText="1"/>
    </xf>
    <xf numFmtId="0" fontId="30" fillId="4" borderId="20" xfId="95" applyFont="1" applyFill="1" applyBorder="1" applyAlignment="1">
      <alignment horizontal="center" vertical="center"/>
    </xf>
    <xf numFmtId="0" fontId="30" fillId="4" borderId="21" xfId="95" applyFont="1" applyFill="1" applyBorder="1" applyAlignment="1">
      <alignment horizontal="center" vertical="center"/>
    </xf>
    <xf numFmtId="0" fontId="30" fillId="4" borderId="22" xfId="95" applyFont="1" applyFill="1" applyBorder="1" applyAlignment="1">
      <alignment horizontal="center" vertical="center"/>
    </xf>
    <xf numFmtId="0" fontId="31" fillId="27" borderId="24" xfId="95" applyFont="1" applyFill="1" applyBorder="1" applyAlignment="1">
      <alignment horizontal="center" vertical="center" wrapText="1"/>
    </xf>
    <xf numFmtId="0" fontId="31" fillId="27" borderId="25" xfId="95" applyFont="1" applyFill="1" applyBorder="1" applyAlignment="1">
      <alignment horizontal="center" vertical="center" wrapText="1"/>
    </xf>
    <xf numFmtId="0" fontId="31" fillId="27" borderId="26" xfId="95" applyFont="1" applyFill="1" applyBorder="1" applyAlignment="1">
      <alignment horizontal="center" vertical="center" wrapText="1"/>
    </xf>
    <xf numFmtId="0" fontId="32" fillId="28" borderId="30" xfId="95" applyFont="1" applyFill="1" applyBorder="1" applyAlignment="1">
      <alignment horizontal="left" vertical="center" wrapText="1"/>
    </xf>
    <xf numFmtId="0" fontId="32" fillId="28" borderId="31" xfId="95" applyFont="1" applyFill="1" applyBorder="1" applyAlignment="1">
      <alignment horizontal="left" vertical="center" wrapText="1"/>
    </xf>
    <xf numFmtId="0" fontId="12" fillId="3" borderId="18" xfId="95" applyFont="1" applyFill="1" applyBorder="1" applyAlignment="1">
      <alignment horizontal="center" vertical="center" wrapText="1"/>
    </xf>
    <xf numFmtId="0" fontId="12" fillId="3" borderId="17" xfId="95" applyFont="1" applyFill="1" applyBorder="1" applyAlignment="1">
      <alignment horizontal="center" vertical="center" wrapText="1"/>
    </xf>
    <xf numFmtId="0" fontId="12" fillId="3" borderId="19" xfId="95" applyFont="1" applyFill="1" applyBorder="1" applyAlignment="1">
      <alignment horizontal="center" vertical="center" wrapText="1"/>
    </xf>
    <xf numFmtId="0" fontId="28" fillId="3" borderId="20" xfId="95" applyFont="1" applyFill="1" applyBorder="1" applyAlignment="1">
      <alignment horizontal="center" vertical="center"/>
    </xf>
    <xf numFmtId="0" fontId="28" fillId="3" borderId="21" xfId="95" applyFont="1" applyFill="1" applyBorder="1" applyAlignment="1">
      <alignment horizontal="center" vertical="center"/>
    </xf>
    <xf numFmtId="0" fontId="28" fillId="3" borderId="22" xfId="95" applyFont="1" applyFill="1" applyBorder="1" applyAlignment="1">
      <alignment horizontal="center" vertical="center"/>
    </xf>
    <xf numFmtId="0" fontId="28" fillId="3" borderId="14" xfId="95" applyFont="1" applyFill="1" applyBorder="1" applyAlignment="1">
      <alignment horizontal="center" vertical="center"/>
    </xf>
    <xf numFmtId="0" fontId="28" fillId="3" borderId="0" xfId="95" applyFont="1" applyFill="1" applyAlignment="1">
      <alignment horizontal="center" vertical="center"/>
    </xf>
    <xf numFmtId="0" fontId="28" fillId="3" borderId="23" xfId="95" applyFont="1" applyFill="1" applyBorder="1" applyAlignment="1">
      <alignment horizontal="center" vertical="center"/>
    </xf>
    <xf numFmtId="0" fontId="28" fillId="3" borderId="24" xfId="95" applyFont="1" applyFill="1" applyBorder="1" applyAlignment="1">
      <alignment horizontal="center" vertical="center"/>
    </xf>
    <xf numFmtId="0" fontId="28" fillId="3" borderId="25" xfId="95" applyFont="1" applyFill="1" applyBorder="1" applyAlignment="1">
      <alignment horizontal="center" vertical="center"/>
    </xf>
    <xf numFmtId="0" fontId="28" fillId="3" borderId="26" xfId="95" applyFont="1" applyFill="1" applyBorder="1" applyAlignment="1">
      <alignment horizontal="center" vertical="center"/>
    </xf>
    <xf numFmtId="0" fontId="69" fillId="0" borderId="20" xfId="95" applyFont="1" applyBorder="1" applyAlignment="1">
      <alignment horizontal="center" vertical="center"/>
    </xf>
    <xf numFmtId="0" fontId="69" fillId="0" borderId="22" xfId="95" applyFont="1" applyBorder="1" applyAlignment="1">
      <alignment horizontal="center" vertical="center"/>
    </xf>
    <xf numFmtId="0" fontId="69" fillId="0" borderId="14" xfId="95" applyFont="1" applyBorder="1" applyAlignment="1">
      <alignment horizontal="center" vertical="center"/>
    </xf>
    <xf numFmtId="0" fontId="69" fillId="0" borderId="23" xfId="95" applyFont="1" applyBorder="1" applyAlignment="1">
      <alignment horizontal="center" vertical="center"/>
    </xf>
    <xf numFmtId="0" fontId="69" fillId="0" borderId="24" xfId="95" applyFont="1" applyBorder="1" applyAlignment="1">
      <alignment horizontal="center" vertical="center"/>
    </xf>
    <xf numFmtId="0" fontId="69" fillId="0" borderId="26" xfId="95" applyFont="1" applyBorder="1" applyAlignment="1">
      <alignment horizontal="center" vertical="center"/>
    </xf>
  </cellXfs>
  <cellStyles count="110">
    <cellStyle name="20% - Accent1" xfId="17" xr:uid="{00000000-0005-0000-0000-000000000000}"/>
    <cellStyle name="20% - Accent2" xfId="18" xr:uid="{00000000-0005-0000-0000-000001000000}"/>
    <cellStyle name="20% - Accent3" xfId="19" xr:uid="{00000000-0005-0000-0000-000002000000}"/>
    <cellStyle name="20% - Accent4" xfId="20" xr:uid="{00000000-0005-0000-0000-000003000000}"/>
    <cellStyle name="20% - Accent5" xfId="21" xr:uid="{00000000-0005-0000-0000-000004000000}"/>
    <cellStyle name="20% - Accent6" xfId="22" xr:uid="{00000000-0005-0000-0000-000005000000}"/>
    <cellStyle name="20% - Ênfase1 2" xfId="23" xr:uid="{00000000-0005-0000-0000-000006000000}"/>
    <cellStyle name="20% - Ênfase2 2" xfId="24" xr:uid="{00000000-0005-0000-0000-000007000000}"/>
    <cellStyle name="20% - Ênfase3 2" xfId="25" xr:uid="{00000000-0005-0000-0000-000008000000}"/>
    <cellStyle name="20% - Ênfase4 2" xfId="26" xr:uid="{00000000-0005-0000-0000-000009000000}"/>
    <cellStyle name="20% - Ênfase5 2" xfId="27" xr:uid="{00000000-0005-0000-0000-00000A000000}"/>
    <cellStyle name="20% - Ênfase6 2" xfId="28" xr:uid="{00000000-0005-0000-0000-00000B000000}"/>
    <cellStyle name="40% - Accent1" xfId="29" xr:uid="{00000000-0005-0000-0000-00000C000000}"/>
    <cellStyle name="40% - Accent2" xfId="30" xr:uid="{00000000-0005-0000-0000-00000D000000}"/>
    <cellStyle name="40% - Accent3" xfId="31" xr:uid="{00000000-0005-0000-0000-00000E000000}"/>
    <cellStyle name="40% - Accent4" xfId="32" xr:uid="{00000000-0005-0000-0000-00000F000000}"/>
    <cellStyle name="40% - Accent5" xfId="33" xr:uid="{00000000-0005-0000-0000-000010000000}"/>
    <cellStyle name="40% - Accent6" xfId="34" xr:uid="{00000000-0005-0000-0000-000011000000}"/>
    <cellStyle name="40% - Ênfase1 2" xfId="35" xr:uid="{00000000-0005-0000-0000-000012000000}"/>
    <cellStyle name="40% - Ênfase2 2" xfId="36" xr:uid="{00000000-0005-0000-0000-000013000000}"/>
    <cellStyle name="40% - Ênfase3 2" xfId="37" xr:uid="{00000000-0005-0000-0000-000014000000}"/>
    <cellStyle name="40% - Ênfase4 2" xfId="38" xr:uid="{00000000-0005-0000-0000-000015000000}"/>
    <cellStyle name="40% - Ênfase5 2" xfId="39" xr:uid="{00000000-0005-0000-0000-000016000000}"/>
    <cellStyle name="40% - Ênfase6 2" xfId="40" xr:uid="{00000000-0005-0000-0000-000017000000}"/>
    <cellStyle name="60% - Accent1" xfId="41" xr:uid="{00000000-0005-0000-0000-000018000000}"/>
    <cellStyle name="60% - Accent2" xfId="42" xr:uid="{00000000-0005-0000-0000-000019000000}"/>
    <cellStyle name="60% - Accent3" xfId="43" xr:uid="{00000000-0005-0000-0000-00001A000000}"/>
    <cellStyle name="60% - Accent4" xfId="44" xr:uid="{00000000-0005-0000-0000-00001B000000}"/>
    <cellStyle name="60% - Accent5" xfId="45" xr:uid="{00000000-0005-0000-0000-00001C000000}"/>
    <cellStyle name="60% - Accent6" xfId="46" xr:uid="{00000000-0005-0000-0000-00001D000000}"/>
    <cellStyle name="60% - Ênfase1 2" xfId="47" xr:uid="{00000000-0005-0000-0000-00001E000000}"/>
    <cellStyle name="60% - Ênfase2 2" xfId="48" xr:uid="{00000000-0005-0000-0000-00001F000000}"/>
    <cellStyle name="60% - Ênfase3 2" xfId="49" xr:uid="{00000000-0005-0000-0000-000020000000}"/>
    <cellStyle name="60% - Ênfase4 2" xfId="50" xr:uid="{00000000-0005-0000-0000-000021000000}"/>
    <cellStyle name="60% - Ênfase5 2" xfId="51" xr:uid="{00000000-0005-0000-0000-000022000000}"/>
    <cellStyle name="60% - Ênfase6 2" xfId="52" xr:uid="{00000000-0005-0000-0000-000023000000}"/>
    <cellStyle name="Accent1" xfId="53" xr:uid="{00000000-0005-0000-0000-000024000000}"/>
    <cellStyle name="Accent2" xfId="54" xr:uid="{00000000-0005-0000-0000-000025000000}"/>
    <cellStyle name="Accent3" xfId="55" xr:uid="{00000000-0005-0000-0000-000026000000}"/>
    <cellStyle name="Accent4" xfId="56" xr:uid="{00000000-0005-0000-0000-000027000000}"/>
    <cellStyle name="Accent5" xfId="57" xr:uid="{00000000-0005-0000-0000-000028000000}"/>
    <cellStyle name="Accent6" xfId="58" xr:uid="{00000000-0005-0000-0000-000029000000}"/>
    <cellStyle name="Bad" xfId="59" xr:uid="{00000000-0005-0000-0000-00002A000000}"/>
    <cellStyle name="Bom 2" xfId="60" xr:uid="{00000000-0005-0000-0000-00002B000000}"/>
    <cellStyle name="Calculation" xfId="61" xr:uid="{00000000-0005-0000-0000-00002C000000}"/>
    <cellStyle name="Cálculo 2" xfId="62" xr:uid="{00000000-0005-0000-0000-00002D000000}"/>
    <cellStyle name="Célula de Verificação 2" xfId="63" xr:uid="{00000000-0005-0000-0000-00002E000000}"/>
    <cellStyle name="Célula Vinculada 2" xfId="64" xr:uid="{00000000-0005-0000-0000-00002F000000}"/>
    <cellStyle name="Check Cell" xfId="65" xr:uid="{00000000-0005-0000-0000-000030000000}"/>
    <cellStyle name="Ênfase1 2" xfId="66" xr:uid="{00000000-0005-0000-0000-000031000000}"/>
    <cellStyle name="Ênfase2 2" xfId="67" xr:uid="{00000000-0005-0000-0000-000032000000}"/>
    <cellStyle name="Ênfase3 2" xfId="68" xr:uid="{00000000-0005-0000-0000-000033000000}"/>
    <cellStyle name="Ênfase4 2" xfId="69" xr:uid="{00000000-0005-0000-0000-000034000000}"/>
    <cellStyle name="Ênfase5 2" xfId="70" xr:uid="{00000000-0005-0000-0000-000035000000}"/>
    <cellStyle name="Ênfase6 2" xfId="71" xr:uid="{00000000-0005-0000-0000-000036000000}"/>
    <cellStyle name="Entrada 2" xfId="72" xr:uid="{00000000-0005-0000-0000-000037000000}"/>
    <cellStyle name="Excel Built-in Normal" xfId="8" xr:uid="{00000000-0005-0000-0000-000038000000}"/>
    <cellStyle name="Explanatory Text" xfId="73" xr:uid="{00000000-0005-0000-0000-000039000000}"/>
    <cellStyle name="Good" xfId="74" xr:uid="{00000000-0005-0000-0000-00003A000000}"/>
    <cellStyle name="Heading 1" xfId="75" xr:uid="{00000000-0005-0000-0000-00003B000000}"/>
    <cellStyle name="Heading 2" xfId="76" xr:uid="{00000000-0005-0000-0000-00003C000000}"/>
    <cellStyle name="Heading 3" xfId="77" xr:uid="{00000000-0005-0000-0000-00003D000000}"/>
    <cellStyle name="Heading 4" xfId="78" xr:uid="{00000000-0005-0000-0000-00003E000000}"/>
    <cellStyle name="Hiperligação" xfId="107" builtinId="8"/>
    <cellStyle name="Input" xfId="79" xr:uid="{00000000-0005-0000-0000-000040000000}"/>
    <cellStyle name="Linked Cell" xfId="80" xr:uid="{00000000-0005-0000-0000-000041000000}"/>
    <cellStyle name="Moeda" xfId="109" builtinId="4"/>
    <cellStyle name="Moeda 2" xfId="9" xr:uid="{00000000-0005-0000-0000-000043000000}"/>
    <cellStyle name="Moeda 2 2 3" xfId="103" xr:uid="{00000000-0005-0000-0000-000044000000}"/>
    <cellStyle name="Moeda 3" xfId="105" xr:uid="{00000000-0005-0000-0000-000045000000}"/>
    <cellStyle name="Moeda 3 4" xfId="96" xr:uid="{00000000-0005-0000-0000-000046000000}"/>
    <cellStyle name="Neutral" xfId="81" xr:uid="{00000000-0005-0000-0000-000047000000}"/>
    <cellStyle name="Normal" xfId="0" builtinId="0"/>
    <cellStyle name="Normal 17 2" xfId="99" xr:uid="{00000000-0005-0000-0000-000049000000}"/>
    <cellStyle name="Normal 2" xfId="4" xr:uid="{00000000-0005-0000-0000-00004A000000}"/>
    <cellStyle name="Normal 2 2" xfId="10" xr:uid="{00000000-0005-0000-0000-00004B000000}"/>
    <cellStyle name="Normal 2 2 2" xfId="101" xr:uid="{00000000-0005-0000-0000-00004C000000}"/>
    <cellStyle name="Normal 2 2 4" xfId="95" xr:uid="{00000000-0005-0000-0000-00004D000000}"/>
    <cellStyle name="Normal 3" xfId="3" xr:uid="{00000000-0005-0000-0000-00004E000000}"/>
    <cellStyle name="Normal 4" xfId="7" xr:uid="{00000000-0005-0000-0000-00004F000000}"/>
    <cellStyle name="Normal 4 2" xfId="97" xr:uid="{00000000-0005-0000-0000-000050000000}"/>
    <cellStyle name="Normal 5" xfId="102" xr:uid="{00000000-0005-0000-0000-000051000000}"/>
    <cellStyle name="Normal 6" xfId="11" xr:uid="{00000000-0005-0000-0000-000052000000}"/>
    <cellStyle name="Normal 7" xfId="104" xr:uid="{00000000-0005-0000-0000-000053000000}"/>
    <cellStyle name="Nota 2" xfId="82" xr:uid="{00000000-0005-0000-0000-000054000000}"/>
    <cellStyle name="Note" xfId="83" xr:uid="{00000000-0005-0000-0000-000055000000}"/>
    <cellStyle name="Output" xfId="84" xr:uid="{00000000-0005-0000-0000-000056000000}"/>
    <cellStyle name="Porcentagem 2" xfId="12" xr:uid="{00000000-0005-0000-0000-000057000000}"/>
    <cellStyle name="Porcentagem 2 2" xfId="6" xr:uid="{00000000-0005-0000-0000-000058000000}"/>
    <cellStyle name="Porcentagem 3" xfId="2" xr:uid="{00000000-0005-0000-0000-000059000000}"/>
    <cellStyle name="Porcentagem 3 2 3" xfId="98" xr:uid="{00000000-0005-0000-0000-00005A000000}"/>
    <cellStyle name="Porcentagem 3 5" xfId="100" xr:uid="{00000000-0005-0000-0000-00005B000000}"/>
    <cellStyle name="Porcentagem 4" xfId="106" xr:uid="{00000000-0005-0000-0000-00005C000000}"/>
    <cellStyle name="Saída 2" xfId="85" xr:uid="{00000000-0005-0000-0000-00005D000000}"/>
    <cellStyle name="Texto de Aviso 2" xfId="86" xr:uid="{00000000-0005-0000-0000-00005E000000}"/>
    <cellStyle name="Texto Explicativo 2" xfId="87" xr:uid="{00000000-0005-0000-0000-00005F000000}"/>
    <cellStyle name="Title" xfId="88" xr:uid="{00000000-0005-0000-0000-000060000000}"/>
    <cellStyle name="Título 1 2" xfId="90" xr:uid="{00000000-0005-0000-0000-000061000000}"/>
    <cellStyle name="Título 2 2" xfId="91" xr:uid="{00000000-0005-0000-0000-000062000000}"/>
    <cellStyle name="Título 3 2" xfId="92" xr:uid="{00000000-0005-0000-0000-000063000000}"/>
    <cellStyle name="Título 4 2" xfId="93" xr:uid="{00000000-0005-0000-0000-000064000000}"/>
    <cellStyle name="Título 5" xfId="89" xr:uid="{00000000-0005-0000-0000-000065000000}"/>
    <cellStyle name="Total 2" xfId="13" xr:uid="{00000000-0005-0000-0000-000066000000}"/>
    <cellStyle name="Vírgula" xfId="1" builtinId="3"/>
    <cellStyle name="Vírgula 2" xfId="14" xr:uid="{00000000-0005-0000-0000-000068000000}"/>
    <cellStyle name="Vírgula 2 2" xfId="5" xr:uid="{00000000-0005-0000-0000-000069000000}"/>
    <cellStyle name="Vírgula 2 2 2" xfId="16" xr:uid="{00000000-0005-0000-0000-00006A000000}"/>
    <cellStyle name="Vírgula 3" xfId="15" xr:uid="{00000000-0005-0000-0000-00006B000000}"/>
    <cellStyle name="Vírgula 4" xfId="108" xr:uid="{00000000-0005-0000-0000-00006C000000}"/>
    <cellStyle name="Warning Text" xfId="94" xr:uid="{00000000-0005-0000-0000-00006D000000}"/>
  </cellStyles>
  <dxfs count="1">
    <dxf>
      <font>
        <color theme="1"/>
      </font>
      <fill>
        <patternFill>
          <bgColor theme="5" tint="0.59996337778862885"/>
        </patternFill>
      </fill>
    </dxf>
  </dxfs>
  <tableStyles count="0" defaultTableStyle="TableStyleMedium2" defaultPivotStyle="PivotStyleLight16"/>
  <colors>
    <mruColors>
      <color rgb="FFFFFF99"/>
      <color rgb="FFFFFFFF"/>
      <color rgb="FF9DB6E7"/>
      <color rgb="FF80A0E0"/>
      <color rgb="FF88C9D8"/>
      <color rgb="FF66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1115785</xdr:colOff>
      <xdr:row>2</xdr:row>
      <xdr:rowOff>81643</xdr:rowOff>
    </xdr:from>
    <xdr:to>
      <xdr:col>7</xdr:col>
      <xdr:colOff>281091</xdr:colOff>
      <xdr:row>2</xdr:row>
      <xdr:rowOff>1386401</xdr:rowOff>
    </xdr:to>
    <xdr:pic>
      <xdr:nvPicPr>
        <xdr:cNvPr id="2" name="Imagem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0585" y="1310368"/>
          <a:ext cx="3422981" cy="1304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4844143</xdr:colOff>
      <xdr:row>37</xdr:row>
      <xdr:rowOff>299357</xdr:rowOff>
    </xdr:from>
    <xdr:to>
      <xdr:col>5</xdr:col>
      <xdr:colOff>114014</xdr:colOff>
      <xdr:row>37</xdr:row>
      <xdr:rowOff>1956323</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39493" y="19044557"/>
          <a:ext cx="3623296" cy="1656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mecbrasil-my.sharepoint.com/2_EDITAIS_CONCORRENCIAS/OR&#199;AMENTO/2020/MANUTEN&#199;&#195;O/08.17%20-%20INMETRO%20-%20RJ%20PE%2010-2020/OR&#199;AMENTO/Modelo%20de%20Planilha%20de%20Custos%20e%20Forma&#231;&#227;o%20de%20Pre&#231;os%20para%20Proposta%20de%20pre&#231;o_RCS%20Cadastro_Rev0.xlsx?84B62E8C" TargetMode="External"/><Relationship Id="rId1" Type="http://schemas.openxmlformats.org/officeDocument/2006/relationships/externalLinkPath" Target="file:///\\84B62E8C\Modelo%20de%20Planilha%20de%20Custos%20e%20Forma&#231;&#227;o%20de%20Pre&#231;os%20para%20Proposta%20de%20pre&#231;o_RCS%20Cadastro_Rev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lfa3\apps\cglog\CGINFRA\Contratos%20Vigentes\15.2019%20-%20GEMATEC%20VIVEIRO%20DE%20MUDAS%20LTDA\6.%20Ordem%20de%20Servi&#231;o\GEMATEC%20-%20Ordem%20de%20Servi&#231;o03%20-%202019.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JuniorPublico\JuniorPublico\ADMINISTRATIVO\RELA&#199;&#195;O\CONTA%20LOTE%20LM%20OBRA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stelo\COENP\00-GEST&#195;O%20COENGE\02.%20Licita&#231;&#245;es\02.%20Manuten&#231;&#227;o%20Civil\04.%20Auxiliar_Materiais\Materiais%20Sob%20Demanda_Curva%20ABC_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COMERCIAL\01-Licita&#231;&#245;es\2015\Minist&#233;rio\Minist&#233;rio%20dos%20Transportes\ANTT\Preg&#227;o%20Eletr&#244;nico%20n&#176;%20052015\02-Custos\ANTT_Custos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ublic\EDITAIS%20LICITA&#199;&#213;ES\LICITA&#199;&#213;ES%202022\QGEx%20PE%2014-2021%20-%20MANUTEN&#199;&#195;O\PLANILHA%20DE%20PRE&#199;OS%20EBC-DF%20PE%2043-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ublic\EDITAIS%20LICITA&#199;&#213;ES\LICITA&#199;&#213;ES%202022\EBC-DF%20PE%2043-2021%20-%20MANUT%20PREDIAL\PLANILHA%20DE%20PRE&#199;OS%20EBC-DF%20PE%2043-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spa.maud\Documents\Maud\ADSPA\Renov\C&#243;pia%20de%20Proposta%20Reno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CONTRATADA_ARQUITETURA\Renov_ADM\Contrato\Proposta%20Renov.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Lenovo2\Desktop\pre&#231;o%20cesar\PROPOSTA%20DE%20PRE&#199;OS%20FACILITIE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thauler\AppData\Local\Microsoft\Windows\INetCache\Content.Outlook\KJ6MZLEI\Mapa%20-%20Vesti&#225;rios%20Ciclistas%20(revisada%20_%20002)%20(00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ublic\EDITAIS%20LICITA&#199;&#213;ES\LICITA&#199;&#213;ES%202021\EBC-RJ%20PE%2033-2021%20-%20MANUTEN&#199;&#195;O%20PREDIAL\PLANILHA-LICTA%20ANTERIO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fernando.guimaraes\AppData\Local\Microsoft\Windows\Temporary%20Internet%20Files\Content.Outlook\RAKX8LIH\0%20%20ORDEM%20DE%20SERVI&#199;O%20DAVOS%20ENGENHARIA%20-%200XX-2018%20-%20%20MODELO%20NOV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dos"/>
      <sheetName val="Orientações Planilha"/>
      <sheetName val="MO (1)"/>
      <sheetName val="MO (2)"/>
      <sheetName val="MO (3)"/>
      <sheetName val="MO (4)"/>
      <sheetName val="MO (5)"/>
      <sheetName val="MO (6)"/>
      <sheetName val="MO (7)"/>
      <sheetName val="MO (8)"/>
      <sheetName val="MO (9)"/>
      <sheetName val="MO (10)"/>
      <sheetName val="MO (11)"/>
      <sheetName val="MO (12)"/>
      <sheetName val="MO (13)"/>
      <sheetName val="MO (14)"/>
      <sheetName val="MO (15)"/>
      <sheetName val="MO (16)"/>
      <sheetName val="MO (17)"/>
      <sheetName val="MO (18)"/>
      <sheetName val="MO (19)"/>
      <sheetName val="Veículos, Equip. e Ferram."/>
      <sheetName val="MATERIAIS E PEÇAS"/>
      <sheetName val="SERVIÇOS ESPECIAIS"/>
      <sheetName val="Consolidação"/>
      <sheetName val="EPIs"/>
      <sheetName val="Uniformes"/>
      <sheetName val="Crach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
      <sheetName val="Itens"/>
      <sheetName val="OS Modelo SARQ"/>
      <sheetName val="OS 01"/>
      <sheetName val="Consolidado"/>
      <sheetName val="Controle"/>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a Arquivo"/>
      <sheetName val="Digita"/>
      <sheetName val="Digita023"/>
    </sheetNames>
    <sheetDataSet>
      <sheetData sheetId="0"/>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1"/>
      <sheetName val="Planilha2"/>
      <sheetName val="sheet1"/>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oio"/>
      <sheetName val="AVISO"/>
      <sheetName val="Dados Contratação"/>
      <sheetName val="Dados Proponente"/>
      <sheetName val="Insumos"/>
      <sheetName val="Serviços de Apoio"/>
      <sheetName val="Transporte"/>
      <sheetName val="Secretariado"/>
      <sheetName val="Deslocamento"/>
      <sheetName val="Diárias"/>
      <sheetName val="Diárias incorporadas à remunera"/>
      <sheetName val="Serviço extraordinário"/>
      <sheetName val="Valor Global"/>
      <sheetName val="Quadro Resum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IA"/>
      <sheetName val="PROPOSTA"/>
      <sheetName val="RESUMO"/>
      <sheetName val="1"/>
      <sheetName val="2"/>
      <sheetName val="3-D"/>
      <sheetName val="4-N"/>
      <sheetName val="5"/>
      <sheetName val="6"/>
      <sheetName val="7"/>
      <sheetName val="8"/>
      <sheetName val="9"/>
      <sheetName val="10"/>
      <sheetName val="11"/>
      <sheetName val="12"/>
      <sheetName val="13"/>
      <sheetName val="14"/>
      <sheetName val="UNIFORME"/>
      <sheetName val="EPI-EPC"/>
      <sheetName val="FERRAMENTAS"/>
      <sheetName val="ENCARTE B"/>
      <sheetName val="B1 EQUIPAMENTOS"/>
      <sheetName val="ENCARTE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I"/>
      <sheetName val="REFERENCIA"/>
      <sheetName val="PROPOSTA"/>
      <sheetName val="PROPOSTA (CADASTRO)"/>
      <sheetName val="RESUMO"/>
      <sheetName val="1"/>
      <sheetName val="2"/>
      <sheetName val="3-D"/>
      <sheetName val="4-N"/>
      <sheetName val="5"/>
      <sheetName val="6"/>
      <sheetName val="7"/>
      <sheetName val="8"/>
      <sheetName val="9"/>
      <sheetName val="10"/>
      <sheetName val="11"/>
      <sheetName val="12"/>
      <sheetName val="13"/>
      <sheetName val="14"/>
      <sheetName val="UNIFORME"/>
      <sheetName val="FERRAMENTAS"/>
      <sheetName val="EPI-EPC"/>
      <sheetName val="ENCARTE B"/>
      <sheetName val="B1 EQUIPAMENTOS"/>
      <sheetName val="ENCARTE C"/>
      <sheetName val="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Compl"/>
      <sheetName val="Modulo 1"/>
      <sheetName val="Modulo 2"/>
      <sheetName val="Modulo 3"/>
      <sheetName val="Modulo 4"/>
      <sheetName val="Modulo 5"/>
      <sheetName val="Resumo Por empregado"/>
      <sheetName val="Resumo equipe"/>
      <sheetName val="Insumos diversos"/>
      <sheetName val="Valor Global"/>
      <sheetName val="Horas Extras"/>
      <sheetName val="A Mat Cons"/>
      <sheetName val="B Ferramentas"/>
      <sheetName val="C FerrEletr"/>
      <sheetName val="D Equip Div"/>
      <sheetName val="E Mobiliário"/>
      <sheetName val="Comunicação"/>
      <sheetName val="MatDemanda"/>
      <sheetName val="EPI"/>
      <sheetName val="Chavei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Compl"/>
      <sheetName val="Modulo 1"/>
      <sheetName val="Modulo 2"/>
      <sheetName val="Modulo 3"/>
      <sheetName val="Modulo 4"/>
      <sheetName val="Modulo 5"/>
      <sheetName val="Resumo Por empregado"/>
      <sheetName val="Resumo equipe"/>
      <sheetName val="Insumos diversos"/>
      <sheetName val="Valor Global"/>
      <sheetName val="Horas Extras"/>
      <sheetName val="A Mat Cons"/>
      <sheetName val="B Ferramentas"/>
      <sheetName val="C FerrEletr"/>
      <sheetName val="D Equip Div"/>
      <sheetName val="E Mobiliário"/>
      <sheetName val="Comunicação"/>
      <sheetName val="MatDemanda"/>
      <sheetName val="EPI"/>
      <sheetName val="Chaveiro"/>
      <sheetName val="Proposta Renov"/>
      <sheetName val="Resultado Consolida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IA"/>
      <sheetName val="PROPOSTA"/>
      <sheetName val="PROPOSTA (CADASTRO)"/>
      <sheetName val="1"/>
      <sheetName val="2"/>
      <sheetName val="3"/>
      <sheetName val="4"/>
      <sheetName val="5"/>
      <sheetName val="6"/>
      <sheetName val="7"/>
      <sheetName val="8"/>
      <sheetName val="9"/>
      <sheetName val="UNIFORME - EPI-EPC"/>
      <sheetName val="FERRAMENTAS E INSUMOS"/>
      <sheetName val="RESUM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s de Pesquisa"/>
      <sheetName val="Insumos"/>
      <sheetName val="Mapa de Cotações"/>
      <sheetName val="Composições"/>
      <sheetName val="Ref"/>
      <sheetName val="Composições Auxiliares"/>
      <sheetName val="Custos Unitários"/>
      <sheetName val="Orçamentária"/>
      <sheetName val="ABC - Serviços"/>
      <sheetName val="ABC - Insumos"/>
      <sheetName val="BDI"/>
      <sheetName val="Serviços Sinapi"/>
      <sheetName val="Insumos Sinapi"/>
      <sheetName val="Outras Tab"/>
      <sheetName val="planilha auxil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UNIFORME"/>
      <sheetName val="Encarte B"/>
      <sheetName val="ENCARREGADO"/>
      <sheetName val="MARCENEIRO"/>
      <sheetName val="PEDREIRO"/>
      <sheetName val="BOMB HIDR"/>
      <sheetName val="ELETRICISTA DI"/>
      <sheetName val="ELETRICISTA NO"/>
      <sheetName val="SERRALHEIRO"/>
      <sheetName val="PINTOR"/>
      <sheetName val="ELETROTÉNICO"/>
      <sheetName val="TÉCNICO EM TELEFONIA"/>
      <sheetName val="TÉCNICO DE REDE LÓGICA"/>
      <sheetName val="AJUDANTE"/>
      <sheetName val="dados"/>
      <sheetName val="h.2"/>
      <sheetName val="H.2.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ns"/>
      <sheetName val="OS"/>
      <sheetName val="16"/>
      <sheetName val="Consolidado"/>
      <sheetName val="Controle"/>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5">
    <tabColor rgb="FF7030A0"/>
    <pageSetUpPr fitToPage="1"/>
  </sheetPr>
  <dimension ref="B1:K55"/>
  <sheetViews>
    <sheetView showGridLines="0" view="pageBreakPreview" topLeftCell="A13" zoomScale="55" zoomScaleNormal="85" zoomScaleSheetLayoutView="55" workbookViewId="0">
      <selection activeCell="B19" sqref="B19:G19"/>
    </sheetView>
  </sheetViews>
  <sheetFormatPr defaultRowHeight="15"/>
  <cols>
    <col min="1" max="1" width="6.28515625" style="30" customWidth="1"/>
    <col min="2" max="2" width="7.140625" style="30" bestFit="1" customWidth="1"/>
    <col min="3" max="3" width="89.140625" style="30" bestFit="1" customWidth="1"/>
    <col min="4" max="4" width="16.28515625" style="30" bestFit="1" customWidth="1"/>
    <col min="5" max="5" width="19.85546875" style="30" bestFit="1" customWidth="1"/>
    <col min="6" max="6" width="17.140625" style="30" bestFit="1" customWidth="1"/>
    <col min="7" max="7" width="26.85546875" style="30" bestFit="1" customWidth="1"/>
    <col min="8" max="8" width="25.28515625" style="30" bestFit="1" customWidth="1"/>
    <col min="9" max="9" width="9.140625" style="30"/>
    <col min="10" max="10" width="15" style="30" bestFit="1" customWidth="1"/>
    <col min="11" max="11" width="13.5703125" style="30" bestFit="1" customWidth="1"/>
    <col min="12" max="254" width="9.140625" style="30"/>
    <col min="255" max="255" width="6.28515625" style="30" customWidth="1"/>
    <col min="256" max="256" width="6.28515625" style="30" bestFit="1" customWidth="1"/>
    <col min="257" max="257" width="36" style="30" bestFit="1" customWidth="1"/>
    <col min="258" max="258" width="14.140625" style="30" bestFit="1" customWidth="1"/>
    <col min="259" max="259" width="19.85546875" style="30" bestFit="1" customWidth="1"/>
    <col min="260" max="260" width="19.85546875" style="30" customWidth="1"/>
    <col min="261" max="261" width="19.42578125" style="30" customWidth="1"/>
    <col min="262" max="262" width="19.7109375" style="30" customWidth="1"/>
    <col min="263" max="263" width="9.140625" style="30"/>
    <col min="264" max="264" width="16.7109375" style="30" customWidth="1"/>
    <col min="265" max="510" width="9.140625" style="30"/>
    <col min="511" max="511" width="6.28515625" style="30" customWidth="1"/>
    <col min="512" max="512" width="6.28515625" style="30" bestFit="1" customWidth="1"/>
    <col min="513" max="513" width="36" style="30" bestFit="1" customWidth="1"/>
    <col min="514" max="514" width="14.140625" style="30" bestFit="1" customWidth="1"/>
    <col min="515" max="515" width="19.85546875" style="30" bestFit="1" customWidth="1"/>
    <col min="516" max="516" width="19.85546875" style="30" customWidth="1"/>
    <col min="517" max="517" width="19.42578125" style="30" customWidth="1"/>
    <col min="518" max="518" width="19.7109375" style="30" customWidth="1"/>
    <col min="519" max="519" width="9.140625" style="30"/>
    <col min="520" max="520" width="16.7109375" style="30" customWidth="1"/>
    <col min="521" max="766" width="9.140625" style="30"/>
    <col min="767" max="767" width="6.28515625" style="30" customWidth="1"/>
    <col min="768" max="768" width="6.28515625" style="30" bestFit="1" customWidth="1"/>
    <col min="769" max="769" width="36" style="30" bestFit="1" customWidth="1"/>
    <col min="770" max="770" width="14.140625" style="30" bestFit="1" customWidth="1"/>
    <col min="771" max="771" width="19.85546875" style="30" bestFit="1" customWidth="1"/>
    <col min="772" max="772" width="19.85546875" style="30" customWidth="1"/>
    <col min="773" max="773" width="19.42578125" style="30" customWidth="1"/>
    <col min="774" max="774" width="19.7109375" style="30" customWidth="1"/>
    <col min="775" max="775" width="9.140625" style="30"/>
    <col min="776" max="776" width="16.7109375" style="30" customWidth="1"/>
    <col min="777" max="1022" width="9.140625" style="30"/>
    <col min="1023" max="1023" width="6.28515625" style="30" customWidth="1"/>
    <col min="1024" max="1024" width="6.28515625" style="30" bestFit="1" customWidth="1"/>
    <col min="1025" max="1025" width="36" style="30" bestFit="1" customWidth="1"/>
    <col min="1026" max="1026" width="14.140625" style="30" bestFit="1" customWidth="1"/>
    <col min="1027" max="1027" width="19.85546875" style="30" bestFit="1" customWidth="1"/>
    <col min="1028" max="1028" width="19.85546875" style="30" customWidth="1"/>
    <col min="1029" max="1029" width="19.42578125" style="30" customWidth="1"/>
    <col min="1030" max="1030" width="19.7109375" style="30" customWidth="1"/>
    <col min="1031" max="1031" width="9.140625" style="30"/>
    <col min="1032" max="1032" width="16.7109375" style="30" customWidth="1"/>
    <col min="1033" max="1278" width="9.140625" style="30"/>
    <col min="1279" max="1279" width="6.28515625" style="30" customWidth="1"/>
    <col min="1280" max="1280" width="6.28515625" style="30" bestFit="1" customWidth="1"/>
    <col min="1281" max="1281" width="36" style="30" bestFit="1" customWidth="1"/>
    <col min="1282" max="1282" width="14.140625" style="30" bestFit="1" customWidth="1"/>
    <col min="1283" max="1283" width="19.85546875" style="30" bestFit="1" customWidth="1"/>
    <col min="1284" max="1284" width="19.85546875" style="30" customWidth="1"/>
    <col min="1285" max="1285" width="19.42578125" style="30" customWidth="1"/>
    <col min="1286" max="1286" width="19.7109375" style="30" customWidth="1"/>
    <col min="1287" max="1287" width="9.140625" style="30"/>
    <col min="1288" max="1288" width="16.7109375" style="30" customWidth="1"/>
    <col min="1289" max="1534" width="9.140625" style="30"/>
    <col min="1535" max="1535" width="6.28515625" style="30" customWidth="1"/>
    <col min="1536" max="1536" width="6.28515625" style="30" bestFit="1" customWidth="1"/>
    <col min="1537" max="1537" width="36" style="30" bestFit="1" customWidth="1"/>
    <col min="1538" max="1538" width="14.140625" style="30" bestFit="1" customWidth="1"/>
    <col min="1539" max="1539" width="19.85546875" style="30" bestFit="1" customWidth="1"/>
    <col min="1540" max="1540" width="19.85546875" style="30" customWidth="1"/>
    <col min="1541" max="1541" width="19.42578125" style="30" customWidth="1"/>
    <col min="1542" max="1542" width="19.7109375" style="30" customWidth="1"/>
    <col min="1543" max="1543" width="9.140625" style="30"/>
    <col min="1544" max="1544" width="16.7109375" style="30" customWidth="1"/>
    <col min="1545" max="1790" width="9.140625" style="30"/>
    <col min="1791" max="1791" width="6.28515625" style="30" customWidth="1"/>
    <col min="1792" max="1792" width="6.28515625" style="30" bestFit="1" customWidth="1"/>
    <col min="1793" max="1793" width="36" style="30" bestFit="1" customWidth="1"/>
    <col min="1794" max="1794" width="14.140625" style="30" bestFit="1" customWidth="1"/>
    <col min="1795" max="1795" width="19.85546875" style="30" bestFit="1" customWidth="1"/>
    <col min="1796" max="1796" width="19.85546875" style="30" customWidth="1"/>
    <col min="1797" max="1797" width="19.42578125" style="30" customWidth="1"/>
    <col min="1798" max="1798" width="19.7109375" style="30" customWidth="1"/>
    <col min="1799" max="1799" width="9.140625" style="30"/>
    <col min="1800" max="1800" width="16.7109375" style="30" customWidth="1"/>
    <col min="1801" max="2046" width="9.140625" style="30"/>
    <col min="2047" max="2047" width="6.28515625" style="30" customWidth="1"/>
    <col min="2048" max="2048" width="6.28515625" style="30" bestFit="1" customWidth="1"/>
    <col min="2049" max="2049" width="36" style="30" bestFit="1" customWidth="1"/>
    <col min="2050" max="2050" width="14.140625" style="30" bestFit="1" customWidth="1"/>
    <col min="2051" max="2051" width="19.85546875" style="30" bestFit="1" customWidth="1"/>
    <col min="2052" max="2052" width="19.85546875" style="30" customWidth="1"/>
    <col min="2053" max="2053" width="19.42578125" style="30" customWidth="1"/>
    <col min="2054" max="2054" width="19.7109375" style="30" customWidth="1"/>
    <col min="2055" max="2055" width="9.140625" style="30"/>
    <col min="2056" max="2056" width="16.7109375" style="30" customWidth="1"/>
    <col min="2057" max="2302" width="9.140625" style="30"/>
    <col min="2303" max="2303" width="6.28515625" style="30" customWidth="1"/>
    <col min="2304" max="2304" width="6.28515625" style="30" bestFit="1" customWidth="1"/>
    <col min="2305" max="2305" width="36" style="30" bestFit="1" customWidth="1"/>
    <col min="2306" max="2306" width="14.140625" style="30" bestFit="1" customWidth="1"/>
    <col min="2307" max="2307" width="19.85546875" style="30" bestFit="1" customWidth="1"/>
    <col min="2308" max="2308" width="19.85546875" style="30" customWidth="1"/>
    <col min="2309" max="2309" width="19.42578125" style="30" customWidth="1"/>
    <col min="2310" max="2310" width="19.7109375" style="30" customWidth="1"/>
    <col min="2311" max="2311" width="9.140625" style="30"/>
    <col min="2312" max="2312" width="16.7109375" style="30" customWidth="1"/>
    <col min="2313" max="2558" width="9.140625" style="30"/>
    <col min="2559" max="2559" width="6.28515625" style="30" customWidth="1"/>
    <col min="2560" max="2560" width="6.28515625" style="30" bestFit="1" customWidth="1"/>
    <col min="2561" max="2561" width="36" style="30" bestFit="1" customWidth="1"/>
    <col min="2562" max="2562" width="14.140625" style="30" bestFit="1" customWidth="1"/>
    <col min="2563" max="2563" width="19.85546875" style="30" bestFit="1" customWidth="1"/>
    <col min="2564" max="2564" width="19.85546875" style="30" customWidth="1"/>
    <col min="2565" max="2565" width="19.42578125" style="30" customWidth="1"/>
    <col min="2566" max="2566" width="19.7109375" style="30" customWidth="1"/>
    <col min="2567" max="2567" width="9.140625" style="30"/>
    <col min="2568" max="2568" width="16.7109375" style="30" customWidth="1"/>
    <col min="2569" max="2814" width="9.140625" style="30"/>
    <col min="2815" max="2815" width="6.28515625" style="30" customWidth="1"/>
    <col min="2816" max="2816" width="6.28515625" style="30" bestFit="1" customWidth="1"/>
    <col min="2817" max="2817" width="36" style="30" bestFit="1" customWidth="1"/>
    <col min="2818" max="2818" width="14.140625" style="30" bestFit="1" customWidth="1"/>
    <col min="2819" max="2819" width="19.85546875" style="30" bestFit="1" customWidth="1"/>
    <col min="2820" max="2820" width="19.85546875" style="30" customWidth="1"/>
    <col min="2821" max="2821" width="19.42578125" style="30" customWidth="1"/>
    <col min="2822" max="2822" width="19.7109375" style="30" customWidth="1"/>
    <col min="2823" max="2823" width="9.140625" style="30"/>
    <col min="2824" max="2824" width="16.7109375" style="30" customWidth="1"/>
    <col min="2825" max="3070" width="9.140625" style="30"/>
    <col min="3071" max="3071" width="6.28515625" style="30" customWidth="1"/>
    <col min="3072" max="3072" width="6.28515625" style="30" bestFit="1" customWidth="1"/>
    <col min="3073" max="3073" width="36" style="30" bestFit="1" customWidth="1"/>
    <col min="3074" max="3074" width="14.140625" style="30" bestFit="1" customWidth="1"/>
    <col min="3075" max="3075" width="19.85546875" style="30" bestFit="1" customWidth="1"/>
    <col min="3076" max="3076" width="19.85546875" style="30" customWidth="1"/>
    <col min="3077" max="3077" width="19.42578125" style="30" customWidth="1"/>
    <col min="3078" max="3078" width="19.7109375" style="30" customWidth="1"/>
    <col min="3079" max="3079" width="9.140625" style="30"/>
    <col min="3080" max="3080" width="16.7109375" style="30" customWidth="1"/>
    <col min="3081" max="3326" width="9.140625" style="30"/>
    <col min="3327" max="3327" width="6.28515625" style="30" customWidth="1"/>
    <col min="3328" max="3328" width="6.28515625" style="30" bestFit="1" customWidth="1"/>
    <col min="3329" max="3329" width="36" style="30" bestFit="1" customWidth="1"/>
    <col min="3330" max="3330" width="14.140625" style="30" bestFit="1" customWidth="1"/>
    <col min="3331" max="3331" width="19.85546875" style="30" bestFit="1" customWidth="1"/>
    <col min="3332" max="3332" width="19.85546875" style="30" customWidth="1"/>
    <col min="3333" max="3333" width="19.42578125" style="30" customWidth="1"/>
    <col min="3334" max="3334" width="19.7109375" style="30" customWidth="1"/>
    <col min="3335" max="3335" width="9.140625" style="30"/>
    <col min="3336" max="3336" width="16.7109375" style="30" customWidth="1"/>
    <col min="3337" max="3582" width="9.140625" style="30"/>
    <col min="3583" max="3583" width="6.28515625" style="30" customWidth="1"/>
    <col min="3584" max="3584" width="6.28515625" style="30" bestFit="1" customWidth="1"/>
    <col min="3585" max="3585" width="36" style="30" bestFit="1" customWidth="1"/>
    <col min="3586" max="3586" width="14.140625" style="30" bestFit="1" customWidth="1"/>
    <col min="3587" max="3587" width="19.85546875" style="30" bestFit="1" customWidth="1"/>
    <col min="3588" max="3588" width="19.85546875" style="30" customWidth="1"/>
    <col min="3589" max="3589" width="19.42578125" style="30" customWidth="1"/>
    <col min="3590" max="3590" width="19.7109375" style="30" customWidth="1"/>
    <col min="3591" max="3591" width="9.140625" style="30"/>
    <col min="3592" max="3592" width="16.7109375" style="30" customWidth="1"/>
    <col min="3593" max="3838" width="9.140625" style="30"/>
    <col min="3839" max="3839" width="6.28515625" style="30" customWidth="1"/>
    <col min="3840" max="3840" width="6.28515625" style="30" bestFit="1" customWidth="1"/>
    <col min="3841" max="3841" width="36" style="30" bestFit="1" customWidth="1"/>
    <col min="3842" max="3842" width="14.140625" style="30" bestFit="1" customWidth="1"/>
    <col min="3843" max="3843" width="19.85546875" style="30" bestFit="1" customWidth="1"/>
    <col min="3844" max="3844" width="19.85546875" style="30" customWidth="1"/>
    <col min="3845" max="3845" width="19.42578125" style="30" customWidth="1"/>
    <col min="3846" max="3846" width="19.7109375" style="30" customWidth="1"/>
    <col min="3847" max="3847" width="9.140625" style="30"/>
    <col min="3848" max="3848" width="16.7109375" style="30" customWidth="1"/>
    <col min="3849" max="4094" width="9.140625" style="30"/>
    <col min="4095" max="4095" width="6.28515625" style="30" customWidth="1"/>
    <col min="4096" max="4096" width="6.28515625" style="30" bestFit="1" customWidth="1"/>
    <col min="4097" max="4097" width="36" style="30" bestFit="1" customWidth="1"/>
    <col min="4098" max="4098" width="14.140625" style="30" bestFit="1" customWidth="1"/>
    <col min="4099" max="4099" width="19.85546875" style="30" bestFit="1" customWidth="1"/>
    <col min="4100" max="4100" width="19.85546875" style="30" customWidth="1"/>
    <col min="4101" max="4101" width="19.42578125" style="30" customWidth="1"/>
    <col min="4102" max="4102" width="19.7109375" style="30" customWidth="1"/>
    <col min="4103" max="4103" width="9.140625" style="30"/>
    <col min="4104" max="4104" width="16.7109375" style="30" customWidth="1"/>
    <col min="4105" max="4350" width="9.140625" style="30"/>
    <col min="4351" max="4351" width="6.28515625" style="30" customWidth="1"/>
    <col min="4352" max="4352" width="6.28515625" style="30" bestFit="1" customWidth="1"/>
    <col min="4353" max="4353" width="36" style="30" bestFit="1" customWidth="1"/>
    <col min="4354" max="4354" width="14.140625" style="30" bestFit="1" customWidth="1"/>
    <col min="4355" max="4355" width="19.85546875" style="30" bestFit="1" customWidth="1"/>
    <col min="4356" max="4356" width="19.85546875" style="30" customWidth="1"/>
    <col min="4357" max="4357" width="19.42578125" style="30" customWidth="1"/>
    <col min="4358" max="4358" width="19.7109375" style="30" customWidth="1"/>
    <col min="4359" max="4359" width="9.140625" style="30"/>
    <col min="4360" max="4360" width="16.7109375" style="30" customWidth="1"/>
    <col min="4361" max="4606" width="9.140625" style="30"/>
    <col min="4607" max="4607" width="6.28515625" style="30" customWidth="1"/>
    <col min="4608" max="4608" width="6.28515625" style="30" bestFit="1" customWidth="1"/>
    <col min="4609" max="4609" width="36" style="30" bestFit="1" customWidth="1"/>
    <col min="4610" max="4610" width="14.140625" style="30" bestFit="1" customWidth="1"/>
    <col min="4611" max="4611" width="19.85546875" style="30" bestFit="1" customWidth="1"/>
    <col min="4612" max="4612" width="19.85546875" style="30" customWidth="1"/>
    <col min="4613" max="4613" width="19.42578125" style="30" customWidth="1"/>
    <col min="4614" max="4614" width="19.7109375" style="30" customWidth="1"/>
    <col min="4615" max="4615" width="9.140625" style="30"/>
    <col min="4616" max="4616" width="16.7109375" style="30" customWidth="1"/>
    <col min="4617" max="4862" width="9.140625" style="30"/>
    <col min="4863" max="4863" width="6.28515625" style="30" customWidth="1"/>
    <col min="4864" max="4864" width="6.28515625" style="30" bestFit="1" customWidth="1"/>
    <col min="4865" max="4865" width="36" style="30" bestFit="1" customWidth="1"/>
    <col min="4866" max="4866" width="14.140625" style="30" bestFit="1" customWidth="1"/>
    <col min="4867" max="4867" width="19.85546875" style="30" bestFit="1" customWidth="1"/>
    <col min="4868" max="4868" width="19.85546875" style="30" customWidth="1"/>
    <col min="4869" max="4869" width="19.42578125" style="30" customWidth="1"/>
    <col min="4870" max="4870" width="19.7109375" style="30" customWidth="1"/>
    <col min="4871" max="4871" width="9.140625" style="30"/>
    <col min="4872" max="4872" width="16.7109375" style="30" customWidth="1"/>
    <col min="4873" max="5118" width="9.140625" style="30"/>
    <col min="5119" max="5119" width="6.28515625" style="30" customWidth="1"/>
    <col min="5120" max="5120" width="6.28515625" style="30" bestFit="1" customWidth="1"/>
    <col min="5121" max="5121" width="36" style="30" bestFit="1" customWidth="1"/>
    <col min="5122" max="5122" width="14.140625" style="30" bestFit="1" customWidth="1"/>
    <col min="5123" max="5123" width="19.85546875" style="30" bestFit="1" customWidth="1"/>
    <col min="5124" max="5124" width="19.85546875" style="30" customWidth="1"/>
    <col min="5125" max="5125" width="19.42578125" style="30" customWidth="1"/>
    <col min="5126" max="5126" width="19.7109375" style="30" customWidth="1"/>
    <col min="5127" max="5127" width="9.140625" style="30"/>
    <col min="5128" max="5128" width="16.7109375" style="30" customWidth="1"/>
    <col min="5129" max="5374" width="9.140625" style="30"/>
    <col min="5375" max="5375" width="6.28515625" style="30" customWidth="1"/>
    <col min="5376" max="5376" width="6.28515625" style="30" bestFit="1" customWidth="1"/>
    <col min="5377" max="5377" width="36" style="30" bestFit="1" customWidth="1"/>
    <col min="5378" max="5378" width="14.140625" style="30" bestFit="1" customWidth="1"/>
    <col min="5379" max="5379" width="19.85546875" style="30" bestFit="1" customWidth="1"/>
    <col min="5380" max="5380" width="19.85546875" style="30" customWidth="1"/>
    <col min="5381" max="5381" width="19.42578125" style="30" customWidth="1"/>
    <col min="5382" max="5382" width="19.7109375" style="30" customWidth="1"/>
    <col min="5383" max="5383" width="9.140625" style="30"/>
    <col min="5384" max="5384" width="16.7109375" style="30" customWidth="1"/>
    <col min="5385" max="5630" width="9.140625" style="30"/>
    <col min="5631" max="5631" width="6.28515625" style="30" customWidth="1"/>
    <col min="5632" max="5632" width="6.28515625" style="30" bestFit="1" customWidth="1"/>
    <col min="5633" max="5633" width="36" style="30" bestFit="1" customWidth="1"/>
    <col min="5634" max="5634" width="14.140625" style="30" bestFit="1" customWidth="1"/>
    <col min="5635" max="5635" width="19.85546875" style="30" bestFit="1" customWidth="1"/>
    <col min="5636" max="5636" width="19.85546875" style="30" customWidth="1"/>
    <col min="5637" max="5637" width="19.42578125" style="30" customWidth="1"/>
    <col min="5638" max="5638" width="19.7109375" style="30" customWidth="1"/>
    <col min="5639" max="5639" width="9.140625" style="30"/>
    <col min="5640" max="5640" width="16.7109375" style="30" customWidth="1"/>
    <col min="5641" max="5886" width="9.140625" style="30"/>
    <col min="5887" max="5887" width="6.28515625" style="30" customWidth="1"/>
    <col min="5888" max="5888" width="6.28515625" style="30" bestFit="1" customWidth="1"/>
    <col min="5889" max="5889" width="36" style="30" bestFit="1" customWidth="1"/>
    <col min="5890" max="5890" width="14.140625" style="30" bestFit="1" customWidth="1"/>
    <col min="5891" max="5891" width="19.85546875" style="30" bestFit="1" customWidth="1"/>
    <col min="5892" max="5892" width="19.85546875" style="30" customWidth="1"/>
    <col min="5893" max="5893" width="19.42578125" style="30" customWidth="1"/>
    <col min="5894" max="5894" width="19.7109375" style="30" customWidth="1"/>
    <col min="5895" max="5895" width="9.140625" style="30"/>
    <col min="5896" max="5896" width="16.7109375" style="30" customWidth="1"/>
    <col min="5897" max="6142" width="9.140625" style="30"/>
    <col min="6143" max="6143" width="6.28515625" style="30" customWidth="1"/>
    <col min="6144" max="6144" width="6.28515625" style="30" bestFit="1" customWidth="1"/>
    <col min="6145" max="6145" width="36" style="30" bestFit="1" customWidth="1"/>
    <col min="6146" max="6146" width="14.140625" style="30" bestFit="1" customWidth="1"/>
    <col min="6147" max="6147" width="19.85546875" style="30" bestFit="1" customWidth="1"/>
    <col min="6148" max="6148" width="19.85546875" style="30" customWidth="1"/>
    <col min="6149" max="6149" width="19.42578125" style="30" customWidth="1"/>
    <col min="6150" max="6150" width="19.7109375" style="30" customWidth="1"/>
    <col min="6151" max="6151" width="9.140625" style="30"/>
    <col min="6152" max="6152" width="16.7109375" style="30" customWidth="1"/>
    <col min="6153" max="6398" width="9.140625" style="30"/>
    <col min="6399" max="6399" width="6.28515625" style="30" customWidth="1"/>
    <col min="6400" max="6400" width="6.28515625" style="30" bestFit="1" customWidth="1"/>
    <col min="6401" max="6401" width="36" style="30" bestFit="1" customWidth="1"/>
    <col min="6402" max="6402" width="14.140625" style="30" bestFit="1" customWidth="1"/>
    <col min="6403" max="6403" width="19.85546875" style="30" bestFit="1" customWidth="1"/>
    <col min="6404" max="6404" width="19.85546875" style="30" customWidth="1"/>
    <col min="6405" max="6405" width="19.42578125" style="30" customWidth="1"/>
    <col min="6406" max="6406" width="19.7109375" style="30" customWidth="1"/>
    <col min="6407" max="6407" width="9.140625" style="30"/>
    <col min="6408" max="6408" width="16.7109375" style="30" customWidth="1"/>
    <col min="6409" max="6654" width="9.140625" style="30"/>
    <col min="6655" max="6655" width="6.28515625" style="30" customWidth="1"/>
    <col min="6656" max="6656" width="6.28515625" style="30" bestFit="1" customWidth="1"/>
    <col min="6657" max="6657" width="36" style="30" bestFit="1" customWidth="1"/>
    <col min="6658" max="6658" width="14.140625" style="30" bestFit="1" customWidth="1"/>
    <col min="6659" max="6659" width="19.85546875" style="30" bestFit="1" customWidth="1"/>
    <col min="6660" max="6660" width="19.85546875" style="30" customWidth="1"/>
    <col min="6661" max="6661" width="19.42578125" style="30" customWidth="1"/>
    <col min="6662" max="6662" width="19.7109375" style="30" customWidth="1"/>
    <col min="6663" max="6663" width="9.140625" style="30"/>
    <col min="6664" max="6664" width="16.7109375" style="30" customWidth="1"/>
    <col min="6665" max="6910" width="9.140625" style="30"/>
    <col min="6911" max="6911" width="6.28515625" style="30" customWidth="1"/>
    <col min="6912" max="6912" width="6.28515625" style="30" bestFit="1" customWidth="1"/>
    <col min="6913" max="6913" width="36" style="30" bestFit="1" customWidth="1"/>
    <col min="6914" max="6914" width="14.140625" style="30" bestFit="1" customWidth="1"/>
    <col min="6915" max="6915" width="19.85546875" style="30" bestFit="1" customWidth="1"/>
    <col min="6916" max="6916" width="19.85546875" style="30" customWidth="1"/>
    <col min="6917" max="6917" width="19.42578125" style="30" customWidth="1"/>
    <col min="6918" max="6918" width="19.7109375" style="30" customWidth="1"/>
    <col min="6919" max="6919" width="9.140625" style="30"/>
    <col min="6920" max="6920" width="16.7109375" style="30" customWidth="1"/>
    <col min="6921" max="7166" width="9.140625" style="30"/>
    <col min="7167" max="7167" width="6.28515625" style="30" customWidth="1"/>
    <col min="7168" max="7168" width="6.28515625" style="30" bestFit="1" customWidth="1"/>
    <col min="7169" max="7169" width="36" style="30" bestFit="1" customWidth="1"/>
    <col min="7170" max="7170" width="14.140625" style="30" bestFit="1" customWidth="1"/>
    <col min="7171" max="7171" width="19.85546875" style="30" bestFit="1" customWidth="1"/>
    <col min="7172" max="7172" width="19.85546875" style="30" customWidth="1"/>
    <col min="7173" max="7173" width="19.42578125" style="30" customWidth="1"/>
    <col min="7174" max="7174" width="19.7109375" style="30" customWidth="1"/>
    <col min="7175" max="7175" width="9.140625" style="30"/>
    <col min="7176" max="7176" width="16.7109375" style="30" customWidth="1"/>
    <col min="7177" max="7422" width="9.140625" style="30"/>
    <col min="7423" max="7423" width="6.28515625" style="30" customWidth="1"/>
    <col min="7424" max="7424" width="6.28515625" style="30" bestFit="1" customWidth="1"/>
    <col min="7425" max="7425" width="36" style="30" bestFit="1" customWidth="1"/>
    <col min="7426" max="7426" width="14.140625" style="30" bestFit="1" customWidth="1"/>
    <col min="7427" max="7427" width="19.85546875" style="30" bestFit="1" customWidth="1"/>
    <col min="7428" max="7428" width="19.85546875" style="30" customWidth="1"/>
    <col min="7429" max="7429" width="19.42578125" style="30" customWidth="1"/>
    <col min="7430" max="7430" width="19.7109375" style="30" customWidth="1"/>
    <col min="7431" max="7431" width="9.140625" style="30"/>
    <col min="7432" max="7432" width="16.7109375" style="30" customWidth="1"/>
    <col min="7433" max="7678" width="9.140625" style="30"/>
    <col min="7679" max="7679" width="6.28515625" style="30" customWidth="1"/>
    <col min="7680" max="7680" width="6.28515625" style="30" bestFit="1" customWidth="1"/>
    <col min="7681" max="7681" width="36" style="30" bestFit="1" customWidth="1"/>
    <col min="7682" max="7682" width="14.140625" style="30" bestFit="1" customWidth="1"/>
    <col min="7683" max="7683" width="19.85546875" style="30" bestFit="1" customWidth="1"/>
    <col min="7684" max="7684" width="19.85546875" style="30" customWidth="1"/>
    <col min="7685" max="7685" width="19.42578125" style="30" customWidth="1"/>
    <col min="7686" max="7686" width="19.7109375" style="30" customWidth="1"/>
    <col min="7687" max="7687" width="9.140625" style="30"/>
    <col min="7688" max="7688" width="16.7109375" style="30" customWidth="1"/>
    <col min="7689" max="7934" width="9.140625" style="30"/>
    <col min="7935" max="7935" width="6.28515625" style="30" customWidth="1"/>
    <col min="7936" max="7936" width="6.28515625" style="30" bestFit="1" customWidth="1"/>
    <col min="7937" max="7937" width="36" style="30" bestFit="1" customWidth="1"/>
    <col min="7938" max="7938" width="14.140625" style="30" bestFit="1" customWidth="1"/>
    <col min="7939" max="7939" width="19.85546875" style="30" bestFit="1" customWidth="1"/>
    <col min="7940" max="7940" width="19.85546875" style="30" customWidth="1"/>
    <col min="7941" max="7941" width="19.42578125" style="30" customWidth="1"/>
    <col min="7942" max="7942" width="19.7109375" style="30" customWidth="1"/>
    <col min="7943" max="7943" width="9.140625" style="30"/>
    <col min="7944" max="7944" width="16.7109375" style="30" customWidth="1"/>
    <col min="7945" max="8190" width="9.140625" style="30"/>
    <col min="8191" max="8191" width="6.28515625" style="30" customWidth="1"/>
    <col min="8192" max="8192" width="6.28515625" style="30" bestFit="1" customWidth="1"/>
    <col min="8193" max="8193" width="36" style="30" bestFit="1" customWidth="1"/>
    <col min="8194" max="8194" width="14.140625" style="30" bestFit="1" customWidth="1"/>
    <col min="8195" max="8195" width="19.85546875" style="30" bestFit="1" customWidth="1"/>
    <col min="8196" max="8196" width="19.85546875" style="30" customWidth="1"/>
    <col min="8197" max="8197" width="19.42578125" style="30" customWidth="1"/>
    <col min="8198" max="8198" width="19.7109375" style="30" customWidth="1"/>
    <col min="8199" max="8199" width="9.140625" style="30"/>
    <col min="8200" max="8200" width="16.7109375" style="30" customWidth="1"/>
    <col min="8201" max="8446" width="9.140625" style="30"/>
    <col min="8447" max="8447" width="6.28515625" style="30" customWidth="1"/>
    <col min="8448" max="8448" width="6.28515625" style="30" bestFit="1" customWidth="1"/>
    <col min="8449" max="8449" width="36" style="30" bestFit="1" customWidth="1"/>
    <col min="8450" max="8450" width="14.140625" style="30" bestFit="1" customWidth="1"/>
    <col min="8451" max="8451" width="19.85546875" style="30" bestFit="1" customWidth="1"/>
    <col min="8452" max="8452" width="19.85546875" style="30" customWidth="1"/>
    <col min="8453" max="8453" width="19.42578125" style="30" customWidth="1"/>
    <col min="8454" max="8454" width="19.7109375" style="30" customWidth="1"/>
    <col min="8455" max="8455" width="9.140625" style="30"/>
    <col min="8456" max="8456" width="16.7109375" style="30" customWidth="1"/>
    <col min="8457" max="8702" width="9.140625" style="30"/>
    <col min="8703" max="8703" width="6.28515625" style="30" customWidth="1"/>
    <col min="8704" max="8704" width="6.28515625" style="30" bestFit="1" customWidth="1"/>
    <col min="8705" max="8705" width="36" style="30" bestFit="1" customWidth="1"/>
    <col min="8706" max="8706" width="14.140625" style="30" bestFit="1" customWidth="1"/>
    <col min="8707" max="8707" width="19.85546875" style="30" bestFit="1" customWidth="1"/>
    <col min="8708" max="8708" width="19.85546875" style="30" customWidth="1"/>
    <col min="8709" max="8709" width="19.42578125" style="30" customWidth="1"/>
    <col min="8710" max="8710" width="19.7109375" style="30" customWidth="1"/>
    <col min="8711" max="8711" width="9.140625" style="30"/>
    <col min="8712" max="8712" width="16.7109375" style="30" customWidth="1"/>
    <col min="8713" max="8958" width="9.140625" style="30"/>
    <col min="8959" max="8959" width="6.28515625" style="30" customWidth="1"/>
    <col min="8960" max="8960" width="6.28515625" style="30" bestFit="1" customWidth="1"/>
    <col min="8961" max="8961" width="36" style="30" bestFit="1" customWidth="1"/>
    <col min="8962" max="8962" width="14.140625" style="30" bestFit="1" customWidth="1"/>
    <col min="8963" max="8963" width="19.85546875" style="30" bestFit="1" customWidth="1"/>
    <col min="8964" max="8964" width="19.85546875" style="30" customWidth="1"/>
    <col min="8965" max="8965" width="19.42578125" style="30" customWidth="1"/>
    <col min="8966" max="8966" width="19.7109375" style="30" customWidth="1"/>
    <col min="8967" max="8967" width="9.140625" style="30"/>
    <col min="8968" max="8968" width="16.7109375" style="30" customWidth="1"/>
    <col min="8969" max="9214" width="9.140625" style="30"/>
    <col min="9215" max="9215" width="6.28515625" style="30" customWidth="1"/>
    <col min="9216" max="9216" width="6.28515625" style="30" bestFit="1" customWidth="1"/>
    <col min="9217" max="9217" width="36" style="30" bestFit="1" customWidth="1"/>
    <col min="9218" max="9218" width="14.140625" style="30" bestFit="1" customWidth="1"/>
    <col min="9219" max="9219" width="19.85546875" style="30" bestFit="1" customWidth="1"/>
    <col min="9220" max="9220" width="19.85546875" style="30" customWidth="1"/>
    <col min="9221" max="9221" width="19.42578125" style="30" customWidth="1"/>
    <col min="9222" max="9222" width="19.7109375" style="30" customWidth="1"/>
    <col min="9223" max="9223" width="9.140625" style="30"/>
    <col min="9224" max="9224" width="16.7109375" style="30" customWidth="1"/>
    <col min="9225" max="9470" width="9.140625" style="30"/>
    <col min="9471" max="9471" width="6.28515625" style="30" customWidth="1"/>
    <col min="9472" max="9472" width="6.28515625" style="30" bestFit="1" customWidth="1"/>
    <col min="9473" max="9473" width="36" style="30" bestFit="1" customWidth="1"/>
    <col min="9474" max="9474" width="14.140625" style="30" bestFit="1" customWidth="1"/>
    <col min="9475" max="9475" width="19.85546875" style="30" bestFit="1" customWidth="1"/>
    <col min="9476" max="9476" width="19.85546875" style="30" customWidth="1"/>
    <col min="9477" max="9477" width="19.42578125" style="30" customWidth="1"/>
    <col min="9478" max="9478" width="19.7109375" style="30" customWidth="1"/>
    <col min="9479" max="9479" width="9.140625" style="30"/>
    <col min="9480" max="9480" width="16.7109375" style="30" customWidth="1"/>
    <col min="9481" max="9726" width="9.140625" style="30"/>
    <col min="9727" max="9727" width="6.28515625" style="30" customWidth="1"/>
    <col min="9728" max="9728" width="6.28515625" style="30" bestFit="1" customWidth="1"/>
    <col min="9729" max="9729" width="36" style="30" bestFit="1" customWidth="1"/>
    <col min="9730" max="9730" width="14.140625" style="30" bestFit="1" customWidth="1"/>
    <col min="9731" max="9731" width="19.85546875" style="30" bestFit="1" customWidth="1"/>
    <col min="9732" max="9732" width="19.85546875" style="30" customWidth="1"/>
    <col min="9733" max="9733" width="19.42578125" style="30" customWidth="1"/>
    <col min="9734" max="9734" width="19.7109375" style="30" customWidth="1"/>
    <col min="9735" max="9735" width="9.140625" style="30"/>
    <col min="9736" max="9736" width="16.7109375" style="30" customWidth="1"/>
    <col min="9737" max="9982" width="9.140625" style="30"/>
    <col min="9983" max="9983" width="6.28515625" style="30" customWidth="1"/>
    <col min="9984" max="9984" width="6.28515625" style="30" bestFit="1" customWidth="1"/>
    <col min="9985" max="9985" width="36" style="30" bestFit="1" customWidth="1"/>
    <col min="9986" max="9986" width="14.140625" style="30" bestFit="1" customWidth="1"/>
    <col min="9987" max="9987" width="19.85546875" style="30" bestFit="1" customWidth="1"/>
    <col min="9988" max="9988" width="19.85546875" style="30" customWidth="1"/>
    <col min="9989" max="9989" width="19.42578125" style="30" customWidth="1"/>
    <col min="9990" max="9990" width="19.7109375" style="30" customWidth="1"/>
    <col min="9991" max="9991" width="9.140625" style="30"/>
    <col min="9992" max="9992" width="16.7109375" style="30" customWidth="1"/>
    <col min="9993" max="10238" width="9.140625" style="30"/>
    <col min="10239" max="10239" width="6.28515625" style="30" customWidth="1"/>
    <col min="10240" max="10240" width="6.28515625" style="30" bestFit="1" customWidth="1"/>
    <col min="10241" max="10241" width="36" style="30" bestFit="1" customWidth="1"/>
    <col min="10242" max="10242" width="14.140625" style="30" bestFit="1" customWidth="1"/>
    <col min="10243" max="10243" width="19.85546875" style="30" bestFit="1" customWidth="1"/>
    <col min="10244" max="10244" width="19.85546875" style="30" customWidth="1"/>
    <col min="10245" max="10245" width="19.42578125" style="30" customWidth="1"/>
    <col min="10246" max="10246" width="19.7109375" style="30" customWidth="1"/>
    <col min="10247" max="10247" width="9.140625" style="30"/>
    <col min="10248" max="10248" width="16.7109375" style="30" customWidth="1"/>
    <col min="10249" max="10494" width="9.140625" style="30"/>
    <col min="10495" max="10495" width="6.28515625" style="30" customWidth="1"/>
    <col min="10496" max="10496" width="6.28515625" style="30" bestFit="1" customWidth="1"/>
    <col min="10497" max="10497" width="36" style="30" bestFit="1" customWidth="1"/>
    <col min="10498" max="10498" width="14.140625" style="30" bestFit="1" customWidth="1"/>
    <col min="10499" max="10499" width="19.85546875" style="30" bestFit="1" customWidth="1"/>
    <col min="10500" max="10500" width="19.85546875" style="30" customWidth="1"/>
    <col min="10501" max="10501" width="19.42578125" style="30" customWidth="1"/>
    <col min="10502" max="10502" width="19.7109375" style="30" customWidth="1"/>
    <col min="10503" max="10503" width="9.140625" style="30"/>
    <col min="10504" max="10504" width="16.7109375" style="30" customWidth="1"/>
    <col min="10505" max="10750" width="9.140625" style="30"/>
    <col min="10751" max="10751" width="6.28515625" style="30" customWidth="1"/>
    <col min="10752" max="10752" width="6.28515625" style="30" bestFit="1" customWidth="1"/>
    <col min="10753" max="10753" width="36" style="30" bestFit="1" customWidth="1"/>
    <col min="10754" max="10754" width="14.140625" style="30" bestFit="1" customWidth="1"/>
    <col min="10755" max="10755" width="19.85546875" style="30" bestFit="1" customWidth="1"/>
    <col min="10756" max="10756" width="19.85546875" style="30" customWidth="1"/>
    <col min="10757" max="10757" width="19.42578125" style="30" customWidth="1"/>
    <col min="10758" max="10758" width="19.7109375" style="30" customWidth="1"/>
    <col min="10759" max="10759" width="9.140625" style="30"/>
    <col min="10760" max="10760" width="16.7109375" style="30" customWidth="1"/>
    <col min="10761" max="11006" width="9.140625" style="30"/>
    <col min="11007" max="11007" width="6.28515625" style="30" customWidth="1"/>
    <col min="11008" max="11008" width="6.28515625" style="30" bestFit="1" customWidth="1"/>
    <col min="11009" max="11009" width="36" style="30" bestFit="1" customWidth="1"/>
    <col min="11010" max="11010" width="14.140625" style="30" bestFit="1" customWidth="1"/>
    <col min="11011" max="11011" width="19.85546875" style="30" bestFit="1" customWidth="1"/>
    <col min="11012" max="11012" width="19.85546875" style="30" customWidth="1"/>
    <col min="11013" max="11013" width="19.42578125" style="30" customWidth="1"/>
    <col min="11014" max="11014" width="19.7109375" style="30" customWidth="1"/>
    <col min="11015" max="11015" width="9.140625" style="30"/>
    <col min="11016" max="11016" width="16.7109375" style="30" customWidth="1"/>
    <col min="11017" max="11262" width="9.140625" style="30"/>
    <col min="11263" max="11263" width="6.28515625" style="30" customWidth="1"/>
    <col min="11264" max="11264" width="6.28515625" style="30" bestFit="1" customWidth="1"/>
    <col min="11265" max="11265" width="36" style="30" bestFit="1" customWidth="1"/>
    <col min="11266" max="11266" width="14.140625" style="30" bestFit="1" customWidth="1"/>
    <col min="11267" max="11267" width="19.85546875" style="30" bestFit="1" customWidth="1"/>
    <col min="11268" max="11268" width="19.85546875" style="30" customWidth="1"/>
    <col min="11269" max="11269" width="19.42578125" style="30" customWidth="1"/>
    <col min="11270" max="11270" width="19.7109375" style="30" customWidth="1"/>
    <col min="11271" max="11271" width="9.140625" style="30"/>
    <col min="11272" max="11272" width="16.7109375" style="30" customWidth="1"/>
    <col min="11273" max="11518" width="9.140625" style="30"/>
    <col min="11519" max="11519" width="6.28515625" style="30" customWidth="1"/>
    <col min="11520" max="11520" width="6.28515625" style="30" bestFit="1" customWidth="1"/>
    <col min="11521" max="11521" width="36" style="30" bestFit="1" customWidth="1"/>
    <col min="11522" max="11522" width="14.140625" style="30" bestFit="1" customWidth="1"/>
    <col min="11523" max="11523" width="19.85546875" style="30" bestFit="1" customWidth="1"/>
    <col min="11524" max="11524" width="19.85546875" style="30" customWidth="1"/>
    <col min="11525" max="11525" width="19.42578125" style="30" customWidth="1"/>
    <col min="11526" max="11526" width="19.7109375" style="30" customWidth="1"/>
    <col min="11527" max="11527" width="9.140625" style="30"/>
    <col min="11528" max="11528" width="16.7109375" style="30" customWidth="1"/>
    <col min="11529" max="11774" width="9.140625" style="30"/>
    <col min="11775" max="11775" width="6.28515625" style="30" customWidth="1"/>
    <col min="11776" max="11776" width="6.28515625" style="30" bestFit="1" customWidth="1"/>
    <col min="11777" max="11777" width="36" style="30" bestFit="1" customWidth="1"/>
    <col min="11778" max="11778" width="14.140625" style="30" bestFit="1" customWidth="1"/>
    <col min="11779" max="11779" width="19.85546875" style="30" bestFit="1" customWidth="1"/>
    <col min="11780" max="11780" width="19.85546875" style="30" customWidth="1"/>
    <col min="11781" max="11781" width="19.42578125" style="30" customWidth="1"/>
    <col min="11782" max="11782" width="19.7109375" style="30" customWidth="1"/>
    <col min="11783" max="11783" width="9.140625" style="30"/>
    <col min="11784" max="11784" width="16.7109375" style="30" customWidth="1"/>
    <col min="11785" max="12030" width="9.140625" style="30"/>
    <col min="12031" max="12031" width="6.28515625" style="30" customWidth="1"/>
    <col min="12032" max="12032" width="6.28515625" style="30" bestFit="1" customWidth="1"/>
    <col min="12033" max="12033" width="36" style="30" bestFit="1" customWidth="1"/>
    <col min="12034" max="12034" width="14.140625" style="30" bestFit="1" customWidth="1"/>
    <col min="12035" max="12035" width="19.85546875" style="30" bestFit="1" customWidth="1"/>
    <col min="12036" max="12036" width="19.85546875" style="30" customWidth="1"/>
    <col min="12037" max="12037" width="19.42578125" style="30" customWidth="1"/>
    <col min="12038" max="12038" width="19.7109375" style="30" customWidth="1"/>
    <col min="12039" max="12039" width="9.140625" style="30"/>
    <col min="12040" max="12040" width="16.7109375" style="30" customWidth="1"/>
    <col min="12041" max="12286" width="9.140625" style="30"/>
    <col min="12287" max="12287" width="6.28515625" style="30" customWidth="1"/>
    <col min="12288" max="12288" width="6.28515625" style="30" bestFit="1" customWidth="1"/>
    <col min="12289" max="12289" width="36" style="30" bestFit="1" customWidth="1"/>
    <col min="12290" max="12290" width="14.140625" style="30" bestFit="1" customWidth="1"/>
    <col min="12291" max="12291" width="19.85546875" style="30" bestFit="1" customWidth="1"/>
    <col min="12292" max="12292" width="19.85546875" style="30" customWidth="1"/>
    <col min="12293" max="12293" width="19.42578125" style="30" customWidth="1"/>
    <col min="12294" max="12294" width="19.7109375" style="30" customWidth="1"/>
    <col min="12295" max="12295" width="9.140625" style="30"/>
    <col min="12296" max="12296" width="16.7109375" style="30" customWidth="1"/>
    <col min="12297" max="12542" width="9.140625" style="30"/>
    <col min="12543" max="12543" width="6.28515625" style="30" customWidth="1"/>
    <col min="12544" max="12544" width="6.28515625" style="30" bestFit="1" customWidth="1"/>
    <col min="12545" max="12545" width="36" style="30" bestFit="1" customWidth="1"/>
    <col min="12546" max="12546" width="14.140625" style="30" bestFit="1" customWidth="1"/>
    <col min="12547" max="12547" width="19.85546875" style="30" bestFit="1" customWidth="1"/>
    <col min="12548" max="12548" width="19.85546875" style="30" customWidth="1"/>
    <col min="12549" max="12549" width="19.42578125" style="30" customWidth="1"/>
    <col min="12550" max="12550" width="19.7109375" style="30" customWidth="1"/>
    <col min="12551" max="12551" width="9.140625" style="30"/>
    <col min="12552" max="12552" width="16.7109375" style="30" customWidth="1"/>
    <col min="12553" max="12798" width="9.140625" style="30"/>
    <col min="12799" max="12799" width="6.28515625" style="30" customWidth="1"/>
    <col min="12800" max="12800" width="6.28515625" style="30" bestFit="1" customWidth="1"/>
    <col min="12801" max="12801" width="36" style="30" bestFit="1" customWidth="1"/>
    <col min="12802" max="12802" width="14.140625" style="30" bestFit="1" customWidth="1"/>
    <col min="12803" max="12803" width="19.85546875" style="30" bestFit="1" customWidth="1"/>
    <col min="12804" max="12804" width="19.85546875" style="30" customWidth="1"/>
    <col min="12805" max="12805" width="19.42578125" style="30" customWidth="1"/>
    <col min="12806" max="12806" width="19.7109375" style="30" customWidth="1"/>
    <col min="12807" max="12807" width="9.140625" style="30"/>
    <col min="12808" max="12808" width="16.7109375" style="30" customWidth="1"/>
    <col min="12809" max="13054" width="9.140625" style="30"/>
    <col min="13055" max="13055" width="6.28515625" style="30" customWidth="1"/>
    <col min="13056" max="13056" width="6.28515625" style="30" bestFit="1" customWidth="1"/>
    <col min="13057" max="13057" width="36" style="30" bestFit="1" customWidth="1"/>
    <col min="13058" max="13058" width="14.140625" style="30" bestFit="1" customWidth="1"/>
    <col min="13059" max="13059" width="19.85546875" style="30" bestFit="1" customWidth="1"/>
    <col min="13060" max="13060" width="19.85546875" style="30" customWidth="1"/>
    <col min="13061" max="13061" width="19.42578125" style="30" customWidth="1"/>
    <col min="13062" max="13062" width="19.7109375" style="30" customWidth="1"/>
    <col min="13063" max="13063" width="9.140625" style="30"/>
    <col min="13064" max="13064" width="16.7109375" style="30" customWidth="1"/>
    <col min="13065" max="13310" width="9.140625" style="30"/>
    <col min="13311" max="13311" width="6.28515625" style="30" customWidth="1"/>
    <col min="13312" max="13312" width="6.28515625" style="30" bestFit="1" customWidth="1"/>
    <col min="13313" max="13313" width="36" style="30" bestFit="1" customWidth="1"/>
    <col min="13314" max="13314" width="14.140625" style="30" bestFit="1" customWidth="1"/>
    <col min="13315" max="13315" width="19.85546875" style="30" bestFit="1" customWidth="1"/>
    <col min="13316" max="13316" width="19.85546875" style="30" customWidth="1"/>
    <col min="13317" max="13317" width="19.42578125" style="30" customWidth="1"/>
    <col min="13318" max="13318" width="19.7109375" style="30" customWidth="1"/>
    <col min="13319" max="13319" width="9.140625" style="30"/>
    <col min="13320" max="13320" width="16.7109375" style="30" customWidth="1"/>
    <col min="13321" max="13566" width="9.140625" style="30"/>
    <col min="13567" max="13567" width="6.28515625" style="30" customWidth="1"/>
    <col min="13568" max="13568" width="6.28515625" style="30" bestFit="1" customWidth="1"/>
    <col min="13569" max="13569" width="36" style="30" bestFit="1" customWidth="1"/>
    <col min="13570" max="13570" width="14.140625" style="30" bestFit="1" customWidth="1"/>
    <col min="13571" max="13571" width="19.85546875" style="30" bestFit="1" customWidth="1"/>
    <col min="13572" max="13572" width="19.85546875" style="30" customWidth="1"/>
    <col min="13573" max="13573" width="19.42578125" style="30" customWidth="1"/>
    <col min="13574" max="13574" width="19.7109375" style="30" customWidth="1"/>
    <col min="13575" max="13575" width="9.140625" style="30"/>
    <col min="13576" max="13576" width="16.7109375" style="30" customWidth="1"/>
    <col min="13577" max="13822" width="9.140625" style="30"/>
    <col min="13823" max="13823" width="6.28515625" style="30" customWidth="1"/>
    <col min="13824" max="13824" width="6.28515625" style="30" bestFit="1" customWidth="1"/>
    <col min="13825" max="13825" width="36" style="30" bestFit="1" customWidth="1"/>
    <col min="13826" max="13826" width="14.140625" style="30" bestFit="1" customWidth="1"/>
    <col min="13827" max="13827" width="19.85546875" style="30" bestFit="1" customWidth="1"/>
    <col min="13828" max="13828" width="19.85546875" style="30" customWidth="1"/>
    <col min="13829" max="13829" width="19.42578125" style="30" customWidth="1"/>
    <col min="13830" max="13830" width="19.7109375" style="30" customWidth="1"/>
    <col min="13831" max="13831" width="9.140625" style="30"/>
    <col min="13832" max="13832" width="16.7109375" style="30" customWidth="1"/>
    <col min="13833" max="14078" width="9.140625" style="30"/>
    <col min="14079" max="14079" width="6.28515625" style="30" customWidth="1"/>
    <col min="14080" max="14080" width="6.28515625" style="30" bestFit="1" customWidth="1"/>
    <col min="14081" max="14081" width="36" style="30" bestFit="1" customWidth="1"/>
    <col min="14082" max="14082" width="14.140625" style="30" bestFit="1" customWidth="1"/>
    <col min="14083" max="14083" width="19.85546875" style="30" bestFit="1" customWidth="1"/>
    <col min="14084" max="14084" width="19.85546875" style="30" customWidth="1"/>
    <col min="14085" max="14085" width="19.42578125" style="30" customWidth="1"/>
    <col min="14086" max="14086" width="19.7109375" style="30" customWidth="1"/>
    <col min="14087" max="14087" width="9.140625" style="30"/>
    <col min="14088" max="14088" width="16.7109375" style="30" customWidth="1"/>
    <col min="14089" max="14334" width="9.140625" style="30"/>
    <col min="14335" max="14335" width="6.28515625" style="30" customWidth="1"/>
    <col min="14336" max="14336" width="6.28515625" style="30" bestFit="1" customWidth="1"/>
    <col min="14337" max="14337" width="36" style="30" bestFit="1" customWidth="1"/>
    <col min="14338" max="14338" width="14.140625" style="30" bestFit="1" customWidth="1"/>
    <col min="14339" max="14339" width="19.85546875" style="30" bestFit="1" customWidth="1"/>
    <col min="14340" max="14340" width="19.85546875" style="30" customWidth="1"/>
    <col min="14341" max="14341" width="19.42578125" style="30" customWidth="1"/>
    <col min="14342" max="14342" width="19.7109375" style="30" customWidth="1"/>
    <col min="14343" max="14343" width="9.140625" style="30"/>
    <col min="14344" max="14344" width="16.7109375" style="30" customWidth="1"/>
    <col min="14345" max="14590" width="9.140625" style="30"/>
    <col min="14591" max="14591" width="6.28515625" style="30" customWidth="1"/>
    <col min="14592" max="14592" width="6.28515625" style="30" bestFit="1" customWidth="1"/>
    <col min="14593" max="14593" width="36" style="30" bestFit="1" customWidth="1"/>
    <col min="14594" max="14594" width="14.140625" style="30" bestFit="1" customWidth="1"/>
    <col min="14595" max="14595" width="19.85546875" style="30" bestFit="1" customWidth="1"/>
    <col min="14596" max="14596" width="19.85546875" style="30" customWidth="1"/>
    <col min="14597" max="14597" width="19.42578125" style="30" customWidth="1"/>
    <col min="14598" max="14598" width="19.7109375" style="30" customWidth="1"/>
    <col min="14599" max="14599" width="9.140625" style="30"/>
    <col min="14600" max="14600" width="16.7109375" style="30" customWidth="1"/>
    <col min="14601" max="14846" width="9.140625" style="30"/>
    <col min="14847" max="14847" width="6.28515625" style="30" customWidth="1"/>
    <col min="14848" max="14848" width="6.28515625" style="30" bestFit="1" customWidth="1"/>
    <col min="14849" max="14849" width="36" style="30" bestFit="1" customWidth="1"/>
    <col min="14850" max="14850" width="14.140625" style="30" bestFit="1" customWidth="1"/>
    <col min="14851" max="14851" width="19.85546875" style="30" bestFit="1" customWidth="1"/>
    <col min="14852" max="14852" width="19.85546875" style="30" customWidth="1"/>
    <col min="14853" max="14853" width="19.42578125" style="30" customWidth="1"/>
    <col min="14854" max="14854" width="19.7109375" style="30" customWidth="1"/>
    <col min="14855" max="14855" width="9.140625" style="30"/>
    <col min="14856" max="14856" width="16.7109375" style="30" customWidth="1"/>
    <col min="14857" max="15102" width="9.140625" style="30"/>
    <col min="15103" max="15103" width="6.28515625" style="30" customWidth="1"/>
    <col min="15104" max="15104" width="6.28515625" style="30" bestFit="1" customWidth="1"/>
    <col min="15105" max="15105" width="36" style="30" bestFit="1" customWidth="1"/>
    <col min="15106" max="15106" width="14.140625" style="30" bestFit="1" customWidth="1"/>
    <col min="15107" max="15107" width="19.85546875" style="30" bestFit="1" customWidth="1"/>
    <col min="15108" max="15108" width="19.85546875" style="30" customWidth="1"/>
    <col min="15109" max="15109" width="19.42578125" style="30" customWidth="1"/>
    <col min="15110" max="15110" width="19.7109375" style="30" customWidth="1"/>
    <col min="15111" max="15111" width="9.140625" style="30"/>
    <col min="15112" max="15112" width="16.7109375" style="30" customWidth="1"/>
    <col min="15113" max="15358" width="9.140625" style="30"/>
    <col min="15359" max="15359" width="6.28515625" style="30" customWidth="1"/>
    <col min="15360" max="15360" width="6.28515625" style="30" bestFit="1" customWidth="1"/>
    <col min="15361" max="15361" width="36" style="30" bestFit="1" customWidth="1"/>
    <col min="15362" max="15362" width="14.140625" style="30" bestFit="1" customWidth="1"/>
    <col min="15363" max="15363" width="19.85546875" style="30" bestFit="1" customWidth="1"/>
    <col min="15364" max="15364" width="19.85546875" style="30" customWidth="1"/>
    <col min="15365" max="15365" width="19.42578125" style="30" customWidth="1"/>
    <col min="15366" max="15366" width="19.7109375" style="30" customWidth="1"/>
    <col min="15367" max="15367" width="9.140625" style="30"/>
    <col min="15368" max="15368" width="16.7109375" style="30" customWidth="1"/>
    <col min="15369" max="15614" width="9.140625" style="30"/>
    <col min="15615" max="15615" width="6.28515625" style="30" customWidth="1"/>
    <col min="15616" max="15616" width="6.28515625" style="30" bestFit="1" customWidth="1"/>
    <col min="15617" max="15617" width="36" style="30" bestFit="1" customWidth="1"/>
    <col min="15618" max="15618" width="14.140625" style="30" bestFit="1" customWidth="1"/>
    <col min="15619" max="15619" width="19.85546875" style="30" bestFit="1" customWidth="1"/>
    <col min="15620" max="15620" width="19.85546875" style="30" customWidth="1"/>
    <col min="15621" max="15621" width="19.42578125" style="30" customWidth="1"/>
    <col min="15622" max="15622" width="19.7109375" style="30" customWidth="1"/>
    <col min="15623" max="15623" width="9.140625" style="30"/>
    <col min="15624" max="15624" width="16.7109375" style="30" customWidth="1"/>
    <col min="15625" max="15870" width="9.140625" style="30"/>
    <col min="15871" max="15871" width="6.28515625" style="30" customWidth="1"/>
    <col min="15872" max="15872" width="6.28515625" style="30" bestFit="1" customWidth="1"/>
    <col min="15873" max="15873" width="36" style="30" bestFit="1" customWidth="1"/>
    <col min="15874" max="15874" width="14.140625" style="30" bestFit="1" customWidth="1"/>
    <col min="15875" max="15875" width="19.85546875" style="30" bestFit="1" customWidth="1"/>
    <col min="15876" max="15876" width="19.85546875" style="30" customWidth="1"/>
    <col min="15877" max="15877" width="19.42578125" style="30" customWidth="1"/>
    <col min="15878" max="15878" width="19.7109375" style="30" customWidth="1"/>
    <col min="15879" max="15879" width="9.140625" style="30"/>
    <col min="15880" max="15880" width="16.7109375" style="30" customWidth="1"/>
    <col min="15881" max="16126" width="9.140625" style="30"/>
    <col min="16127" max="16127" width="6.28515625" style="30" customWidth="1"/>
    <col min="16128" max="16128" width="6.28515625" style="30" bestFit="1" customWidth="1"/>
    <col min="16129" max="16129" width="36" style="30" bestFit="1" customWidth="1"/>
    <col min="16130" max="16130" width="14.140625" style="30" bestFit="1" customWidth="1"/>
    <col min="16131" max="16131" width="19.85546875" style="30" bestFit="1" customWidth="1"/>
    <col min="16132" max="16132" width="19.85546875" style="30" customWidth="1"/>
    <col min="16133" max="16133" width="19.42578125" style="30" customWidth="1"/>
    <col min="16134" max="16134" width="19.7109375" style="30" customWidth="1"/>
    <col min="16135" max="16135" width="9.140625" style="30"/>
    <col min="16136" max="16136" width="16.7109375" style="30" customWidth="1"/>
    <col min="16137" max="16384" width="9.140625" style="30"/>
  </cols>
  <sheetData>
    <row r="1" spans="2:11" ht="15.75" thickBot="1"/>
    <row r="2" spans="2:11" ht="81" customHeight="1" thickBot="1">
      <c r="B2" s="322" t="s">
        <v>0</v>
      </c>
      <c r="C2" s="322"/>
      <c r="D2" s="322"/>
      <c r="E2" s="322"/>
      <c r="F2" s="322"/>
      <c r="G2" s="322"/>
      <c r="H2" s="322"/>
    </row>
    <row r="3" spans="2:11" ht="116.25" customHeight="1" thickBot="1">
      <c r="B3" s="323" t="s">
        <v>1</v>
      </c>
      <c r="C3" s="323"/>
      <c r="D3" s="323"/>
      <c r="E3" s="324"/>
      <c r="F3" s="324"/>
      <c r="G3" s="324"/>
      <c r="H3" s="324"/>
    </row>
    <row r="4" spans="2:11" ht="16.5" customHeight="1" thickBot="1">
      <c r="B4" s="323" t="s">
        <v>2</v>
      </c>
      <c r="C4" s="323"/>
      <c r="D4" s="323"/>
      <c r="E4" s="323" t="s">
        <v>3</v>
      </c>
      <c r="F4" s="323"/>
      <c r="G4" s="323"/>
      <c r="H4" s="323"/>
    </row>
    <row r="5" spans="2:11" ht="16.5" customHeight="1" thickBot="1">
      <c r="B5" s="328" t="s">
        <v>4</v>
      </c>
      <c r="C5" s="328"/>
      <c r="D5" s="328"/>
      <c r="E5" s="328"/>
      <c r="F5" s="328"/>
      <c r="G5" s="328"/>
      <c r="H5" s="328"/>
    </row>
    <row r="6" spans="2:11" ht="15.75" thickBot="1">
      <c r="B6" s="329" t="s">
        <v>5</v>
      </c>
      <c r="C6" s="330"/>
      <c r="D6" s="330"/>
      <c r="E6" s="330"/>
      <c r="F6" s="330"/>
      <c r="G6" s="330"/>
      <c r="H6" s="331"/>
    </row>
    <row r="7" spans="2:11" ht="96" customHeight="1" thickBot="1">
      <c r="B7" s="332" t="s">
        <v>6</v>
      </c>
      <c r="C7" s="333"/>
      <c r="D7" s="333"/>
      <c r="E7" s="333"/>
      <c r="F7" s="333"/>
      <c r="G7" s="333"/>
      <c r="H7" s="333"/>
    </row>
    <row r="8" spans="2:11">
      <c r="B8" s="334" t="s">
        <v>7</v>
      </c>
      <c r="C8" s="334"/>
      <c r="D8" s="334"/>
      <c r="E8" s="334"/>
      <c r="F8" s="334"/>
      <c r="G8" s="334"/>
      <c r="H8" s="334"/>
    </row>
    <row r="9" spans="2:11" s="31" customFormat="1" ht="48" customHeight="1">
      <c r="B9" s="335" t="s">
        <v>8</v>
      </c>
      <c r="C9" s="336"/>
      <c r="D9" s="336"/>
      <c r="E9" s="336"/>
      <c r="F9" s="336"/>
      <c r="G9" s="336"/>
      <c r="H9" s="337"/>
    </row>
    <row r="10" spans="2:11" s="31" customFormat="1">
      <c r="B10" s="32"/>
      <c r="C10" s="33"/>
      <c r="D10" s="33"/>
      <c r="E10" s="34"/>
      <c r="F10" s="34"/>
      <c r="G10" s="35"/>
      <c r="H10" s="36"/>
      <c r="J10" s="37"/>
      <c r="K10" s="37"/>
    </row>
    <row r="11" spans="2:11" s="31" customFormat="1" ht="15" customHeight="1">
      <c r="B11" s="325" t="s">
        <v>9</v>
      </c>
      <c r="C11" s="326"/>
      <c r="D11" s="326"/>
      <c r="E11" s="326"/>
      <c r="F11" s="326"/>
      <c r="G11" s="326"/>
      <c r="H11" s="327"/>
      <c r="J11" s="37"/>
      <c r="K11" s="37"/>
    </row>
    <row r="12" spans="2:11" s="31" customFormat="1">
      <c r="B12" s="293" t="s">
        <v>10</v>
      </c>
      <c r="C12" s="295" t="s">
        <v>11</v>
      </c>
      <c r="D12" s="295" t="s">
        <v>12</v>
      </c>
      <c r="E12" s="295" t="s">
        <v>13</v>
      </c>
      <c r="F12" s="295" t="s">
        <v>14</v>
      </c>
      <c r="G12" s="295" t="s">
        <v>15</v>
      </c>
      <c r="H12" s="38" t="s">
        <v>16</v>
      </c>
      <c r="J12" s="37"/>
      <c r="K12" s="37"/>
    </row>
    <row r="13" spans="2:11" s="31" customFormat="1">
      <c r="B13" s="294"/>
      <c r="C13" s="296"/>
      <c r="D13" s="296"/>
      <c r="E13" s="296"/>
      <c r="F13" s="296"/>
      <c r="G13" s="296"/>
      <c r="H13" s="39">
        <v>12</v>
      </c>
      <c r="J13" s="37"/>
      <c r="K13" s="37"/>
    </row>
    <row r="14" spans="2:11" s="31" customFormat="1">
      <c r="B14" s="40">
        <v>1</v>
      </c>
      <c r="C14" s="41" t="e">
        <f>RESUMO!#REF!</f>
        <v>#REF!</v>
      </c>
      <c r="D14" s="42">
        <f>RESUMO!H4</f>
        <v>23338.916127692308</v>
      </c>
      <c r="E14" s="42" t="s">
        <v>17</v>
      </c>
      <c r="F14" s="43">
        <f>RESUMO!E4</f>
        <v>22225</v>
      </c>
      <c r="G14" s="43">
        <f>F14*D14</f>
        <v>518707410.93796152</v>
      </c>
      <c r="H14" s="44">
        <f>G14*12</f>
        <v>6224488931.255538</v>
      </c>
      <c r="J14" s="37"/>
      <c r="K14" s="37"/>
    </row>
    <row r="15" spans="2:11" s="31" customFormat="1">
      <c r="B15" s="40">
        <v>2</v>
      </c>
      <c r="C15" s="41" t="e">
        <f>RESUMO!#REF!</f>
        <v>#REF!</v>
      </c>
      <c r="D15" s="42">
        <f>RESUMO!H5</f>
        <v>30089.835652153844</v>
      </c>
      <c r="E15" s="42" t="s">
        <v>17</v>
      </c>
      <c r="F15" s="43">
        <f>RESUMO!E5</f>
        <v>22225</v>
      </c>
      <c r="G15" s="43">
        <f t="shared" ref="G15:G16" si="0">F15*D15</f>
        <v>668746597.36911917</v>
      </c>
      <c r="H15" s="44">
        <f t="shared" ref="H15:H16" si="1">G15*12</f>
        <v>8024959168.42943</v>
      </c>
      <c r="J15" s="37"/>
      <c r="K15" s="37"/>
    </row>
    <row r="16" spans="2:11" s="31" customFormat="1">
      <c r="B16" s="40">
        <v>3</v>
      </c>
      <c r="C16" s="41" t="e">
        <f>RESUMO!#REF!</f>
        <v>#REF!</v>
      </c>
      <c r="D16" s="42">
        <f>RESUMO!H3</f>
        <v>23338.916127692308</v>
      </c>
      <c r="E16" s="42" t="s">
        <v>17</v>
      </c>
      <c r="F16" s="43">
        <f>RESUMO!E3</f>
        <v>22225</v>
      </c>
      <c r="G16" s="43">
        <f t="shared" si="0"/>
        <v>518707410.93796152</v>
      </c>
      <c r="H16" s="44">
        <f t="shared" si="1"/>
        <v>6224488931.255538</v>
      </c>
      <c r="J16" s="37"/>
      <c r="K16" s="37"/>
    </row>
    <row r="17" spans="2:11" s="31" customFormat="1" ht="15" customHeight="1">
      <c r="B17" s="288"/>
      <c r="C17" s="289"/>
      <c r="D17" s="289"/>
      <c r="E17" s="289"/>
      <c r="F17" s="289"/>
      <c r="G17" s="289"/>
      <c r="H17" s="290"/>
      <c r="J17" s="37"/>
      <c r="K17" s="37"/>
    </row>
    <row r="18" spans="2:11" s="31" customFormat="1" ht="15" customHeight="1">
      <c r="B18" s="291" t="s">
        <v>18</v>
      </c>
      <c r="C18" s="292"/>
      <c r="D18" s="292"/>
      <c r="E18" s="292"/>
      <c r="F18" s="292"/>
      <c r="G18" s="292"/>
      <c r="H18" s="45">
        <f>SUM(G14:G16)</f>
        <v>1706161419.2450423</v>
      </c>
      <c r="J18" s="37"/>
      <c r="K18" s="37"/>
    </row>
    <row r="19" spans="2:11" s="31" customFormat="1">
      <c r="B19" s="291" t="s">
        <v>19</v>
      </c>
      <c r="C19" s="292"/>
      <c r="D19" s="292"/>
      <c r="E19" s="292"/>
      <c r="F19" s="292"/>
      <c r="G19" s="292"/>
      <c r="H19" s="45">
        <f>SUM(H14:H16)</f>
        <v>20473937030.940506</v>
      </c>
      <c r="J19" s="37"/>
      <c r="K19" s="37"/>
    </row>
    <row r="20" spans="2:11" s="31" customFormat="1">
      <c r="B20" s="32"/>
      <c r="C20" s="33"/>
      <c r="D20" s="33"/>
      <c r="E20" s="34"/>
      <c r="F20" s="34"/>
      <c r="G20" s="35"/>
      <c r="H20" s="36"/>
      <c r="J20" s="37"/>
      <c r="K20" s="37"/>
    </row>
    <row r="21" spans="2:11" s="31" customFormat="1" ht="15.75" thickBot="1">
      <c r="B21" s="46"/>
      <c r="C21" s="47"/>
      <c r="D21" s="47"/>
      <c r="E21" s="47"/>
      <c r="F21" s="47"/>
      <c r="G21" s="48"/>
      <c r="H21" s="49"/>
      <c r="J21" s="37"/>
      <c r="K21" s="37"/>
    </row>
    <row r="22" spans="2:11" ht="15.75" thickBot="1">
      <c r="B22" s="297"/>
      <c r="C22" s="298"/>
      <c r="D22" s="298"/>
      <c r="E22" s="298"/>
      <c r="F22" s="298"/>
      <c r="G22" s="298"/>
      <c r="H22" s="299"/>
    </row>
    <row r="23" spans="2:11" ht="15.75" customHeight="1" thickBot="1">
      <c r="B23" s="300" t="s">
        <v>20</v>
      </c>
      <c r="C23" s="300"/>
      <c r="D23" s="300"/>
      <c r="E23" s="300"/>
      <c r="F23" s="300"/>
      <c r="G23" s="300"/>
      <c r="H23" s="300"/>
    </row>
    <row r="24" spans="2:11" ht="15.75" thickBot="1">
      <c r="B24" s="301"/>
      <c r="C24" s="302"/>
      <c r="D24" s="302"/>
      <c r="E24" s="302"/>
      <c r="F24" s="302"/>
      <c r="G24" s="302"/>
      <c r="H24" s="302"/>
    </row>
    <row r="25" spans="2:11" ht="30.75" customHeight="1" thickBot="1">
      <c r="B25" s="303" t="s">
        <v>21</v>
      </c>
      <c r="C25" s="304"/>
      <c r="D25" s="305"/>
      <c r="E25" s="304" t="s">
        <v>15</v>
      </c>
      <c r="F25" s="305"/>
      <c r="G25" s="300" t="s">
        <v>22</v>
      </c>
      <c r="H25" s="300"/>
    </row>
    <row r="26" spans="2:11" ht="27.75" customHeight="1" thickBot="1">
      <c r="B26" s="309" t="s">
        <v>23</v>
      </c>
      <c r="C26" s="310"/>
      <c r="D26" s="311"/>
      <c r="E26" s="312">
        <f>H18</f>
        <v>1706161419.2450423</v>
      </c>
      <c r="F26" s="313"/>
      <c r="G26" s="312">
        <f>H19</f>
        <v>20473937030.940506</v>
      </c>
      <c r="H26" s="313"/>
    </row>
    <row r="27" spans="2:11" ht="15.75" thickBot="1">
      <c r="B27" s="314"/>
      <c r="C27" s="314"/>
      <c r="D27" s="314"/>
      <c r="E27" s="315"/>
      <c r="F27" s="315"/>
      <c r="G27" s="315"/>
      <c r="H27" s="315"/>
    </row>
    <row r="28" spans="2:11" ht="27.95" customHeight="1" thickBot="1">
      <c r="B28" s="316" t="s">
        <v>24</v>
      </c>
      <c r="C28" s="316"/>
      <c r="D28" s="316"/>
      <c r="E28" s="317" t="e">
        <f ca="1">Extenso_Valor(E26)</f>
        <v>#NAME?</v>
      </c>
      <c r="F28" s="317"/>
      <c r="G28" s="317"/>
      <c r="H28" s="317"/>
    </row>
    <row r="29" spans="2:11" ht="27.95" customHeight="1" thickBot="1">
      <c r="B29" s="316" t="s">
        <v>25</v>
      </c>
      <c r="C29" s="316"/>
      <c r="D29" s="316"/>
      <c r="E29" s="317" t="e">
        <f ca="1">Extenso_Valor(G26)</f>
        <v>#NAME?</v>
      </c>
      <c r="F29" s="317"/>
      <c r="G29" s="317"/>
      <c r="H29" s="317"/>
    </row>
    <row r="30" spans="2:11" ht="15.75" thickBot="1">
      <c r="B30" s="318" t="s">
        <v>26</v>
      </c>
      <c r="C30" s="319"/>
      <c r="D30" s="319"/>
      <c r="E30" s="319"/>
      <c r="F30" s="319"/>
      <c r="G30" s="319"/>
      <c r="H30" s="320"/>
    </row>
    <row r="31" spans="2:11" ht="316.5" customHeight="1">
      <c r="B31" s="321" t="s">
        <v>27</v>
      </c>
      <c r="C31" s="308"/>
      <c r="D31" s="308"/>
      <c r="E31" s="308"/>
      <c r="F31" s="308"/>
      <c r="G31" s="308"/>
      <c r="H31" s="308"/>
    </row>
    <row r="32" spans="2:11">
      <c r="B32" s="306" t="s">
        <v>28</v>
      </c>
      <c r="C32" s="306"/>
      <c r="D32" s="306"/>
      <c r="E32" s="306"/>
      <c r="F32" s="306"/>
      <c r="G32" s="306"/>
      <c r="H32" s="306"/>
    </row>
    <row r="33" spans="2:8" ht="30.75" customHeight="1">
      <c r="B33" s="307" t="s">
        <v>29</v>
      </c>
      <c r="C33" s="308"/>
      <c r="D33" s="308"/>
      <c r="E33" s="308"/>
      <c r="F33" s="308"/>
      <c r="G33" s="308"/>
      <c r="H33" s="308"/>
    </row>
    <row r="34" spans="2:8" ht="63" customHeight="1">
      <c r="B34" s="273" t="s">
        <v>30</v>
      </c>
      <c r="C34" s="274"/>
      <c r="D34" s="274"/>
      <c r="E34" s="274"/>
      <c r="F34" s="274"/>
      <c r="G34" s="274"/>
      <c r="H34" s="275"/>
    </row>
    <row r="35" spans="2:8" ht="15" customHeight="1">
      <c r="B35" s="276" t="s">
        <v>31</v>
      </c>
      <c r="C35" s="277"/>
      <c r="D35" s="277"/>
      <c r="E35" s="277"/>
      <c r="F35" s="277"/>
      <c r="G35" s="277"/>
      <c r="H35" s="278"/>
    </row>
    <row r="36" spans="2:8" ht="52.5" customHeight="1" thickBot="1">
      <c r="B36" s="279" t="s">
        <v>32</v>
      </c>
      <c r="C36" s="280"/>
      <c r="D36" s="280"/>
      <c r="E36" s="280"/>
      <c r="F36" s="280"/>
      <c r="G36" s="280"/>
      <c r="H36" s="281"/>
    </row>
    <row r="37" spans="2:8" ht="15.75" thickBot="1">
      <c r="B37" s="282">
        <f ca="1">TODAY()</f>
        <v>45506</v>
      </c>
      <c r="C37" s="283"/>
      <c r="D37" s="283"/>
      <c r="E37" s="283"/>
      <c r="F37" s="283"/>
      <c r="G37" s="283"/>
      <c r="H37" s="284"/>
    </row>
    <row r="38" spans="2:8" ht="177.75" customHeight="1" thickBot="1">
      <c r="B38" s="285"/>
      <c r="C38" s="286"/>
      <c r="D38" s="286"/>
      <c r="E38" s="286"/>
      <c r="F38" s="286"/>
      <c r="G38" s="286"/>
      <c r="H38" s="287"/>
    </row>
    <row r="47" spans="2:8" ht="15.75" customHeight="1"/>
    <row r="51" ht="15.75" customHeight="1"/>
    <row r="52" ht="15.75" customHeight="1"/>
    <row r="53" ht="15.75" customHeight="1"/>
    <row r="54" ht="16.5" customHeight="1"/>
    <row r="55" ht="15.75" customHeight="1"/>
  </sheetData>
  <sheetProtection selectLockedCells="1"/>
  <mergeCells count="43">
    <mergeCell ref="B11:H11"/>
    <mergeCell ref="G12:G13"/>
    <mergeCell ref="B5:H5"/>
    <mergeCell ref="B6:H6"/>
    <mergeCell ref="B7:H7"/>
    <mergeCell ref="B8:H8"/>
    <mergeCell ref="B9:H9"/>
    <mergeCell ref="B2:H2"/>
    <mergeCell ref="B3:D3"/>
    <mergeCell ref="E3:H3"/>
    <mergeCell ref="B4:D4"/>
    <mergeCell ref="E4:H4"/>
    <mergeCell ref="B32:H32"/>
    <mergeCell ref="B33:H33"/>
    <mergeCell ref="B26:D26"/>
    <mergeCell ref="E26:F26"/>
    <mergeCell ref="G26:H26"/>
    <mergeCell ref="B27:H27"/>
    <mergeCell ref="B28:D28"/>
    <mergeCell ref="E28:H28"/>
    <mergeCell ref="B29:D29"/>
    <mergeCell ref="E29:H29"/>
    <mergeCell ref="B30:H30"/>
    <mergeCell ref="B31:H31"/>
    <mergeCell ref="B22:H22"/>
    <mergeCell ref="B23:H23"/>
    <mergeCell ref="B24:H24"/>
    <mergeCell ref="B25:D25"/>
    <mergeCell ref="E25:F25"/>
    <mergeCell ref="G25:H25"/>
    <mergeCell ref="B17:H17"/>
    <mergeCell ref="B18:G18"/>
    <mergeCell ref="B19:G19"/>
    <mergeCell ref="B12:B13"/>
    <mergeCell ref="C12:C13"/>
    <mergeCell ref="D12:D13"/>
    <mergeCell ref="E12:E13"/>
    <mergeCell ref="F12:F13"/>
    <mergeCell ref="B34:H34"/>
    <mergeCell ref="B35:H35"/>
    <mergeCell ref="B36:H36"/>
    <mergeCell ref="B37:H37"/>
    <mergeCell ref="B38:H38"/>
  </mergeCells>
  <conditionalFormatting sqref="G11">
    <cfRule type="cellIs" dxfId="0" priority="2" stopIfTrue="1" operator="equal">
      <formula>0</formula>
    </cfRule>
  </conditionalFormatting>
  <printOptions horizontalCentered="1" verticalCentered="1"/>
  <pageMargins left="0.51181102362204722" right="0.51181102362204722" top="0.78740157480314965" bottom="0.78740157480314965"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3">
    <tabColor theme="5" tint="-0.249977111117893"/>
  </sheetPr>
  <dimension ref="B1:M26"/>
  <sheetViews>
    <sheetView showGridLines="0" tabSelected="1" zoomScaleNormal="100" zoomScaleSheetLayoutView="100" workbookViewId="0">
      <selection activeCell="F10" sqref="F10"/>
    </sheetView>
  </sheetViews>
  <sheetFormatPr defaultColWidth="32.5703125" defaultRowHeight="12.75"/>
  <cols>
    <col min="1" max="1" width="5.85546875" style="1" customWidth="1"/>
    <col min="2" max="2" width="10.5703125" style="2" customWidth="1"/>
    <col min="3" max="3" width="7.5703125" style="2" customWidth="1"/>
    <col min="4" max="4" width="30.140625" style="4" customWidth="1"/>
    <col min="5" max="5" width="14.7109375" style="1" customWidth="1"/>
    <col min="6" max="6" width="23.140625" style="1" customWidth="1"/>
    <col min="7" max="7" width="14.42578125" style="1" bestFit="1" customWidth="1"/>
    <col min="8" max="8" width="22" style="1" customWidth="1"/>
    <col min="9" max="9" width="21.5703125" style="1" customWidth="1"/>
    <col min="10" max="10" width="23.42578125" style="1" customWidth="1"/>
    <col min="11" max="11" width="14.5703125" style="1" bestFit="1" customWidth="1"/>
    <col min="12" max="12" width="11" style="1" bestFit="1" customWidth="1"/>
    <col min="13" max="13" width="7.42578125" style="1" bestFit="1" customWidth="1"/>
    <col min="14" max="16384" width="32.5703125" style="1"/>
  </cols>
  <sheetData>
    <row r="1" spans="2:13" ht="13.5" thickBot="1">
      <c r="B1" s="147"/>
      <c r="C1" s="147"/>
      <c r="D1" s="147"/>
      <c r="E1" s="147"/>
      <c r="F1" s="147"/>
      <c r="G1" s="147"/>
      <c r="H1" s="147"/>
      <c r="I1" s="147"/>
      <c r="J1" s="50"/>
    </row>
    <row r="2" spans="2:13" s="3" customFormat="1" ht="30.75" thickBot="1">
      <c r="B2" s="215" t="s">
        <v>33</v>
      </c>
      <c r="C2" s="216" t="s">
        <v>10</v>
      </c>
      <c r="D2" s="216" t="s">
        <v>34</v>
      </c>
      <c r="E2" s="216" t="s">
        <v>35</v>
      </c>
      <c r="F2" s="216" t="s">
        <v>36</v>
      </c>
      <c r="G2" s="216" t="s">
        <v>37</v>
      </c>
      <c r="H2" s="216" t="s">
        <v>38</v>
      </c>
      <c r="I2" s="216" t="s">
        <v>39</v>
      </c>
      <c r="J2" s="217" t="s">
        <v>16</v>
      </c>
    </row>
    <row r="3" spans="2:13" ht="15">
      <c r="B3" s="338" t="s">
        <v>40</v>
      </c>
      <c r="C3" s="218">
        <v>1</v>
      </c>
      <c r="D3" s="219" t="s">
        <v>41</v>
      </c>
      <c r="E3" s="146">
        <v>22225</v>
      </c>
      <c r="F3" s="220" t="s">
        <v>42</v>
      </c>
      <c r="G3" s="220">
        <v>1</v>
      </c>
      <c r="H3" s="221">
        <f>Arquiteto!E137</f>
        <v>23338.916127692308</v>
      </c>
      <c r="I3" s="221">
        <f>H3*G3</f>
        <v>23338.916127692308</v>
      </c>
      <c r="J3" s="222">
        <f>I3*12</f>
        <v>280066.99353230768</v>
      </c>
      <c r="K3"/>
      <c r="L3"/>
      <c r="M3"/>
    </row>
    <row r="4" spans="2:13" ht="15">
      <c r="B4" s="339"/>
      <c r="C4" s="223">
        <v>2</v>
      </c>
      <c r="D4" s="224" t="s">
        <v>43</v>
      </c>
      <c r="E4" s="51">
        <v>22225</v>
      </c>
      <c r="F4" s="225" t="s">
        <v>42</v>
      </c>
      <c r="G4" s="225">
        <v>3</v>
      </c>
      <c r="H4" s="226">
        <f>'Engenheiro Civil'!E137</f>
        <v>23338.916127692308</v>
      </c>
      <c r="I4" s="226">
        <f>H4*G4</f>
        <v>70016.74838307692</v>
      </c>
      <c r="J4" s="227">
        <f t="shared" ref="J4:J7" si="0">I4*12</f>
        <v>840200.98059692304</v>
      </c>
      <c r="K4"/>
      <c r="L4"/>
      <c r="M4"/>
    </row>
    <row r="5" spans="2:13" ht="15">
      <c r="B5" s="339"/>
      <c r="C5" s="223">
        <v>3</v>
      </c>
      <c r="D5" s="224" t="s">
        <v>44</v>
      </c>
      <c r="E5" s="51">
        <v>22225</v>
      </c>
      <c r="F5" s="225" t="s">
        <v>42</v>
      </c>
      <c r="G5" s="225">
        <v>1</v>
      </c>
      <c r="H5" s="226">
        <f>'Engenheiro Eletricista'!E137</f>
        <v>30089.835652153844</v>
      </c>
      <c r="I5" s="226">
        <f t="shared" ref="I5:I7" si="1">H5*G5</f>
        <v>30089.835652153844</v>
      </c>
      <c r="J5" s="227">
        <f t="shared" si="0"/>
        <v>361078.0278258461</v>
      </c>
      <c r="K5"/>
      <c r="L5"/>
      <c r="M5"/>
    </row>
    <row r="6" spans="2:13" ht="15">
      <c r="B6" s="339"/>
      <c r="C6" s="225">
        <v>4</v>
      </c>
      <c r="D6" s="224" t="s">
        <v>45</v>
      </c>
      <c r="E6" s="51">
        <v>22225</v>
      </c>
      <c r="F6" s="225" t="s">
        <v>42</v>
      </c>
      <c r="G6" s="225">
        <v>1</v>
      </c>
      <c r="H6" s="226">
        <f>'Engenheiro Mecânico'!E137</f>
        <v>23338.916127692308</v>
      </c>
      <c r="I6" s="226">
        <f t="shared" si="1"/>
        <v>23338.916127692308</v>
      </c>
      <c r="J6" s="227">
        <f t="shared" si="0"/>
        <v>280066.99353230768</v>
      </c>
    </row>
    <row r="7" spans="2:13" ht="15">
      <c r="B7" s="339"/>
      <c r="C7" s="223">
        <v>5</v>
      </c>
      <c r="D7" s="224" t="s">
        <v>46</v>
      </c>
      <c r="E7" s="51">
        <v>22225</v>
      </c>
      <c r="F7" s="225" t="s">
        <v>42</v>
      </c>
      <c r="G7" s="225">
        <v>1</v>
      </c>
      <c r="H7" s="226">
        <f>'Encarregado Geral'!E137</f>
        <v>9216.0076968629746</v>
      </c>
      <c r="I7" s="226">
        <f t="shared" si="1"/>
        <v>9216.0076968629746</v>
      </c>
      <c r="J7" s="227">
        <f t="shared" si="0"/>
        <v>110592.0923623557</v>
      </c>
      <c r="K7"/>
      <c r="L7"/>
      <c r="M7"/>
    </row>
    <row r="8" spans="2:13" ht="15">
      <c r="B8" s="339"/>
      <c r="C8" s="223">
        <v>6</v>
      </c>
      <c r="D8" s="224" t="s">
        <v>47</v>
      </c>
      <c r="E8" s="51">
        <v>22225</v>
      </c>
      <c r="F8" s="225" t="s">
        <v>48</v>
      </c>
      <c r="G8" s="225">
        <v>12</v>
      </c>
      <c r="H8" s="226">
        <v>2401.25</v>
      </c>
      <c r="I8" s="226">
        <v>2401.25</v>
      </c>
      <c r="J8" s="227">
        <f>Insumos!C17</f>
        <v>28815</v>
      </c>
      <c r="K8"/>
      <c r="L8"/>
      <c r="M8"/>
    </row>
    <row r="9" spans="2:13" ht="15">
      <c r="B9" s="339"/>
      <c r="C9" s="223">
        <v>7</v>
      </c>
      <c r="D9" s="224" t="s">
        <v>49</v>
      </c>
      <c r="E9" s="51">
        <v>22225</v>
      </c>
      <c r="F9" s="225" t="s">
        <v>48</v>
      </c>
      <c r="G9" s="225">
        <v>12</v>
      </c>
      <c r="H9" s="226">
        <v>4431.7466666666669</v>
      </c>
      <c r="I9" s="226">
        <v>4431.7466666666669</v>
      </c>
      <c r="J9" s="227">
        <f>Insumos!C26</f>
        <v>53180.964000000007</v>
      </c>
      <c r="K9"/>
      <c r="L9"/>
      <c r="M9"/>
    </row>
    <row r="10" spans="2:13" ht="15">
      <c r="B10" s="339"/>
      <c r="C10" s="223">
        <v>8</v>
      </c>
      <c r="D10" s="224" t="s">
        <v>50</v>
      </c>
      <c r="E10" s="51">
        <v>22225</v>
      </c>
      <c r="F10" s="225" t="s">
        <v>48</v>
      </c>
      <c r="G10" s="225">
        <v>12</v>
      </c>
      <c r="H10" s="226">
        <v>4431.7466666666669</v>
      </c>
      <c r="I10" s="226">
        <v>4431.7466666666669</v>
      </c>
      <c r="J10" s="227">
        <f>Insumos!C35</f>
        <v>53180.964000000007</v>
      </c>
      <c r="K10"/>
      <c r="L10"/>
      <c r="M10"/>
    </row>
    <row r="11" spans="2:13" ht="15.75" thickBot="1">
      <c r="B11" s="340"/>
      <c r="C11" s="223">
        <v>9</v>
      </c>
      <c r="D11" s="224" t="s">
        <v>51</v>
      </c>
      <c r="E11" s="51">
        <v>22225</v>
      </c>
      <c r="F11" s="225" t="s">
        <v>48</v>
      </c>
      <c r="G11" s="225">
        <v>12</v>
      </c>
      <c r="H11" s="226">
        <v>4746.9041666666662</v>
      </c>
      <c r="I11" s="226">
        <v>4746.9041666666662</v>
      </c>
      <c r="J11" s="227">
        <f>Insumos!C44</f>
        <v>56962.848000000005</v>
      </c>
      <c r="K11"/>
      <c r="L11"/>
      <c r="M11"/>
    </row>
    <row r="12" spans="2:13" ht="15.75" thickBot="1">
      <c r="B12" s="341" t="s">
        <v>52</v>
      </c>
      <c r="C12" s="342"/>
      <c r="D12" s="342"/>
      <c r="E12" s="342"/>
      <c r="F12" s="342"/>
      <c r="G12" s="342"/>
      <c r="H12" s="343"/>
      <c r="I12" s="228">
        <f>SUM(I3:I11)</f>
        <v>172012.07148747836</v>
      </c>
      <c r="J12" s="229">
        <f>SUM(J3:J11)</f>
        <v>2064144.86384974</v>
      </c>
      <c r="K12"/>
      <c r="L12"/>
      <c r="M12"/>
    </row>
    <row r="13" spans="2:13" ht="15.75" thickBot="1">
      <c r="B13" s="9"/>
      <c r="C13" s="9"/>
      <c r="D13" s="230"/>
      <c r="E13" s="231"/>
      <c r="F13" s="231"/>
      <c r="G13" s="231"/>
      <c r="H13" s="231"/>
      <c r="I13" s="231"/>
      <c r="J13" s="231"/>
    </row>
    <row r="14" spans="2:13" ht="30.75" thickBot="1">
      <c r="B14" s="215" t="s">
        <v>33</v>
      </c>
      <c r="C14" s="216" t="s">
        <v>10</v>
      </c>
      <c r="D14" s="216" t="s">
        <v>34</v>
      </c>
      <c r="E14" s="216" t="s">
        <v>35</v>
      </c>
      <c r="F14" s="216" t="s">
        <v>36</v>
      </c>
      <c r="G14" s="216" t="s">
        <v>37</v>
      </c>
      <c r="H14" s="216" t="s">
        <v>38</v>
      </c>
      <c r="I14" s="216" t="s">
        <v>39</v>
      </c>
      <c r="J14" s="217" t="s">
        <v>16</v>
      </c>
    </row>
    <row r="15" spans="2:13" ht="15">
      <c r="B15" s="338" t="s">
        <v>53</v>
      </c>
      <c r="C15" s="218">
        <v>10</v>
      </c>
      <c r="D15" s="219" t="s">
        <v>41</v>
      </c>
      <c r="E15" s="146">
        <v>22225</v>
      </c>
      <c r="F15" s="220" t="s">
        <v>42</v>
      </c>
      <c r="G15" s="220">
        <v>2</v>
      </c>
      <c r="H15" s="221">
        <f>Arquiteto!E137</f>
        <v>23338.916127692308</v>
      </c>
      <c r="I15" s="221">
        <f t="shared" ref="I15" si="2">H15*G15</f>
        <v>46677.832255384616</v>
      </c>
      <c r="J15" s="222">
        <f>I15*12</f>
        <v>560133.98706461536</v>
      </c>
    </row>
    <row r="16" spans="2:13" ht="15">
      <c r="B16" s="339"/>
      <c r="C16" s="223">
        <v>11</v>
      </c>
      <c r="D16" s="224" t="s">
        <v>43</v>
      </c>
      <c r="E16" s="51">
        <v>22225</v>
      </c>
      <c r="F16" s="225" t="s">
        <v>42</v>
      </c>
      <c r="G16" s="225">
        <v>8</v>
      </c>
      <c r="H16" s="226">
        <f>'Engenheiro Civil'!E137</f>
        <v>23338.916127692308</v>
      </c>
      <c r="I16" s="226">
        <f>H16*G16</f>
        <v>186711.32902153846</v>
      </c>
      <c r="J16" s="227">
        <f t="shared" ref="J16" si="3">I16*12</f>
        <v>2240535.9482584614</v>
      </c>
    </row>
    <row r="17" spans="2:11" ht="15">
      <c r="B17" s="339"/>
      <c r="C17" s="223">
        <v>12</v>
      </c>
      <c r="D17" s="224" t="s">
        <v>47</v>
      </c>
      <c r="E17" s="51">
        <v>22225</v>
      </c>
      <c r="F17" s="225" t="s">
        <v>48</v>
      </c>
      <c r="G17" s="225">
        <v>12</v>
      </c>
      <c r="H17" s="226">
        <f>J17/12</f>
        <v>10725.583333333334</v>
      </c>
      <c r="I17" s="226">
        <v>10725.583333333334</v>
      </c>
      <c r="J17" s="227">
        <v>128707</v>
      </c>
      <c r="K17" s="269"/>
    </row>
    <row r="18" spans="2:11" ht="15">
      <c r="B18" s="339"/>
      <c r="C18" s="223">
        <v>13</v>
      </c>
      <c r="D18" s="224" t="s">
        <v>49</v>
      </c>
      <c r="E18" s="51">
        <v>22225</v>
      </c>
      <c r="F18" s="225" t="s">
        <v>48</v>
      </c>
      <c r="G18" s="225">
        <v>12</v>
      </c>
      <c r="H18" s="226">
        <f t="shared" ref="H18:H20" si="4">J18/12</f>
        <v>14772.49</v>
      </c>
      <c r="I18" s="226">
        <v>14772.49</v>
      </c>
      <c r="J18" s="227">
        <v>177269.88</v>
      </c>
      <c r="K18" s="269"/>
    </row>
    <row r="19" spans="2:11" ht="15">
      <c r="B19" s="339"/>
      <c r="C19" s="223">
        <v>14</v>
      </c>
      <c r="D19" s="224" t="s">
        <v>50</v>
      </c>
      <c r="E19" s="51">
        <v>22225</v>
      </c>
      <c r="F19" s="225" t="s">
        <v>48</v>
      </c>
      <c r="G19" s="225">
        <v>12</v>
      </c>
      <c r="H19" s="226">
        <f t="shared" si="4"/>
        <v>715.66666666666663</v>
      </c>
      <c r="I19" s="226">
        <v>715.66666666666663</v>
      </c>
      <c r="J19" s="227">
        <v>8588</v>
      </c>
      <c r="K19" s="269"/>
    </row>
    <row r="20" spans="2:11" ht="15.75" thickBot="1">
      <c r="B20" s="340"/>
      <c r="C20" s="223">
        <v>15</v>
      </c>
      <c r="D20" s="224" t="s">
        <v>51</v>
      </c>
      <c r="E20" s="51">
        <v>22225</v>
      </c>
      <c r="F20" s="225" t="s">
        <v>48</v>
      </c>
      <c r="G20" s="225">
        <v>12</v>
      </c>
      <c r="H20" s="226">
        <f t="shared" si="4"/>
        <v>6625.8866666666663</v>
      </c>
      <c r="I20" s="226">
        <v>6625.8866666666663</v>
      </c>
      <c r="J20" s="227">
        <v>79510.64</v>
      </c>
      <c r="K20" s="269"/>
    </row>
    <row r="21" spans="2:11" ht="15.75" thickBot="1">
      <c r="B21" s="341" t="s">
        <v>54</v>
      </c>
      <c r="C21" s="342"/>
      <c r="D21" s="342"/>
      <c r="E21" s="342"/>
      <c r="F21" s="342"/>
      <c r="G21" s="342"/>
      <c r="H21" s="343"/>
      <c r="I21" s="228">
        <f>SUM(I15:I20)</f>
        <v>266228.78794358973</v>
      </c>
      <c r="J21" s="229">
        <f>SUM(J15:J20)</f>
        <v>3194745.4553230768</v>
      </c>
    </row>
    <row r="22" spans="2:11" ht="15.75" thickBot="1">
      <c r="B22" s="9"/>
      <c r="C22" s="9"/>
      <c r="D22" s="230"/>
      <c r="E22" s="231"/>
      <c r="F22" s="231"/>
      <c r="G22" s="231"/>
      <c r="H22" s="231"/>
      <c r="I22" s="231"/>
      <c r="J22" s="231"/>
    </row>
    <row r="23" spans="2:11" ht="15.75" thickBot="1">
      <c r="B23" s="341" t="s">
        <v>55</v>
      </c>
      <c r="C23" s="342"/>
      <c r="D23" s="342"/>
      <c r="E23" s="342"/>
      <c r="F23" s="342"/>
      <c r="G23" s="342"/>
      <c r="H23" s="343"/>
      <c r="I23" s="228">
        <f>SUM(I12,I21)</f>
        <v>438240.85943106806</v>
      </c>
      <c r="J23" s="229">
        <f>SUM(J12,J21)</f>
        <v>5258890.3191728164</v>
      </c>
    </row>
    <row r="25" spans="2:11">
      <c r="J25" s="232"/>
    </row>
    <row r="26" spans="2:11">
      <c r="J26" s="257"/>
    </row>
  </sheetData>
  <mergeCells count="5">
    <mergeCell ref="B3:B11"/>
    <mergeCell ref="B15:B20"/>
    <mergeCell ref="B21:H21"/>
    <mergeCell ref="B12:H12"/>
    <mergeCell ref="B23:H23"/>
  </mergeCells>
  <printOptions horizontalCentered="1"/>
  <pageMargins left="0.51181102362204722" right="0.51181102362204722" top="0.39370078740157483" bottom="0.39370078740157483" header="0.11811023622047245" footer="0"/>
  <pageSetup paperSize="9" scale="90" fitToWidth="0" fitToHeight="0" orientation="landscape" r:id="rId1"/>
  <headerFooter>
    <oddFooter>&amp;RPg.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5">
    <tabColor rgb="FF002060"/>
  </sheetPr>
  <dimension ref="A1:G143"/>
  <sheetViews>
    <sheetView showGridLines="0" topLeftCell="A98" zoomScaleNormal="100" zoomScaleSheetLayoutView="90" workbookViewId="0">
      <selection activeCell="H18" sqref="H18"/>
    </sheetView>
  </sheetViews>
  <sheetFormatPr defaultColWidth="9.140625" defaultRowHeight="15"/>
  <cols>
    <col min="1" max="1" width="7.140625" style="5" customWidth="1"/>
    <col min="2" max="2" width="43.140625" style="7" customWidth="1"/>
    <col min="3" max="3" width="19.42578125" style="7" customWidth="1"/>
    <col min="4" max="4" width="24.42578125" style="7" customWidth="1"/>
    <col min="5" max="5" width="26.85546875" style="7" customWidth="1"/>
    <col min="6" max="6" width="9.140625" style="6"/>
    <col min="7" max="7" width="10.7109375" style="8" bestFit="1" customWidth="1"/>
    <col min="8" max="16384" width="9.140625" style="5"/>
  </cols>
  <sheetData>
    <row r="1" spans="1:7">
      <c r="A1" s="355" t="s">
        <v>56</v>
      </c>
      <c r="B1" s="356"/>
      <c r="C1" s="356"/>
      <c r="D1" s="356"/>
      <c r="E1" s="356"/>
      <c r="F1" s="57"/>
      <c r="G1" s="57"/>
    </row>
    <row r="2" spans="1:7">
      <c r="A2" s="355" t="s">
        <v>57</v>
      </c>
      <c r="B2" s="356"/>
      <c r="C2" s="356"/>
      <c r="D2" s="356"/>
      <c r="E2" s="356"/>
      <c r="F2" s="57"/>
      <c r="G2" s="57"/>
    </row>
    <row r="3" spans="1:7">
      <c r="A3" s="355" t="s">
        <v>58</v>
      </c>
      <c r="B3" s="356"/>
      <c r="C3" s="356"/>
      <c r="D3" s="356"/>
      <c r="E3" s="356"/>
      <c r="F3" s="57"/>
      <c r="G3" s="57"/>
    </row>
    <row r="4" spans="1:7">
      <c r="A4" s="355"/>
      <c r="B4" s="356"/>
      <c r="C4" s="356"/>
      <c r="D4" s="356"/>
      <c r="E4" s="356"/>
      <c r="F4" s="57"/>
      <c r="G4" s="57"/>
    </row>
    <row r="5" spans="1:7" ht="15.75" thickBot="1">
      <c r="A5" s="386" t="s">
        <v>59</v>
      </c>
      <c r="B5" s="387"/>
      <c r="C5" s="387"/>
      <c r="D5" s="387"/>
      <c r="E5" s="387"/>
      <c r="F5" s="57"/>
      <c r="G5" s="57"/>
    </row>
    <row r="6" spans="1:7">
      <c r="A6" s="388" t="s">
        <v>60</v>
      </c>
      <c r="B6" s="389"/>
      <c r="C6" s="389"/>
      <c r="D6" s="389"/>
      <c r="E6" s="390"/>
      <c r="F6" s="57"/>
      <c r="G6" s="57"/>
    </row>
    <row r="7" spans="1:7" ht="15.75" thickBot="1">
      <c r="A7" s="386" t="s">
        <v>61</v>
      </c>
      <c r="B7" s="387"/>
      <c r="C7" s="387"/>
      <c r="D7" s="387"/>
      <c r="E7" s="400"/>
      <c r="F7" s="57"/>
      <c r="G7" s="57"/>
    </row>
    <row r="8" spans="1:7" ht="15.75" thickBot="1">
      <c r="A8" s="401" t="s">
        <v>62</v>
      </c>
      <c r="B8" s="402"/>
      <c r="C8" s="402"/>
      <c r="D8" s="402"/>
      <c r="E8" s="402"/>
      <c r="F8" s="57"/>
      <c r="G8" s="57"/>
    </row>
    <row r="9" spans="1:7">
      <c r="A9" s="60" t="s">
        <v>63</v>
      </c>
      <c r="B9" s="403" t="s">
        <v>64</v>
      </c>
      <c r="C9" s="403"/>
      <c r="D9" s="403"/>
      <c r="E9" s="61" t="s">
        <v>65</v>
      </c>
      <c r="F9" s="57"/>
      <c r="G9" s="57"/>
    </row>
    <row r="10" spans="1:7">
      <c r="A10" s="62" t="s">
        <v>66</v>
      </c>
      <c r="B10" s="404" t="s">
        <v>67</v>
      </c>
      <c r="C10" s="404"/>
      <c r="D10" s="404"/>
      <c r="E10" s="63" t="s">
        <v>68</v>
      </c>
      <c r="F10" s="57"/>
      <c r="G10" s="57"/>
    </row>
    <row r="11" spans="1:7" ht="32.25" customHeight="1">
      <c r="A11" s="62" t="s">
        <v>69</v>
      </c>
      <c r="B11" s="405" t="s">
        <v>70</v>
      </c>
      <c r="C11" s="406"/>
      <c r="D11" s="407"/>
      <c r="E11" s="129" t="s">
        <v>71</v>
      </c>
      <c r="F11" s="57"/>
      <c r="G11" s="57"/>
    </row>
    <row r="12" spans="1:7" ht="15.75" thickBot="1">
      <c r="A12" s="64" t="s">
        <v>72</v>
      </c>
      <c r="B12" s="391" t="s">
        <v>73</v>
      </c>
      <c r="C12" s="391"/>
      <c r="D12" s="391"/>
      <c r="E12" s="65">
        <v>12</v>
      </c>
      <c r="F12" s="57"/>
      <c r="G12" s="57"/>
    </row>
    <row r="13" spans="1:7" ht="15.75" thickBot="1">
      <c r="A13" s="396" t="s">
        <v>74</v>
      </c>
      <c r="B13" s="397"/>
      <c r="C13" s="397"/>
      <c r="D13" s="397"/>
      <c r="E13" s="397"/>
      <c r="F13" s="57"/>
      <c r="G13" s="57"/>
    </row>
    <row r="14" spans="1:7">
      <c r="A14" s="148">
        <v>1</v>
      </c>
      <c r="B14" s="423" t="s">
        <v>75</v>
      </c>
      <c r="C14" s="423"/>
      <c r="D14" s="398" t="s">
        <v>76</v>
      </c>
      <c r="E14" s="399"/>
      <c r="F14" s="57"/>
      <c r="G14" s="57"/>
    </row>
    <row r="15" spans="1:7">
      <c r="A15" s="67">
        <v>2</v>
      </c>
      <c r="B15" s="357" t="s">
        <v>77</v>
      </c>
      <c r="C15" s="358"/>
      <c r="D15" s="359"/>
      <c r="E15" s="68">
        <f>'M.C.'!D11</f>
        <v>10800</v>
      </c>
      <c r="F15" s="57"/>
      <c r="G15" s="128"/>
    </row>
    <row r="16" spans="1:7">
      <c r="A16" s="67">
        <v>3</v>
      </c>
      <c r="B16" s="360" t="s">
        <v>78</v>
      </c>
      <c r="C16" s="361"/>
      <c r="D16" s="362"/>
      <c r="E16" s="69" t="s">
        <v>79</v>
      </c>
    </row>
    <row r="17" spans="1:6">
      <c r="A17" s="58">
        <v>4</v>
      </c>
      <c r="B17" s="130" t="s">
        <v>80</v>
      </c>
      <c r="C17" s="139"/>
      <c r="D17" s="133"/>
      <c r="E17" s="132" t="str">
        <f>'M.C.'!E11</f>
        <v>2141-00</v>
      </c>
    </row>
    <row r="18" spans="1:6" ht="15.75" thickBot="1">
      <c r="A18" s="59">
        <v>5</v>
      </c>
      <c r="B18" s="363" t="s">
        <v>81</v>
      </c>
      <c r="C18" s="364"/>
      <c r="D18" s="365"/>
      <c r="E18" s="131">
        <v>45047</v>
      </c>
    </row>
    <row r="19" spans="1:6" ht="15.75" thickBot="1">
      <c r="A19" s="366" t="s">
        <v>82</v>
      </c>
      <c r="B19" s="367"/>
      <c r="C19" s="367"/>
      <c r="D19" s="367"/>
      <c r="E19" s="367"/>
    </row>
    <row r="20" spans="1:6">
      <c r="A20" s="54">
        <v>1</v>
      </c>
      <c r="B20" s="392" t="s">
        <v>83</v>
      </c>
      <c r="C20" s="393"/>
      <c r="D20" s="394"/>
      <c r="E20" s="70" t="s">
        <v>84</v>
      </c>
    </row>
    <row r="21" spans="1:6">
      <c r="A21" s="71" t="s">
        <v>63</v>
      </c>
      <c r="B21" s="395" t="s">
        <v>85</v>
      </c>
      <c r="C21" s="395"/>
      <c r="D21" s="395"/>
      <c r="E21" s="72">
        <f>E15</f>
        <v>10800</v>
      </c>
    </row>
    <row r="22" spans="1:6">
      <c r="A22" s="73" t="s">
        <v>66</v>
      </c>
      <c r="B22" s="369" t="s">
        <v>86</v>
      </c>
      <c r="C22" s="370"/>
      <c r="D22" s="74">
        <v>0</v>
      </c>
      <c r="E22" s="75">
        <v>0</v>
      </c>
    </row>
    <row r="23" spans="1:6">
      <c r="A23" s="73" t="s">
        <v>69</v>
      </c>
      <c r="B23" s="368" t="s">
        <v>87</v>
      </c>
      <c r="C23" s="368"/>
      <c r="D23" s="368"/>
      <c r="E23" s="75">
        <v>0</v>
      </c>
    </row>
    <row r="24" spans="1:6">
      <c r="A24" s="73" t="s">
        <v>88</v>
      </c>
      <c r="B24" s="369" t="s">
        <v>89</v>
      </c>
      <c r="C24" s="370"/>
      <c r="D24" s="76">
        <v>0</v>
      </c>
      <c r="E24" s="75">
        <v>0</v>
      </c>
    </row>
    <row r="25" spans="1:6">
      <c r="A25" s="73" t="s">
        <v>90</v>
      </c>
      <c r="B25" s="368" t="s">
        <v>91</v>
      </c>
      <c r="C25" s="368"/>
      <c r="D25" s="368"/>
      <c r="E25" s="75">
        <v>0</v>
      </c>
    </row>
    <row r="26" spans="1:6">
      <c r="A26" s="73" t="s">
        <v>92</v>
      </c>
      <c r="B26" s="368" t="s">
        <v>93</v>
      </c>
      <c r="C26" s="368"/>
      <c r="D26" s="368"/>
      <c r="E26" s="75">
        <v>0</v>
      </c>
    </row>
    <row r="27" spans="1:6">
      <c r="A27" s="77" t="s">
        <v>94</v>
      </c>
      <c r="B27" s="371" t="s">
        <v>95</v>
      </c>
      <c r="C27" s="371"/>
      <c r="D27" s="371"/>
      <c r="E27" s="78">
        <v>0</v>
      </c>
    </row>
    <row r="28" spans="1:6" ht="15.75" thickBot="1">
      <c r="A28" s="372" t="s">
        <v>96</v>
      </c>
      <c r="B28" s="373"/>
      <c r="C28" s="373"/>
      <c r="D28" s="374"/>
      <c r="E28" s="79">
        <f>ROUND(SUM(E21:E27),2)</f>
        <v>10800</v>
      </c>
    </row>
    <row r="29" spans="1:6" ht="15.75" thickBot="1">
      <c r="A29" s="124" t="s">
        <v>97</v>
      </c>
      <c r="B29" s="117"/>
      <c r="C29" s="117"/>
      <c r="D29" s="80"/>
      <c r="E29" s="81"/>
    </row>
    <row r="30" spans="1:6" ht="15.75" thickBot="1">
      <c r="A30" s="350" t="s">
        <v>98</v>
      </c>
      <c r="B30" s="351"/>
      <c r="C30" s="351"/>
      <c r="D30" s="351"/>
      <c r="E30" s="352"/>
    </row>
    <row r="31" spans="1:6" ht="15.75" thickBot="1">
      <c r="A31" s="350" t="s">
        <v>99</v>
      </c>
      <c r="B31" s="351"/>
      <c r="C31" s="351"/>
      <c r="D31" s="351"/>
      <c r="E31" s="352"/>
    </row>
    <row r="32" spans="1:6" ht="15.75" thickBot="1">
      <c r="A32" s="149" t="s">
        <v>100</v>
      </c>
      <c r="B32" s="150" t="s">
        <v>101</v>
      </c>
      <c r="C32" s="150"/>
      <c r="D32" s="151" t="s">
        <v>102</v>
      </c>
      <c r="E32" s="152" t="s">
        <v>84</v>
      </c>
      <c r="F32" s="57"/>
    </row>
    <row r="33" spans="1:6">
      <c r="A33" s="155" t="s">
        <v>63</v>
      </c>
      <c r="B33" s="423" t="s">
        <v>103</v>
      </c>
      <c r="C33" s="423"/>
      <c r="D33" s="156">
        <f>'M.C.'!E19</f>
        <v>8.3299999999999999E-2</v>
      </c>
      <c r="E33" s="157">
        <f>ROUND(E$28*D33,2)</f>
        <v>899.64</v>
      </c>
      <c r="F33" s="57"/>
    </row>
    <row r="34" spans="1:6">
      <c r="A34" s="62" t="s">
        <v>66</v>
      </c>
      <c r="B34" s="404" t="s">
        <v>104</v>
      </c>
      <c r="C34" s="404"/>
      <c r="D34" s="153">
        <f>'M.C.'!E20</f>
        <v>0.121</v>
      </c>
      <c r="E34" s="158">
        <f>ROUND(E$28*D34,2)</f>
        <v>1306.8</v>
      </c>
      <c r="F34" s="57"/>
    </row>
    <row r="35" spans="1:6">
      <c r="A35" s="415" t="s">
        <v>105</v>
      </c>
      <c r="B35" s="416"/>
      <c r="C35" s="416"/>
      <c r="D35" s="154">
        <f>SUM(D33:D34)</f>
        <v>0.20429999999999998</v>
      </c>
      <c r="E35" s="158">
        <f>ROUND(SUM(E33:E34),2)</f>
        <v>2206.44</v>
      </c>
      <c r="F35" s="57"/>
    </row>
    <row r="36" spans="1:6" ht="25.5" customHeight="1">
      <c r="A36" s="62" t="s">
        <v>106</v>
      </c>
      <c r="B36" s="417" t="s">
        <v>107</v>
      </c>
      <c r="C36" s="417"/>
      <c r="D36" s="153">
        <f>'M.C.'!E21</f>
        <v>7.5182399999999996E-2</v>
      </c>
      <c r="E36" s="158">
        <f>ROUND(E$28*D36,2)</f>
        <v>811.97</v>
      </c>
      <c r="F36" s="125"/>
    </row>
    <row r="37" spans="1:6" ht="15.75" thickBot="1">
      <c r="A37" s="421" t="s">
        <v>108</v>
      </c>
      <c r="B37" s="422"/>
      <c r="C37" s="422"/>
      <c r="D37" s="422"/>
      <c r="E37" s="159">
        <f>SUM(E35:E36)</f>
        <v>3018.41</v>
      </c>
      <c r="F37" s="57"/>
    </row>
    <row r="38" spans="1:6" ht="24.75" customHeight="1">
      <c r="A38" s="409" t="s">
        <v>109</v>
      </c>
      <c r="B38" s="409"/>
      <c r="C38" s="409"/>
      <c r="D38" s="409"/>
      <c r="E38" s="409"/>
      <c r="F38" s="57"/>
    </row>
    <row r="39" spans="1:6" ht="24" customHeight="1">
      <c r="A39" s="409" t="s">
        <v>110</v>
      </c>
      <c r="B39" s="409"/>
      <c r="C39" s="409"/>
      <c r="D39" s="409"/>
      <c r="E39" s="409"/>
      <c r="F39" s="57"/>
    </row>
    <row r="40" spans="1:6" ht="33.75" customHeight="1" thickBot="1">
      <c r="A40" s="410" t="s">
        <v>111</v>
      </c>
      <c r="B40" s="410"/>
      <c r="C40" s="410"/>
      <c r="D40" s="410"/>
      <c r="E40" s="410"/>
      <c r="F40" s="57"/>
    </row>
    <row r="41" spans="1:6" ht="15.75" thickBot="1">
      <c r="A41" s="382" t="s">
        <v>112</v>
      </c>
      <c r="B41" s="383"/>
      <c r="C41" s="383"/>
      <c r="D41" s="383"/>
      <c r="E41" s="384"/>
      <c r="F41" s="57"/>
    </row>
    <row r="42" spans="1:6" ht="15.75" thickBot="1">
      <c r="A42" s="83" t="s">
        <v>113</v>
      </c>
      <c r="B42" s="380" t="s">
        <v>114</v>
      </c>
      <c r="C42" s="381"/>
      <c r="D42" s="85" t="s">
        <v>102</v>
      </c>
      <c r="E42" s="86" t="s">
        <v>84</v>
      </c>
      <c r="F42" s="57"/>
    </row>
    <row r="43" spans="1:6">
      <c r="A43" s="66" t="s">
        <v>63</v>
      </c>
      <c r="B43" s="418" t="s">
        <v>115</v>
      </c>
      <c r="C43" s="419"/>
      <c r="D43" s="254">
        <v>0</v>
      </c>
      <c r="E43" s="256">
        <f>ROUND(E$28*D43,2)</f>
        <v>0</v>
      </c>
      <c r="F43" s="57"/>
    </row>
    <row r="44" spans="1:6">
      <c r="A44" s="67" t="s">
        <v>66</v>
      </c>
      <c r="B44" s="369" t="s">
        <v>116</v>
      </c>
      <c r="C44" s="370"/>
      <c r="D44" s="87">
        <v>2.5000000000000001E-2</v>
      </c>
      <c r="E44" s="68">
        <f t="shared" ref="E44:E50" si="0">ROUND(E$28*D44,2)</f>
        <v>270</v>
      </c>
      <c r="F44" s="57"/>
    </row>
    <row r="45" spans="1:6">
      <c r="A45" s="67" t="s">
        <v>69</v>
      </c>
      <c r="B45" s="369" t="s">
        <v>117</v>
      </c>
      <c r="C45" s="370"/>
      <c r="D45" s="127">
        <v>0.03</v>
      </c>
      <c r="E45" s="68">
        <f t="shared" si="0"/>
        <v>324</v>
      </c>
      <c r="F45" s="57"/>
    </row>
    <row r="46" spans="1:6">
      <c r="A46" s="67" t="s">
        <v>88</v>
      </c>
      <c r="B46" s="369" t="s">
        <v>118</v>
      </c>
      <c r="C46" s="370"/>
      <c r="D46" s="87">
        <v>1.4999999999999999E-2</v>
      </c>
      <c r="E46" s="68">
        <f t="shared" si="0"/>
        <v>162</v>
      </c>
      <c r="F46" s="57"/>
    </row>
    <row r="47" spans="1:6">
      <c r="A47" s="67" t="s">
        <v>90</v>
      </c>
      <c r="B47" s="369" t="s">
        <v>119</v>
      </c>
      <c r="C47" s="370"/>
      <c r="D47" s="87">
        <v>0.01</v>
      </c>
      <c r="E47" s="68">
        <f t="shared" si="0"/>
        <v>108</v>
      </c>
      <c r="F47" s="57"/>
    </row>
    <row r="48" spans="1:6">
      <c r="A48" s="67" t="s">
        <v>120</v>
      </c>
      <c r="B48" s="369" t="s">
        <v>121</v>
      </c>
      <c r="C48" s="370"/>
      <c r="D48" s="87">
        <v>6.0000000000000001E-3</v>
      </c>
      <c r="E48" s="68">
        <f t="shared" si="0"/>
        <v>64.8</v>
      </c>
      <c r="F48" s="57"/>
    </row>
    <row r="49" spans="1:6">
      <c r="A49" s="67" t="s">
        <v>92</v>
      </c>
      <c r="B49" s="369" t="s">
        <v>122</v>
      </c>
      <c r="C49" s="370"/>
      <c r="D49" s="87">
        <v>2E-3</v>
      </c>
      <c r="E49" s="68">
        <f t="shared" si="0"/>
        <v>21.6</v>
      </c>
      <c r="F49" s="57"/>
    </row>
    <row r="50" spans="1:6">
      <c r="A50" s="58" t="s">
        <v>94</v>
      </c>
      <c r="B50" s="369" t="s">
        <v>123</v>
      </c>
      <c r="C50" s="370"/>
      <c r="D50" s="87">
        <v>0.08</v>
      </c>
      <c r="E50" s="68">
        <f t="shared" si="0"/>
        <v>864</v>
      </c>
      <c r="F50" s="57"/>
    </row>
    <row r="51" spans="1:6" ht="15.75" thickBot="1">
      <c r="A51" s="424" t="s">
        <v>124</v>
      </c>
      <c r="B51" s="425"/>
      <c r="C51" s="426"/>
      <c r="D51" s="88">
        <v>0.36799999999999999</v>
      </c>
      <c r="E51" s="89">
        <f>SUM(E43:E50)</f>
        <v>1814.4</v>
      </c>
      <c r="F51" s="57"/>
    </row>
    <row r="52" spans="1:6">
      <c r="A52" s="119" t="s">
        <v>125</v>
      </c>
      <c r="B52" s="121"/>
      <c r="C52" s="121"/>
      <c r="D52" s="122"/>
      <c r="E52" s="123"/>
      <c r="F52" s="124"/>
    </row>
    <row r="53" spans="1:6">
      <c r="A53" s="119" t="s">
        <v>126</v>
      </c>
      <c r="B53" s="121"/>
      <c r="C53" s="121"/>
      <c r="D53" s="122"/>
      <c r="E53" s="123"/>
      <c r="F53" s="124"/>
    </row>
    <row r="54" spans="1:6" ht="15.75" thickBot="1">
      <c r="A54" s="124" t="s">
        <v>127</v>
      </c>
      <c r="B54" s="121"/>
      <c r="C54" s="121"/>
      <c r="D54" s="122"/>
      <c r="E54" s="123"/>
      <c r="F54" s="124"/>
    </row>
    <row r="55" spans="1:6" ht="15.75" thickBot="1">
      <c r="A55" s="350" t="s">
        <v>128</v>
      </c>
      <c r="B55" s="353"/>
      <c r="C55" s="353"/>
      <c r="D55" s="353"/>
      <c r="E55" s="354"/>
      <c r="F55" s="57"/>
    </row>
    <row r="56" spans="1:6" ht="15.75" thickBot="1">
      <c r="A56" s="54" t="s">
        <v>129</v>
      </c>
      <c r="B56" s="141" t="s">
        <v>130</v>
      </c>
      <c r="C56" s="143" t="s">
        <v>131</v>
      </c>
      <c r="D56" s="143" t="s">
        <v>132</v>
      </c>
      <c r="E56" s="140" t="s">
        <v>84</v>
      </c>
      <c r="F56" s="57"/>
    </row>
    <row r="57" spans="1:6">
      <c r="A57" s="60" t="s">
        <v>63</v>
      </c>
      <c r="B57" s="56" t="s">
        <v>133</v>
      </c>
      <c r="C57" s="142">
        <v>22</v>
      </c>
      <c r="D57" s="185">
        <v>11</v>
      </c>
      <c r="E57" s="72">
        <f>IF('M.C.'!E54*'M.C.'!E56&lt;E28*6%,0,'M.C.'!E54*'M.C.'!E56-E28*6%)</f>
        <v>0</v>
      </c>
      <c r="F57" s="57"/>
    </row>
    <row r="58" spans="1:6" ht="15" customHeight="1">
      <c r="A58" s="62" t="s">
        <v>66</v>
      </c>
      <c r="B58" s="55" t="s">
        <v>134</v>
      </c>
      <c r="C58" s="92">
        <v>22</v>
      </c>
      <c r="D58" s="186">
        <v>35</v>
      </c>
      <c r="E58" s="75">
        <f>C58*D58*0.8</f>
        <v>616</v>
      </c>
      <c r="F58" s="57"/>
    </row>
    <row r="59" spans="1:6">
      <c r="A59" s="62" t="s">
        <v>106</v>
      </c>
      <c r="B59" s="91" t="s">
        <v>135</v>
      </c>
      <c r="C59" s="91"/>
      <c r="D59" s="92"/>
      <c r="E59" s="90">
        <v>0</v>
      </c>
      <c r="F59" s="57"/>
    </row>
    <row r="60" spans="1:6">
      <c r="A60" s="62" t="s">
        <v>88</v>
      </c>
      <c r="B60" s="93" t="s">
        <v>136</v>
      </c>
      <c r="C60" s="93"/>
      <c r="D60" s="92"/>
      <c r="E60" s="90">
        <v>0</v>
      </c>
      <c r="F60" s="57"/>
    </row>
    <row r="61" spans="1:6">
      <c r="A61" s="60" t="s">
        <v>137</v>
      </c>
      <c r="B61" s="359" t="s">
        <v>138</v>
      </c>
      <c r="C61" s="359"/>
      <c r="D61" s="395"/>
      <c r="E61" s="135">
        <v>0</v>
      </c>
      <c r="F61" s="233"/>
    </row>
    <row r="62" spans="1:6">
      <c r="A62" s="62" t="s">
        <v>120</v>
      </c>
      <c r="B62" s="362" t="s">
        <v>139</v>
      </c>
      <c r="C62" s="362"/>
      <c r="D62" s="368"/>
      <c r="E62" s="90">
        <v>0</v>
      </c>
      <c r="F62" s="57"/>
    </row>
    <row r="63" spans="1:6">
      <c r="A63" s="62" t="s">
        <v>140</v>
      </c>
      <c r="B63" s="91" t="s">
        <v>141</v>
      </c>
      <c r="C63" s="91"/>
      <c r="D63" s="92"/>
      <c r="E63" s="90">
        <v>0</v>
      </c>
      <c r="F63" s="57"/>
    </row>
    <row r="64" spans="1:6" ht="15.75" thickBot="1">
      <c r="A64" s="94" t="s">
        <v>120</v>
      </c>
      <c r="B64" s="95" t="s">
        <v>142</v>
      </c>
      <c r="C64" s="95"/>
      <c r="D64" s="96"/>
      <c r="E64" s="97">
        <v>0</v>
      </c>
    </row>
    <row r="65" spans="1:6" ht="15.75" thickBot="1">
      <c r="A65" s="414" t="s">
        <v>143</v>
      </c>
      <c r="B65" s="393" t="s">
        <v>143</v>
      </c>
      <c r="C65" s="393"/>
      <c r="D65" s="393"/>
      <c r="E65" s="98">
        <f>SUM(E57:E64)</f>
        <v>616</v>
      </c>
    </row>
    <row r="66" spans="1:6">
      <c r="A66" s="119" t="s">
        <v>144</v>
      </c>
      <c r="B66" s="82"/>
      <c r="C66" s="82"/>
      <c r="D66" s="82"/>
      <c r="E66" s="118"/>
    </row>
    <row r="67" spans="1:6" ht="23.25" customHeight="1" thickBot="1">
      <c r="A67" s="412" t="s">
        <v>145</v>
      </c>
      <c r="B67" s="412"/>
      <c r="C67" s="412"/>
      <c r="D67" s="412"/>
      <c r="E67" s="412"/>
    </row>
    <row r="68" spans="1:6" ht="15.75" thickBot="1">
      <c r="A68" s="350" t="s">
        <v>146</v>
      </c>
      <c r="B68" s="351"/>
      <c r="C68" s="351"/>
      <c r="D68" s="351"/>
      <c r="E68" s="352"/>
    </row>
    <row r="69" spans="1:6" ht="15.75" thickBot="1">
      <c r="A69" s="102">
        <v>2</v>
      </c>
      <c r="B69" s="347" t="s">
        <v>147</v>
      </c>
      <c r="C69" s="348"/>
      <c r="D69" s="349"/>
      <c r="E69" s="103" t="s">
        <v>148</v>
      </c>
    </row>
    <row r="70" spans="1:6" ht="15.75" thickBot="1">
      <c r="A70" s="104" t="s">
        <v>100</v>
      </c>
      <c r="B70" s="344" t="s">
        <v>101</v>
      </c>
      <c r="C70" s="345"/>
      <c r="D70" s="346"/>
      <c r="E70" s="105">
        <f>E37</f>
        <v>3018.41</v>
      </c>
    </row>
    <row r="71" spans="1:6" ht="15.75" thickBot="1">
      <c r="A71" s="104" t="s">
        <v>113</v>
      </c>
      <c r="B71" s="344" t="s">
        <v>114</v>
      </c>
      <c r="C71" s="345"/>
      <c r="D71" s="346"/>
      <c r="E71" s="105">
        <f>E51</f>
        <v>1814.4</v>
      </c>
    </row>
    <row r="72" spans="1:6" ht="15.75" thickBot="1">
      <c r="A72" s="104" t="s">
        <v>129</v>
      </c>
      <c r="B72" s="375" t="s">
        <v>130</v>
      </c>
      <c r="C72" s="376"/>
      <c r="D72" s="377"/>
      <c r="E72" s="105">
        <f>E65</f>
        <v>616</v>
      </c>
    </row>
    <row r="73" spans="1:6" ht="15.75" thickBot="1">
      <c r="A73" s="347" t="s">
        <v>149</v>
      </c>
      <c r="B73" s="348"/>
      <c r="C73" s="348"/>
      <c r="D73" s="349"/>
      <c r="E73" s="106">
        <f>SUM(E70:E72)</f>
        <v>5448.8099999999995</v>
      </c>
    </row>
    <row r="74" spans="1:6" ht="15.75" thickBot="1">
      <c r="A74" s="350" t="s">
        <v>150</v>
      </c>
      <c r="B74" s="351"/>
      <c r="C74" s="351"/>
      <c r="D74" s="351"/>
      <c r="E74" s="352"/>
    </row>
    <row r="75" spans="1:6" ht="15.75" thickBot="1">
      <c r="A75" s="102">
        <v>3</v>
      </c>
      <c r="B75" s="382" t="s">
        <v>151</v>
      </c>
      <c r="C75" s="384"/>
      <c r="D75" s="107" t="s">
        <v>152</v>
      </c>
      <c r="E75" s="103" t="s">
        <v>148</v>
      </c>
    </row>
    <row r="76" spans="1:6" ht="15.75" thickBot="1">
      <c r="A76" s="104" t="s">
        <v>153</v>
      </c>
      <c r="B76" s="378" t="s">
        <v>154</v>
      </c>
      <c r="C76" s="379"/>
      <c r="D76" s="108">
        <f>'M.C.'!E34</f>
        <v>4.5833333333333334E-3</v>
      </c>
      <c r="E76" s="105">
        <f t="shared" ref="E76:E81" si="1">D76*$E$28</f>
        <v>49.5</v>
      </c>
    </row>
    <row r="77" spans="1:6" ht="15.75" thickBot="1">
      <c r="A77" s="104" t="s">
        <v>155</v>
      </c>
      <c r="B77" s="378" t="s">
        <v>156</v>
      </c>
      <c r="C77" s="379"/>
      <c r="D77" s="108">
        <f>'M.C.'!E35</f>
        <v>3.6666666666666667E-4</v>
      </c>
      <c r="E77" s="105">
        <f t="shared" si="1"/>
        <v>3.96</v>
      </c>
    </row>
    <row r="78" spans="1:6" ht="27" customHeight="1" thickBot="1">
      <c r="A78" s="104" t="s">
        <v>106</v>
      </c>
      <c r="B78" s="378" t="s">
        <v>157</v>
      </c>
      <c r="C78" s="379"/>
      <c r="D78" s="134">
        <f>'M.C.'!E36</f>
        <v>3.4799999999999998E-2</v>
      </c>
      <c r="E78" s="105">
        <f t="shared" si="1"/>
        <v>375.84</v>
      </c>
    </row>
    <row r="79" spans="1:6" ht="15.75" thickBot="1">
      <c r="A79" s="104" t="s">
        <v>72</v>
      </c>
      <c r="B79" s="378" t="s">
        <v>158</v>
      </c>
      <c r="C79" s="379"/>
      <c r="D79" s="108">
        <f>'M.C.'!E37</f>
        <v>1.9400000000000001E-2</v>
      </c>
      <c r="E79" s="105">
        <f t="shared" si="1"/>
        <v>209.52</v>
      </c>
    </row>
    <row r="80" spans="1:6" ht="26.25" customHeight="1" thickBot="1">
      <c r="A80" s="104" t="s">
        <v>137</v>
      </c>
      <c r="B80" s="378" t="s">
        <v>159</v>
      </c>
      <c r="C80" s="379"/>
      <c r="D80" s="108">
        <f>D79*D51</f>
        <v>7.1392000000000001E-3</v>
      </c>
      <c r="E80" s="105">
        <f t="shared" si="1"/>
        <v>77.103359999999995</v>
      </c>
      <c r="F80" s="57"/>
    </row>
    <row r="81" spans="1:6" ht="15.75" thickBot="1">
      <c r="A81" s="104" t="s">
        <v>160</v>
      </c>
      <c r="B81" s="144" t="s">
        <v>161</v>
      </c>
      <c r="C81" s="145"/>
      <c r="D81" s="134">
        <v>5.1999999999999998E-3</v>
      </c>
      <c r="E81" s="105">
        <f t="shared" si="1"/>
        <v>56.16</v>
      </c>
      <c r="F81" s="57"/>
    </row>
    <row r="82" spans="1:6" ht="15.75" thickBot="1">
      <c r="A82" s="347" t="s">
        <v>149</v>
      </c>
      <c r="B82" s="348"/>
      <c r="C82" s="349"/>
      <c r="D82" s="109">
        <v>7.1199999999999999E-2</v>
      </c>
      <c r="E82" s="110">
        <f>ROUND(SUM(E76:E81),2)</f>
        <v>772.08</v>
      </c>
      <c r="F82" s="57"/>
    </row>
    <row r="83" spans="1:6" ht="28.5" customHeight="1" thickBot="1">
      <c r="A83" s="411" t="s">
        <v>162</v>
      </c>
      <c r="B83" s="411"/>
      <c r="C83" s="411"/>
      <c r="D83" s="411"/>
      <c r="E83" s="411"/>
      <c r="F83" s="57"/>
    </row>
    <row r="84" spans="1:6" ht="15.75" thickBot="1">
      <c r="A84" s="350" t="s">
        <v>163</v>
      </c>
      <c r="B84" s="351"/>
      <c r="C84" s="351"/>
      <c r="D84" s="351"/>
      <c r="E84" s="352"/>
      <c r="F84" s="57"/>
    </row>
    <row r="85" spans="1:6" ht="15.75" thickBot="1">
      <c r="A85" s="347" t="s">
        <v>164</v>
      </c>
      <c r="B85" s="348"/>
      <c r="C85" s="348"/>
      <c r="D85" s="348"/>
      <c r="E85" s="349"/>
      <c r="F85" s="57"/>
    </row>
    <row r="86" spans="1:6" ht="15.75" thickBot="1">
      <c r="A86" s="102" t="s">
        <v>165</v>
      </c>
      <c r="B86" s="347" t="s">
        <v>166</v>
      </c>
      <c r="C86" s="349"/>
      <c r="D86" s="102" t="s">
        <v>152</v>
      </c>
      <c r="E86" s="103" t="s">
        <v>148</v>
      </c>
      <c r="F86" s="57"/>
    </row>
    <row r="87" spans="1:6" ht="15.75" thickBot="1">
      <c r="A87" s="104" t="s">
        <v>153</v>
      </c>
      <c r="B87" s="378" t="s">
        <v>167</v>
      </c>
      <c r="C87" s="379"/>
      <c r="D87" s="111">
        <f>'M.C.'!E43</f>
        <v>9.2592592592592587E-3</v>
      </c>
      <c r="E87" s="112">
        <f t="shared" ref="E87:E92" si="2">D87*$E$28</f>
        <v>100</v>
      </c>
      <c r="F87" s="57"/>
    </row>
    <row r="88" spans="1:6" ht="15.75" thickBot="1">
      <c r="A88" s="104" t="s">
        <v>155</v>
      </c>
      <c r="B88" s="378" t="s">
        <v>168</v>
      </c>
      <c r="C88" s="379"/>
      <c r="D88" s="111">
        <f>'M.C.'!E44</f>
        <v>2.7222222222222218E-3</v>
      </c>
      <c r="E88" s="112">
        <f t="shared" si="2"/>
        <v>29.399999999999995</v>
      </c>
      <c r="F88" s="57"/>
    </row>
    <row r="89" spans="1:6" ht="15.75" thickBot="1">
      <c r="A89" s="104" t="s">
        <v>106</v>
      </c>
      <c r="B89" s="378" t="s">
        <v>169</v>
      </c>
      <c r="C89" s="379"/>
      <c r="D89" s="111">
        <f>'M.C.'!E45</f>
        <v>2.3000000000000001E-4</v>
      </c>
      <c r="E89" s="112">
        <f t="shared" si="2"/>
        <v>2.484</v>
      </c>
      <c r="F89" s="57"/>
    </row>
    <row r="90" spans="1:6" ht="15.75" thickBot="1">
      <c r="A90" s="104" t="s">
        <v>72</v>
      </c>
      <c r="B90" s="378" t="s">
        <v>170</v>
      </c>
      <c r="C90" s="379"/>
      <c r="D90" s="111">
        <f>'M.C.'!E46</f>
        <v>4.1999999999999997E-3</v>
      </c>
      <c r="E90" s="112">
        <f t="shared" si="2"/>
        <v>45.36</v>
      </c>
      <c r="F90" s="57"/>
    </row>
    <row r="91" spans="1:6" ht="15.75" thickBot="1">
      <c r="A91" s="104" t="s">
        <v>137</v>
      </c>
      <c r="B91" s="378" t="s">
        <v>171</v>
      </c>
      <c r="C91" s="379"/>
      <c r="D91" s="111">
        <f>'M.C.'!E47</f>
        <v>1.6180555555555555E-4</v>
      </c>
      <c r="E91" s="112">
        <f t="shared" si="2"/>
        <v>1.7475000000000001</v>
      </c>
      <c r="F91" s="57"/>
    </row>
    <row r="92" spans="1:6" ht="15.75" thickBot="1">
      <c r="A92" s="104" t="s">
        <v>160</v>
      </c>
      <c r="B92" s="378" t="s">
        <v>172</v>
      </c>
      <c r="C92" s="379"/>
      <c r="D92" s="136">
        <f>'M.C.'!E48</f>
        <v>0</v>
      </c>
      <c r="E92" s="112">
        <f t="shared" si="2"/>
        <v>0</v>
      </c>
      <c r="F92" s="138" t="s">
        <v>173</v>
      </c>
    </row>
    <row r="93" spans="1:6">
      <c r="A93" s="347" t="s">
        <v>108</v>
      </c>
      <c r="B93" s="348"/>
      <c r="C93" s="53"/>
      <c r="D93" s="113">
        <v>1.2E-2</v>
      </c>
      <c r="E93" s="110">
        <f>SUM(E87:E92)</f>
        <v>178.99150000000003</v>
      </c>
      <c r="F93" s="57"/>
    </row>
    <row r="94" spans="1:6" ht="27.75" customHeight="1" thickBot="1">
      <c r="A94" s="413" t="s">
        <v>174</v>
      </c>
      <c r="B94" s="413"/>
      <c r="C94" s="413"/>
      <c r="D94" s="413"/>
      <c r="E94" s="413"/>
      <c r="F94" s="57"/>
    </row>
    <row r="95" spans="1:6" ht="15.75" thickBot="1">
      <c r="A95" s="350" t="s">
        <v>175</v>
      </c>
      <c r="B95" s="351"/>
      <c r="C95" s="351"/>
      <c r="D95" s="351"/>
      <c r="E95" s="352"/>
      <c r="F95" s="57"/>
    </row>
    <row r="96" spans="1:6" ht="15.75" thickBot="1">
      <c r="A96" s="102" t="s">
        <v>176</v>
      </c>
      <c r="B96" s="347" t="s">
        <v>177</v>
      </c>
      <c r="C96" s="348"/>
      <c r="D96" s="349"/>
      <c r="E96" s="103" t="s">
        <v>148</v>
      </c>
    </row>
    <row r="97" spans="1:6" ht="15.75" thickBot="1">
      <c r="A97" s="104" t="s">
        <v>153</v>
      </c>
      <c r="B97" s="375" t="s">
        <v>178</v>
      </c>
      <c r="C97" s="376"/>
      <c r="D97" s="377"/>
      <c r="E97" s="105">
        <v>0</v>
      </c>
    </row>
    <row r="98" spans="1:6" ht="15.75" thickBot="1">
      <c r="A98" s="347" t="s">
        <v>149</v>
      </c>
      <c r="B98" s="348"/>
      <c r="C98" s="348"/>
      <c r="D98" s="349"/>
      <c r="E98" s="105">
        <v>0</v>
      </c>
    </row>
    <row r="99" spans="1:6" ht="15.75" thickBot="1">
      <c r="A99" s="99"/>
      <c r="B99" s="57"/>
      <c r="C99" s="57"/>
      <c r="D99" s="100"/>
      <c r="E99" s="101"/>
    </row>
    <row r="100" spans="1:6" ht="15.75" thickBot="1">
      <c r="A100" s="350" t="s">
        <v>179</v>
      </c>
      <c r="B100" s="351"/>
      <c r="C100" s="351"/>
      <c r="D100" s="351"/>
      <c r="E100" s="352"/>
    </row>
    <row r="101" spans="1:6" ht="15.75" thickBot="1">
      <c r="A101" s="102">
        <v>4</v>
      </c>
      <c r="B101" s="347" t="s">
        <v>180</v>
      </c>
      <c r="C101" s="348"/>
      <c r="D101" s="349"/>
      <c r="E101" s="103" t="s">
        <v>148</v>
      </c>
    </row>
    <row r="102" spans="1:6" ht="15.75" thickBot="1">
      <c r="A102" s="104" t="s">
        <v>165</v>
      </c>
      <c r="B102" s="375" t="s">
        <v>166</v>
      </c>
      <c r="C102" s="376"/>
      <c r="D102" s="377"/>
      <c r="E102" s="105">
        <f>E93</f>
        <v>178.99150000000003</v>
      </c>
    </row>
    <row r="103" spans="1:6" ht="15.75" thickBot="1">
      <c r="A103" s="104" t="s">
        <v>176</v>
      </c>
      <c r="B103" s="375" t="s">
        <v>177</v>
      </c>
      <c r="C103" s="376"/>
      <c r="D103" s="377"/>
      <c r="E103" s="105">
        <v>0</v>
      </c>
    </row>
    <row r="104" spans="1:6" ht="15.75" thickBot="1">
      <c r="A104" s="347" t="s">
        <v>149</v>
      </c>
      <c r="B104" s="348"/>
      <c r="C104" s="348"/>
      <c r="D104" s="349"/>
      <c r="E104" s="110">
        <f>SUM(E102:E103)</f>
        <v>178.99150000000003</v>
      </c>
    </row>
    <row r="105" spans="1:6" ht="15.75" thickBot="1">
      <c r="A105" s="99"/>
      <c r="B105" s="57"/>
      <c r="C105" s="57"/>
      <c r="D105" s="100"/>
      <c r="E105" s="101"/>
    </row>
    <row r="106" spans="1:6" ht="15.75" thickBot="1">
      <c r="A106" s="350" t="s">
        <v>181</v>
      </c>
      <c r="B106" s="351"/>
      <c r="C106" s="351"/>
      <c r="D106" s="351"/>
      <c r="E106" s="352"/>
    </row>
    <row r="107" spans="1:6" ht="15.75" thickBot="1">
      <c r="A107" s="102">
        <v>5</v>
      </c>
      <c r="B107" s="347" t="s">
        <v>182</v>
      </c>
      <c r="C107" s="348"/>
      <c r="D107" s="349"/>
      <c r="E107" s="103" t="s">
        <v>148</v>
      </c>
    </row>
    <row r="108" spans="1:6" ht="15.75" thickBot="1">
      <c r="A108" s="104" t="s">
        <v>153</v>
      </c>
      <c r="B108" s="375" t="s">
        <v>183</v>
      </c>
      <c r="C108" s="376"/>
      <c r="D108" s="377"/>
      <c r="E108" s="105">
        <v>0</v>
      </c>
    </row>
    <row r="109" spans="1:6" ht="15.75" thickBot="1">
      <c r="A109" s="104" t="s">
        <v>155</v>
      </c>
      <c r="B109" s="375" t="s">
        <v>184</v>
      </c>
      <c r="C109" s="376"/>
      <c r="D109" s="377"/>
      <c r="E109" s="105">
        <v>0</v>
      </c>
    </row>
    <row r="110" spans="1:6" ht="15.75" thickBot="1">
      <c r="A110" s="104" t="s">
        <v>106</v>
      </c>
      <c r="B110" s="375" t="s">
        <v>185</v>
      </c>
      <c r="C110" s="376"/>
      <c r="D110" s="377"/>
      <c r="E110" s="105">
        <v>0</v>
      </c>
    </row>
    <row r="111" spans="1:6" ht="15.75" thickBot="1">
      <c r="A111" s="104" t="s">
        <v>72</v>
      </c>
      <c r="B111" s="375" t="s">
        <v>186</v>
      </c>
      <c r="C111" s="376"/>
      <c r="D111" s="377"/>
      <c r="E111" s="105">
        <v>0</v>
      </c>
    </row>
    <row r="112" spans="1:6" ht="15.75" thickBot="1">
      <c r="A112" s="137" t="s">
        <v>137</v>
      </c>
      <c r="B112" s="375" t="s">
        <v>187</v>
      </c>
      <c r="C112" s="376"/>
      <c r="D112" s="408"/>
      <c r="E112" s="105">
        <v>0</v>
      </c>
      <c r="F112" s="57"/>
    </row>
    <row r="113" spans="1:6" ht="15.75" thickBot="1">
      <c r="A113" s="347" t="s">
        <v>108</v>
      </c>
      <c r="B113" s="348"/>
      <c r="C113" s="348"/>
      <c r="D113" s="349"/>
      <c r="E113" s="106">
        <f>SUM(E108:E112)</f>
        <v>0</v>
      </c>
      <c r="F113" s="57"/>
    </row>
    <row r="114" spans="1:6" ht="15.75" thickBot="1">
      <c r="A114" s="99"/>
      <c r="B114" s="57"/>
      <c r="C114" s="57"/>
      <c r="D114" s="100"/>
      <c r="E114" s="101"/>
      <c r="F114" s="57"/>
    </row>
    <row r="115" spans="1:6" ht="15.75" thickBot="1">
      <c r="A115" s="350" t="s">
        <v>188</v>
      </c>
      <c r="B115" s="351"/>
      <c r="C115" s="351"/>
      <c r="D115" s="351"/>
      <c r="E115" s="352"/>
      <c r="F115" s="57"/>
    </row>
    <row r="116" spans="1:6" ht="15.75" thickBot="1">
      <c r="A116" s="102">
        <v>6</v>
      </c>
      <c r="B116" s="347" t="s">
        <v>189</v>
      </c>
      <c r="C116" s="349"/>
      <c r="D116" s="52" t="s">
        <v>152</v>
      </c>
      <c r="E116" s="103" t="s">
        <v>148</v>
      </c>
      <c r="F116" s="57"/>
    </row>
    <row r="117" spans="1:6" ht="15.75" thickBot="1">
      <c r="A117" s="104" t="s">
        <v>153</v>
      </c>
      <c r="B117" s="378" t="s">
        <v>190</v>
      </c>
      <c r="C117" s="379"/>
      <c r="D117" s="111">
        <v>0.05</v>
      </c>
      <c r="E117" s="105">
        <f>D117*E135</f>
        <v>859.99407500000007</v>
      </c>
      <c r="F117" s="57"/>
    </row>
    <row r="118" spans="1:6" ht="15.75" thickBot="1">
      <c r="A118" s="104" t="s">
        <v>155</v>
      </c>
      <c r="B118" s="378" t="s">
        <v>191</v>
      </c>
      <c r="C118" s="379"/>
      <c r="D118" s="111">
        <v>0.05</v>
      </c>
      <c r="E118" s="105">
        <f>D118*(E135+E117)</f>
        <v>902.99377874999993</v>
      </c>
      <c r="F118" s="57"/>
    </row>
    <row r="119" spans="1:6">
      <c r="A119" s="104" t="s">
        <v>106</v>
      </c>
      <c r="B119" s="378" t="s">
        <v>192</v>
      </c>
      <c r="C119" s="379"/>
      <c r="D119" s="111">
        <f>D120+D121+D122</f>
        <v>0.1875</v>
      </c>
      <c r="E119" s="105">
        <f>((E117+E118+E135)/(1-D119))*D119</f>
        <v>4376.0467739423075</v>
      </c>
      <c r="F119" s="126"/>
    </row>
    <row r="120" spans="1:6" ht="15.75" thickBot="1">
      <c r="A120" s="104"/>
      <c r="B120" s="378" t="s">
        <v>193</v>
      </c>
      <c r="C120" s="379"/>
      <c r="D120" s="111">
        <v>9.2499999999999999E-2</v>
      </c>
      <c r="E120" s="105">
        <f>D120*E137</f>
        <v>2158.8497418115385</v>
      </c>
      <c r="F120" s="57"/>
    </row>
    <row r="121" spans="1:6" ht="15.75" thickBot="1">
      <c r="A121" s="104"/>
      <c r="B121" s="378" t="s">
        <v>194</v>
      </c>
      <c r="C121" s="379"/>
      <c r="D121" s="252">
        <v>0.05</v>
      </c>
      <c r="E121" s="105">
        <f>D121*E137</f>
        <v>1166.9458063846155</v>
      </c>
      <c r="F121" s="234"/>
    </row>
    <row r="122" spans="1:6" ht="15.75" thickBot="1">
      <c r="A122" s="104"/>
      <c r="B122" s="378" t="s">
        <v>195</v>
      </c>
      <c r="C122" s="379"/>
      <c r="D122" s="255">
        <v>4.4999999999999998E-2</v>
      </c>
      <c r="E122" s="253">
        <f>($E$135+$E$117+$E$118)/(1-$D$119)*D122</f>
        <v>1050.2512257461538</v>
      </c>
      <c r="F122" s="57"/>
    </row>
    <row r="123" spans="1:6" ht="15.75" thickBot="1">
      <c r="A123" s="347" t="s">
        <v>108</v>
      </c>
      <c r="B123" s="348"/>
      <c r="C123" s="349"/>
      <c r="D123" s="113">
        <v>0.24249999999999999</v>
      </c>
      <c r="E123" s="103">
        <f>SUM(E117,E118,E119)</f>
        <v>6139.0346276923074</v>
      </c>
      <c r="F123" s="57"/>
    </row>
    <row r="124" spans="1:6">
      <c r="A124" s="119" t="s">
        <v>196</v>
      </c>
      <c r="B124" s="57"/>
      <c r="C124" s="57"/>
      <c r="D124" s="100"/>
      <c r="E124" s="101"/>
      <c r="F124" s="57"/>
    </row>
    <row r="125" spans="1:6">
      <c r="A125" s="420" t="s">
        <v>197</v>
      </c>
      <c r="B125" s="420"/>
      <c r="C125" s="420"/>
      <c r="D125" s="420"/>
      <c r="E125" s="420"/>
      <c r="F125" s="57"/>
    </row>
    <row r="126" spans="1:6">
      <c r="A126" s="119" t="s">
        <v>198</v>
      </c>
      <c r="B126" s="57"/>
      <c r="C126" s="57"/>
      <c r="D126" s="100"/>
      <c r="E126" s="101"/>
      <c r="F126" s="57"/>
    </row>
    <row r="127" spans="1:6" ht="15.75" thickBot="1">
      <c r="A127" s="99"/>
      <c r="B127" s="57"/>
      <c r="C127" s="57"/>
      <c r="D127" s="100"/>
      <c r="E127" s="101"/>
      <c r="F127" s="57"/>
    </row>
    <row r="128" spans="1:6" ht="15.75" thickBot="1">
      <c r="A128" s="350" t="s">
        <v>199</v>
      </c>
      <c r="B128" s="351"/>
      <c r="C128" s="351"/>
      <c r="D128" s="351"/>
      <c r="E128" s="352"/>
    </row>
    <row r="129" spans="1:5" ht="15.75" thickBot="1">
      <c r="A129" s="102"/>
      <c r="B129" s="382" t="s">
        <v>200</v>
      </c>
      <c r="C129" s="383"/>
      <c r="D129" s="384"/>
      <c r="E129" s="103" t="s">
        <v>148</v>
      </c>
    </row>
    <row r="130" spans="1:5" ht="15.75" thickBot="1">
      <c r="A130" s="114" t="s">
        <v>153</v>
      </c>
      <c r="B130" s="344" t="s">
        <v>82</v>
      </c>
      <c r="C130" s="345"/>
      <c r="D130" s="346"/>
      <c r="E130" s="105">
        <f>E28</f>
        <v>10800</v>
      </c>
    </row>
    <row r="131" spans="1:5" ht="15.75" thickBot="1">
      <c r="A131" s="114" t="s">
        <v>155</v>
      </c>
      <c r="B131" s="375" t="s">
        <v>98</v>
      </c>
      <c r="C131" s="376"/>
      <c r="D131" s="377"/>
      <c r="E131" s="105">
        <f>E73</f>
        <v>5448.8099999999995</v>
      </c>
    </row>
    <row r="132" spans="1:5" ht="15.75" thickBot="1">
      <c r="A132" s="114" t="s">
        <v>106</v>
      </c>
      <c r="B132" s="375" t="s">
        <v>150</v>
      </c>
      <c r="C132" s="376"/>
      <c r="D132" s="377"/>
      <c r="E132" s="105">
        <f>E82</f>
        <v>772.08</v>
      </c>
    </row>
    <row r="133" spans="1:5" ht="15.75" thickBot="1">
      <c r="A133" s="114" t="s">
        <v>72</v>
      </c>
      <c r="B133" s="375" t="s">
        <v>163</v>
      </c>
      <c r="C133" s="376"/>
      <c r="D133" s="377"/>
      <c r="E133" s="105">
        <f>E93</f>
        <v>178.99150000000003</v>
      </c>
    </row>
    <row r="134" spans="1:5" ht="15.75" thickBot="1">
      <c r="A134" s="114" t="s">
        <v>137</v>
      </c>
      <c r="B134" s="375" t="s">
        <v>181</v>
      </c>
      <c r="C134" s="376"/>
      <c r="D134" s="377"/>
      <c r="E134" s="105">
        <f>E113</f>
        <v>0</v>
      </c>
    </row>
    <row r="135" spans="1:5" ht="15.75" thickBot="1">
      <c r="A135" s="347" t="s">
        <v>201</v>
      </c>
      <c r="B135" s="348"/>
      <c r="C135" s="348"/>
      <c r="D135" s="349"/>
      <c r="E135" s="105">
        <f>SUM(E130:E134)</f>
        <v>17199.8815</v>
      </c>
    </row>
    <row r="136" spans="1:5" ht="15.75" thickBot="1">
      <c r="A136" s="114" t="s">
        <v>160</v>
      </c>
      <c r="B136" s="344" t="s">
        <v>202</v>
      </c>
      <c r="C136" s="345"/>
      <c r="D136" s="346"/>
      <c r="E136" s="115">
        <f>E123</f>
        <v>6139.0346276923074</v>
      </c>
    </row>
    <row r="137" spans="1:5" ht="15.75" thickBot="1">
      <c r="A137" s="347" t="s">
        <v>203</v>
      </c>
      <c r="B137" s="348"/>
      <c r="C137" s="348"/>
      <c r="D137" s="349"/>
      <c r="E137" s="116">
        <f>SUM(E135:E136)</f>
        <v>23338.916127692308</v>
      </c>
    </row>
    <row r="138" spans="1:5">
      <c r="A138" s="385"/>
      <c r="B138" s="385"/>
      <c r="C138" s="385"/>
      <c r="D138" s="385"/>
      <c r="E138" s="385"/>
    </row>
    <row r="139" spans="1:5">
      <c r="A139" s="57"/>
      <c r="B139" s="57"/>
      <c r="C139" s="57"/>
      <c r="D139" s="57"/>
      <c r="E139" s="57"/>
    </row>
    <row r="140" spans="1:5">
      <c r="A140" s="57"/>
      <c r="B140" s="57"/>
      <c r="C140" s="57"/>
      <c r="D140" s="57"/>
      <c r="E140" s="57"/>
    </row>
    <row r="142" spans="1:5">
      <c r="A142" s="57"/>
      <c r="B142" s="57"/>
      <c r="C142" s="57"/>
      <c r="D142" s="57"/>
      <c r="E142" s="57"/>
    </row>
    <row r="143" spans="1:5">
      <c r="A143" s="57"/>
      <c r="B143" s="57"/>
      <c r="C143" s="57"/>
      <c r="D143" s="57"/>
      <c r="E143" s="57"/>
    </row>
  </sheetData>
  <mergeCells count="118">
    <mergeCell ref="B14:C14"/>
    <mergeCell ref="B117:C117"/>
    <mergeCell ref="B116:C116"/>
    <mergeCell ref="B118:C118"/>
    <mergeCell ref="B87:C87"/>
    <mergeCell ref="B88:C88"/>
    <mergeCell ref="B89:C89"/>
    <mergeCell ref="B90:C90"/>
    <mergeCell ref="B91:C91"/>
    <mergeCell ref="A98:D98"/>
    <mergeCell ref="A100:E100"/>
    <mergeCell ref="B101:D101"/>
    <mergeCell ref="B102:D102"/>
    <mergeCell ref="A82:C82"/>
    <mergeCell ref="B48:C48"/>
    <mergeCell ref="B49:C49"/>
    <mergeCell ref="B50:C50"/>
    <mergeCell ref="A51:C51"/>
    <mergeCell ref="B76:C76"/>
    <mergeCell ref="B75:C75"/>
    <mergeCell ref="B92:C92"/>
    <mergeCell ref="B86:C86"/>
    <mergeCell ref="B33:C33"/>
    <mergeCell ref="B34:C34"/>
    <mergeCell ref="A35:C35"/>
    <mergeCell ref="B36:C36"/>
    <mergeCell ref="B43:C43"/>
    <mergeCell ref="A135:D135"/>
    <mergeCell ref="B111:D111"/>
    <mergeCell ref="A113:D113"/>
    <mergeCell ref="A104:D104"/>
    <mergeCell ref="A106:E106"/>
    <mergeCell ref="B107:D107"/>
    <mergeCell ref="B108:D108"/>
    <mergeCell ref="B119:C119"/>
    <mergeCell ref="B120:C120"/>
    <mergeCell ref="B121:C121"/>
    <mergeCell ref="B122:C122"/>
    <mergeCell ref="A123:C123"/>
    <mergeCell ref="B133:D133"/>
    <mergeCell ref="B134:D134"/>
    <mergeCell ref="A125:E125"/>
    <mergeCell ref="A37:D37"/>
    <mergeCell ref="B109:D109"/>
    <mergeCell ref="B110:D110"/>
    <mergeCell ref="A84:E84"/>
    <mergeCell ref="B44:C44"/>
    <mergeCell ref="B45:C45"/>
    <mergeCell ref="B46:C46"/>
    <mergeCell ref="B47:C47"/>
    <mergeCell ref="A128:E128"/>
    <mergeCell ref="B129:D129"/>
    <mergeCell ref="B130:D130"/>
    <mergeCell ref="B131:D131"/>
    <mergeCell ref="B132:D132"/>
    <mergeCell ref="A93:B93"/>
    <mergeCell ref="A95:E95"/>
    <mergeCell ref="B96:D96"/>
    <mergeCell ref="B97:D97"/>
    <mergeCell ref="A94:E94"/>
    <mergeCell ref="B71:D71"/>
    <mergeCell ref="B72:D72"/>
    <mergeCell ref="A73:D73"/>
    <mergeCell ref="B61:D61"/>
    <mergeCell ref="B62:D62"/>
    <mergeCell ref="A65:D65"/>
    <mergeCell ref="A68:E68"/>
    <mergeCell ref="B78:C78"/>
    <mergeCell ref="B79:C79"/>
    <mergeCell ref="B80:C80"/>
    <mergeCell ref="A41:E41"/>
    <mergeCell ref="A138:E138"/>
    <mergeCell ref="A5:E5"/>
    <mergeCell ref="A6:E6"/>
    <mergeCell ref="B12:D12"/>
    <mergeCell ref="B20:D20"/>
    <mergeCell ref="B21:D21"/>
    <mergeCell ref="B23:D23"/>
    <mergeCell ref="A13:E13"/>
    <mergeCell ref="D14:E14"/>
    <mergeCell ref="A7:E7"/>
    <mergeCell ref="A8:E8"/>
    <mergeCell ref="B9:D9"/>
    <mergeCell ref="B10:D10"/>
    <mergeCell ref="B11:D11"/>
    <mergeCell ref="A74:E74"/>
    <mergeCell ref="B112:D112"/>
    <mergeCell ref="A38:E38"/>
    <mergeCell ref="A39:E39"/>
    <mergeCell ref="A40:E40"/>
    <mergeCell ref="A83:E83"/>
    <mergeCell ref="A67:E67"/>
    <mergeCell ref="B69:D69"/>
    <mergeCell ref="B70:D70"/>
    <mergeCell ref="B136:D136"/>
    <mergeCell ref="A137:D137"/>
    <mergeCell ref="A115:E115"/>
    <mergeCell ref="A55:E55"/>
    <mergeCell ref="A1:E1"/>
    <mergeCell ref="A2:E2"/>
    <mergeCell ref="A3:E3"/>
    <mergeCell ref="A4:E4"/>
    <mergeCell ref="B15:D15"/>
    <mergeCell ref="B16:D16"/>
    <mergeCell ref="B18:D18"/>
    <mergeCell ref="A19:E19"/>
    <mergeCell ref="B25:D25"/>
    <mergeCell ref="B22:C22"/>
    <mergeCell ref="B24:C24"/>
    <mergeCell ref="B26:D26"/>
    <mergeCell ref="B27:D27"/>
    <mergeCell ref="A28:D28"/>
    <mergeCell ref="A30:E30"/>
    <mergeCell ref="A31:E31"/>
    <mergeCell ref="B103:D103"/>
    <mergeCell ref="A85:E85"/>
    <mergeCell ref="B77:C77"/>
    <mergeCell ref="B42:C42"/>
  </mergeCells>
  <printOptions horizontalCentered="1"/>
  <pageMargins left="0.31496062992125984" right="0.31496062992125984" top="0.39370078740157483" bottom="0.39370078740157483" header="0.11811023622047245" footer="0"/>
  <pageSetup paperSize="9" scale="65" fitToHeight="2" orientation="portrait" horizontalDpi="4294967292" r:id="rId1"/>
  <headerFooter>
    <oddFooter>&amp;RPg.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1">
    <tabColor rgb="FF002060"/>
  </sheetPr>
  <dimension ref="A1:G143"/>
  <sheetViews>
    <sheetView showGridLines="0" zoomScaleNormal="100" zoomScaleSheetLayoutView="90" workbookViewId="0">
      <selection activeCell="H18" sqref="H18"/>
    </sheetView>
  </sheetViews>
  <sheetFormatPr defaultColWidth="9.140625" defaultRowHeight="15"/>
  <cols>
    <col min="1" max="1" width="7.140625" style="5" customWidth="1"/>
    <col min="2" max="2" width="43.140625" style="7" customWidth="1"/>
    <col min="3" max="3" width="11.42578125" style="7" customWidth="1"/>
    <col min="4" max="4" width="15.85546875" style="7" customWidth="1"/>
    <col min="5" max="5" width="26.85546875" style="7" customWidth="1"/>
    <col min="6" max="6" width="9.140625" style="6"/>
    <col min="7" max="7" width="10.7109375" style="8" bestFit="1" customWidth="1"/>
    <col min="8" max="16384" width="9.140625" style="5"/>
  </cols>
  <sheetData>
    <row r="1" spans="1:7">
      <c r="A1" s="355" t="s">
        <v>56</v>
      </c>
      <c r="B1" s="356"/>
      <c r="C1" s="356"/>
      <c r="D1" s="356"/>
      <c r="E1" s="356"/>
      <c r="F1" s="57"/>
      <c r="G1" s="57"/>
    </row>
    <row r="2" spans="1:7">
      <c r="A2" s="355" t="s">
        <v>57</v>
      </c>
      <c r="B2" s="356"/>
      <c r="C2" s="356"/>
      <c r="D2" s="356"/>
      <c r="E2" s="356"/>
      <c r="F2" s="57"/>
      <c r="G2" s="57"/>
    </row>
    <row r="3" spans="1:7">
      <c r="A3" s="355" t="s">
        <v>58</v>
      </c>
      <c r="B3" s="356"/>
      <c r="C3" s="356"/>
      <c r="D3" s="356"/>
      <c r="E3" s="356"/>
      <c r="F3" s="57"/>
      <c r="G3" s="57"/>
    </row>
    <row r="4" spans="1:7">
      <c r="A4" s="355"/>
      <c r="B4" s="356"/>
      <c r="C4" s="356"/>
      <c r="D4" s="356"/>
      <c r="E4" s="356"/>
      <c r="F4" s="57"/>
      <c r="G4" s="57"/>
    </row>
    <row r="5" spans="1:7" ht="15.75" thickBot="1">
      <c r="A5" s="386" t="s">
        <v>59</v>
      </c>
      <c r="B5" s="387"/>
      <c r="C5" s="387"/>
      <c r="D5" s="387"/>
      <c r="E5" s="387"/>
      <c r="F5" s="57"/>
      <c r="G5" s="57"/>
    </row>
    <row r="6" spans="1:7">
      <c r="A6" s="388" t="s">
        <v>60</v>
      </c>
      <c r="B6" s="389"/>
      <c r="C6" s="389"/>
      <c r="D6" s="389"/>
      <c r="E6" s="390"/>
      <c r="F6" s="57"/>
      <c r="G6" s="57"/>
    </row>
    <row r="7" spans="1:7" ht="15.75" thickBot="1">
      <c r="A7" s="386" t="s">
        <v>61</v>
      </c>
      <c r="B7" s="387"/>
      <c r="C7" s="387"/>
      <c r="D7" s="387"/>
      <c r="E7" s="400"/>
      <c r="F7" s="57"/>
      <c r="G7" s="57"/>
    </row>
    <row r="8" spans="1:7" ht="15.75" thickBot="1">
      <c r="A8" s="401" t="s">
        <v>62</v>
      </c>
      <c r="B8" s="402"/>
      <c r="C8" s="402"/>
      <c r="D8" s="402"/>
      <c r="E8" s="402"/>
      <c r="F8" s="57"/>
      <c r="G8" s="57"/>
    </row>
    <row r="9" spans="1:7">
      <c r="A9" s="60" t="s">
        <v>63</v>
      </c>
      <c r="B9" s="403" t="s">
        <v>64</v>
      </c>
      <c r="C9" s="403"/>
      <c r="D9" s="403"/>
      <c r="E9" s="61" t="s">
        <v>65</v>
      </c>
      <c r="F9" s="57"/>
      <c r="G9" s="57"/>
    </row>
    <row r="10" spans="1:7">
      <c r="A10" s="62" t="s">
        <v>66</v>
      </c>
      <c r="B10" s="404" t="s">
        <v>67</v>
      </c>
      <c r="C10" s="404"/>
      <c r="D10" s="404"/>
      <c r="E10" s="63" t="s">
        <v>68</v>
      </c>
      <c r="F10" s="57"/>
      <c r="G10" s="57"/>
    </row>
    <row r="11" spans="1:7" ht="32.25" customHeight="1">
      <c r="A11" s="62" t="s">
        <v>69</v>
      </c>
      <c r="B11" s="405" t="s">
        <v>70</v>
      </c>
      <c r="C11" s="406"/>
      <c r="D11" s="407"/>
      <c r="E11" s="129" t="s">
        <v>71</v>
      </c>
      <c r="F11" s="57"/>
      <c r="G11" s="57"/>
    </row>
    <row r="12" spans="1:7" ht="15.75" thickBot="1">
      <c r="A12" s="64" t="s">
        <v>72</v>
      </c>
      <c r="B12" s="391" t="s">
        <v>73</v>
      </c>
      <c r="C12" s="391"/>
      <c r="D12" s="391"/>
      <c r="E12" s="65">
        <v>12</v>
      </c>
      <c r="F12" s="57"/>
      <c r="G12" s="57"/>
    </row>
    <row r="13" spans="1:7" ht="15.75" thickBot="1">
      <c r="A13" s="396" t="s">
        <v>74</v>
      </c>
      <c r="B13" s="397"/>
      <c r="C13" s="397"/>
      <c r="D13" s="397"/>
      <c r="E13" s="397"/>
      <c r="F13" s="57"/>
      <c r="G13" s="57"/>
    </row>
    <row r="14" spans="1:7" ht="25.5">
      <c r="A14" s="148">
        <v>1</v>
      </c>
      <c r="B14" s="187" t="s">
        <v>75</v>
      </c>
      <c r="C14" s="187"/>
      <c r="D14" s="398" t="s">
        <v>76</v>
      </c>
      <c r="E14" s="399"/>
      <c r="F14" s="57"/>
      <c r="G14" s="57"/>
    </row>
    <row r="15" spans="1:7">
      <c r="A15" s="67">
        <v>2</v>
      </c>
      <c r="B15" s="357" t="s">
        <v>77</v>
      </c>
      <c r="C15" s="358"/>
      <c r="D15" s="359"/>
      <c r="E15" s="68">
        <f>'M.C.'!D12</f>
        <v>10800</v>
      </c>
      <c r="F15" s="57"/>
      <c r="G15" s="128"/>
    </row>
    <row r="16" spans="1:7">
      <c r="A16" s="67">
        <v>3</v>
      </c>
      <c r="B16" s="360" t="s">
        <v>78</v>
      </c>
      <c r="C16" s="361"/>
      <c r="D16" s="362"/>
      <c r="E16" s="69" t="s">
        <v>204</v>
      </c>
    </row>
    <row r="17" spans="1:6">
      <c r="A17" s="58">
        <v>4</v>
      </c>
      <c r="B17" s="130" t="s">
        <v>80</v>
      </c>
      <c r="C17" s="139"/>
      <c r="D17" s="133"/>
      <c r="E17" s="132" t="str">
        <f>'M.C.'!E11</f>
        <v>2141-00</v>
      </c>
    </row>
    <row r="18" spans="1:6" ht="15.75" thickBot="1">
      <c r="A18" s="59">
        <v>5</v>
      </c>
      <c r="B18" s="363" t="s">
        <v>81</v>
      </c>
      <c r="C18" s="364"/>
      <c r="D18" s="365"/>
      <c r="E18" s="131">
        <v>45047</v>
      </c>
    </row>
    <row r="19" spans="1:6" ht="15.75" thickBot="1">
      <c r="A19" s="366" t="s">
        <v>82</v>
      </c>
      <c r="B19" s="367"/>
      <c r="C19" s="367"/>
      <c r="D19" s="367"/>
      <c r="E19" s="367"/>
    </row>
    <row r="20" spans="1:6" ht="15.75" thickBot="1">
      <c r="A20" s="54">
        <v>1</v>
      </c>
      <c r="B20" s="392" t="s">
        <v>83</v>
      </c>
      <c r="C20" s="393"/>
      <c r="D20" s="394"/>
      <c r="E20" s="70" t="s">
        <v>84</v>
      </c>
    </row>
    <row r="21" spans="1:6">
      <c r="A21" s="71" t="s">
        <v>63</v>
      </c>
      <c r="B21" s="395" t="s">
        <v>85</v>
      </c>
      <c r="C21" s="395"/>
      <c r="D21" s="395"/>
      <c r="E21" s="72">
        <f>E15</f>
        <v>10800</v>
      </c>
    </row>
    <row r="22" spans="1:6">
      <c r="A22" s="73" t="s">
        <v>66</v>
      </c>
      <c r="B22" s="369" t="s">
        <v>86</v>
      </c>
      <c r="C22" s="370"/>
      <c r="D22" s="74">
        <v>0.3</v>
      </c>
      <c r="E22" s="75">
        <f>E21*D22</f>
        <v>3240</v>
      </c>
    </row>
    <row r="23" spans="1:6">
      <c r="A23" s="73" t="s">
        <v>69</v>
      </c>
      <c r="B23" s="368" t="s">
        <v>87</v>
      </c>
      <c r="C23" s="368"/>
      <c r="D23" s="368"/>
      <c r="E23" s="75">
        <v>0</v>
      </c>
    </row>
    <row r="24" spans="1:6">
      <c r="A24" s="73" t="s">
        <v>88</v>
      </c>
      <c r="B24" s="369" t="s">
        <v>89</v>
      </c>
      <c r="C24" s="370"/>
      <c r="D24" s="76">
        <v>0</v>
      </c>
      <c r="E24" s="75">
        <f>E21*D240</f>
        <v>0</v>
      </c>
    </row>
    <row r="25" spans="1:6">
      <c r="A25" s="73" t="s">
        <v>90</v>
      </c>
      <c r="B25" s="368" t="s">
        <v>91</v>
      </c>
      <c r="C25" s="368"/>
      <c r="D25" s="368"/>
      <c r="E25" s="75">
        <v>0</v>
      </c>
    </row>
    <row r="26" spans="1:6">
      <c r="A26" s="73" t="s">
        <v>92</v>
      </c>
      <c r="B26" s="368" t="s">
        <v>93</v>
      </c>
      <c r="C26" s="368"/>
      <c r="D26" s="368"/>
      <c r="E26" s="75">
        <v>0</v>
      </c>
    </row>
    <row r="27" spans="1:6">
      <c r="A27" s="77" t="s">
        <v>94</v>
      </c>
      <c r="B27" s="371" t="s">
        <v>95</v>
      </c>
      <c r="C27" s="371"/>
      <c r="D27" s="371"/>
      <c r="E27" s="78">
        <v>0</v>
      </c>
    </row>
    <row r="28" spans="1:6" ht="15.75" thickBot="1">
      <c r="A28" s="372" t="s">
        <v>96</v>
      </c>
      <c r="B28" s="373"/>
      <c r="C28" s="373"/>
      <c r="D28" s="374"/>
      <c r="E28" s="79">
        <f>ROUND(SUM(E21:E27),2)</f>
        <v>14040</v>
      </c>
    </row>
    <row r="29" spans="1:6" ht="15.75" thickBot="1">
      <c r="A29" s="124" t="s">
        <v>97</v>
      </c>
      <c r="B29" s="117"/>
      <c r="C29" s="117"/>
      <c r="D29" s="80"/>
      <c r="E29" s="81"/>
    </row>
    <row r="30" spans="1:6" ht="15.75" thickBot="1">
      <c r="A30" s="350" t="s">
        <v>98</v>
      </c>
      <c r="B30" s="351"/>
      <c r="C30" s="351"/>
      <c r="D30" s="351"/>
      <c r="E30" s="352"/>
    </row>
    <row r="31" spans="1:6" ht="15.75" thickBot="1">
      <c r="A31" s="350" t="s">
        <v>99</v>
      </c>
      <c r="B31" s="351"/>
      <c r="C31" s="351"/>
      <c r="D31" s="351"/>
      <c r="E31" s="352"/>
    </row>
    <row r="32" spans="1:6" ht="15.75" thickBot="1">
      <c r="A32" s="149" t="s">
        <v>100</v>
      </c>
      <c r="B32" s="150" t="s">
        <v>101</v>
      </c>
      <c r="C32" s="150"/>
      <c r="D32" s="151" t="s">
        <v>102</v>
      </c>
      <c r="E32" s="152" t="s">
        <v>84</v>
      </c>
      <c r="F32" s="57"/>
    </row>
    <row r="33" spans="1:6">
      <c r="A33" s="155" t="s">
        <v>63</v>
      </c>
      <c r="B33" s="423" t="s">
        <v>103</v>
      </c>
      <c r="C33" s="423"/>
      <c r="D33" s="156">
        <f>'M.C.'!E19</f>
        <v>8.3299999999999999E-2</v>
      </c>
      <c r="E33" s="157">
        <f>ROUND(E$28*D33,2)</f>
        <v>1169.53</v>
      </c>
      <c r="F33" s="57"/>
    </row>
    <row r="34" spans="1:6">
      <c r="A34" s="62" t="s">
        <v>66</v>
      </c>
      <c r="B34" s="404" t="s">
        <v>104</v>
      </c>
      <c r="C34" s="404"/>
      <c r="D34" s="153">
        <f>'M.C.'!E20</f>
        <v>0.121</v>
      </c>
      <c r="E34" s="158">
        <f>ROUND(E$28*D34,2)</f>
        <v>1698.84</v>
      </c>
      <c r="F34" s="57"/>
    </row>
    <row r="35" spans="1:6">
      <c r="A35" s="415" t="s">
        <v>105</v>
      </c>
      <c r="B35" s="416"/>
      <c r="C35" s="416"/>
      <c r="D35" s="154">
        <f>SUM(D33:D34)</f>
        <v>0.20429999999999998</v>
      </c>
      <c r="E35" s="158">
        <f>ROUND(SUM(E33:E34),2)</f>
        <v>2868.37</v>
      </c>
      <c r="F35" s="57"/>
    </row>
    <row r="36" spans="1:6" ht="25.5" customHeight="1">
      <c r="A36" s="62" t="s">
        <v>106</v>
      </c>
      <c r="B36" s="417" t="s">
        <v>107</v>
      </c>
      <c r="C36" s="417"/>
      <c r="D36" s="153">
        <f>'M.C.'!E21</f>
        <v>7.5182399999999996E-2</v>
      </c>
      <c r="E36" s="158">
        <f>ROUND(E$28*D36,2)</f>
        <v>1055.56</v>
      </c>
      <c r="F36" s="125"/>
    </row>
    <row r="37" spans="1:6" ht="15.75" thickBot="1">
      <c r="A37" s="421" t="s">
        <v>108</v>
      </c>
      <c r="B37" s="422"/>
      <c r="C37" s="422"/>
      <c r="D37" s="422"/>
      <c r="E37" s="159">
        <f>SUM(E35,E36)</f>
        <v>3923.93</v>
      </c>
      <c r="F37" s="57"/>
    </row>
    <row r="38" spans="1:6" ht="38.25" customHeight="1">
      <c r="A38" s="409" t="s">
        <v>109</v>
      </c>
      <c r="B38" s="409"/>
      <c r="C38" s="409"/>
      <c r="D38" s="409"/>
      <c r="E38" s="409"/>
      <c r="F38" s="57"/>
    </row>
    <row r="39" spans="1:6" ht="32.25" customHeight="1">
      <c r="A39" s="409" t="s">
        <v>110</v>
      </c>
      <c r="B39" s="409"/>
      <c r="C39" s="409"/>
      <c r="D39" s="409"/>
      <c r="E39" s="409"/>
      <c r="F39" s="57"/>
    </row>
    <row r="40" spans="1:6" ht="33.75" customHeight="1" thickBot="1">
      <c r="A40" s="410" t="s">
        <v>111</v>
      </c>
      <c r="B40" s="410"/>
      <c r="C40" s="410"/>
      <c r="D40" s="410"/>
      <c r="E40" s="410"/>
      <c r="F40" s="57"/>
    </row>
    <row r="41" spans="1:6" ht="15.75" thickBot="1">
      <c r="A41" s="382" t="s">
        <v>112</v>
      </c>
      <c r="B41" s="383"/>
      <c r="C41" s="383"/>
      <c r="D41" s="383"/>
      <c r="E41" s="384"/>
      <c r="F41" s="57"/>
    </row>
    <row r="42" spans="1:6" ht="15.75" thickBot="1">
      <c r="A42" s="83" t="s">
        <v>113</v>
      </c>
      <c r="B42" s="380" t="s">
        <v>114</v>
      </c>
      <c r="C42" s="381"/>
      <c r="D42" s="85" t="s">
        <v>102</v>
      </c>
      <c r="E42" s="86" t="s">
        <v>84</v>
      </c>
      <c r="F42" s="57"/>
    </row>
    <row r="43" spans="1:6">
      <c r="A43" s="66" t="s">
        <v>63</v>
      </c>
      <c r="B43" s="418" t="s">
        <v>115</v>
      </c>
      <c r="C43" s="419"/>
      <c r="D43" s="254">
        <v>0</v>
      </c>
      <c r="E43" s="256">
        <f>ROUND(E$28*D43,2)</f>
        <v>0</v>
      </c>
      <c r="F43" s="57"/>
    </row>
    <row r="44" spans="1:6">
      <c r="A44" s="67" t="s">
        <v>66</v>
      </c>
      <c r="B44" s="369" t="s">
        <v>116</v>
      </c>
      <c r="C44" s="370"/>
      <c r="D44" s="87">
        <v>2.5000000000000001E-2</v>
      </c>
      <c r="E44" s="68">
        <f t="shared" ref="E44:E50" si="0">ROUND(E$28*D44,2)</f>
        <v>351</v>
      </c>
      <c r="F44" s="57"/>
    </row>
    <row r="45" spans="1:6">
      <c r="A45" s="67" t="s">
        <v>69</v>
      </c>
      <c r="B45" s="369" t="s">
        <v>117</v>
      </c>
      <c r="C45" s="370"/>
      <c r="D45" s="127">
        <v>0.03</v>
      </c>
      <c r="E45" s="68">
        <f t="shared" si="0"/>
        <v>421.2</v>
      </c>
      <c r="F45" s="57"/>
    </row>
    <row r="46" spans="1:6">
      <c r="A46" s="67" t="s">
        <v>88</v>
      </c>
      <c r="B46" s="369" t="s">
        <v>118</v>
      </c>
      <c r="C46" s="370"/>
      <c r="D46" s="87">
        <v>1.4999999999999999E-2</v>
      </c>
      <c r="E46" s="68">
        <f t="shared" si="0"/>
        <v>210.6</v>
      </c>
      <c r="F46" s="57"/>
    </row>
    <row r="47" spans="1:6">
      <c r="A47" s="67" t="s">
        <v>90</v>
      </c>
      <c r="B47" s="369" t="s">
        <v>119</v>
      </c>
      <c r="C47" s="370"/>
      <c r="D47" s="87">
        <v>0.01</v>
      </c>
      <c r="E47" s="68">
        <f t="shared" si="0"/>
        <v>140.4</v>
      </c>
      <c r="F47" s="57"/>
    </row>
    <row r="48" spans="1:6">
      <c r="A48" s="67" t="s">
        <v>120</v>
      </c>
      <c r="B48" s="369" t="s">
        <v>121</v>
      </c>
      <c r="C48" s="370"/>
      <c r="D48" s="87">
        <v>6.0000000000000001E-3</v>
      </c>
      <c r="E48" s="68">
        <f t="shared" si="0"/>
        <v>84.24</v>
      </c>
      <c r="F48" s="57"/>
    </row>
    <row r="49" spans="1:6">
      <c r="A49" s="67" t="s">
        <v>92</v>
      </c>
      <c r="B49" s="369" t="s">
        <v>122</v>
      </c>
      <c r="C49" s="370"/>
      <c r="D49" s="87">
        <v>2E-3</v>
      </c>
      <c r="E49" s="68">
        <f t="shared" si="0"/>
        <v>28.08</v>
      </c>
      <c r="F49" s="57"/>
    </row>
    <row r="50" spans="1:6">
      <c r="A50" s="58" t="s">
        <v>94</v>
      </c>
      <c r="B50" s="369" t="s">
        <v>123</v>
      </c>
      <c r="C50" s="370"/>
      <c r="D50" s="87">
        <v>0.08</v>
      </c>
      <c r="E50" s="68">
        <f t="shared" si="0"/>
        <v>1123.2</v>
      </c>
      <c r="F50" s="57"/>
    </row>
    <row r="51" spans="1:6" ht="15.75" thickBot="1">
      <c r="A51" s="424" t="s">
        <v>124</v>
      </c>
      <c r="B51" s="425"/>
      <c r="C51" s="426"/>
      <c r="D51" s="88">
        <v>0.36799999999999999</v>
      </c>
      <c r="E51" s="89">
        <f>ROUND(SUM(E43:E50),2)</f>
        <v>2358.7199999999998</v>
      </c>
      <c r="F51" s="57"/>
    </row>
    <row r="52" spans="1:6">
      <c r="A52" s="119" t="s">
        <v>125</v>
      </c>
      <c r="B52" s="121"/>
      <c r="C52" s="121"/>
      <c r="D52" s="122"/>
      <c r="E52" s="123"/>
      <c r="F52" s="124"/>
    </row>
    <row r="53" spans="1:6">
      <c r="A53" s="119" t="s">
        <v>126</v>
      </c>
      <c r="B53" s="121"/>
      <c r="C53" s="121"/>
      <c r="D53" s="122"/>
      <c r="E53" s="123"/>
      <c r="F53" s="124"/>
    </row>
    <row r="54" spans="1:6" ht="15.75" thickBot="1">
      <c r="A54" s="124" t="s">
        <v>127</v>
      </c>
      <c r="B54" s="121"/>
      <c r="C54" s="121"/>
      <c r="D54" s="122"/>
      <c r="E54" s="123"/>
      <c r="F54" s="124"/>
    </row>
    <row r="55" spans="1:6" ht="15.75" thickBot="1">
      <c r="A55" s="350" t="s">
        <v>128</v>
      </c>
      <c r="B55" s="353"/>
      <c r="C55" s="353"/>
      <c r="D55" s="353"/>
      <c r="E55" s="354"/>
      <c r="F55" s="57"/>
    </row>
    <row r="56" spans="1:6" ht="15.75" thickBot="1">
      <c r="A56" s="54" t="s">
        <v>129</v>
      </c>
      <c r="B56" s="141" t="s">
        <v>130</v>
      </c>
      <c r="C56" s="143" t="s">
        <v>131</v>
      </c>
      <c r="D56" s="143" t="s">
        <v>132</v>
      </c>
      <c r="E56" s="140" t="s">
        <v>84</v>
      </c>
      <c r="F56" s="57"/>
    </row>
    <row r="57" spans="1:6">
      <c r="A57" s="60" t="s">
        <v>63</v>
      </c>
      <c r="B57" s="56" t="s">
        <v>133</v>
      </c>
      <c r="C57" s="142">
        <v>22</v>
      </c>
      <c r="D57" s="185">
        <v>11</v>
      </c>
      <c r="E57" s="72">
        <f>IF('M.C.'!E54*'M.C.'!E56&lt;E28*6%,0,'M.C.'!E54*'M.C.'!E56-E28*6%)</f>
        <v>0</v>
      </c>
      <c r="F57" s="57"/>
    </row>
    <row r="58" spans="1:6" ht="15" customHeight="1">
      <c r="A58" s="62" t="s">
        <v>66</v>
      </c>
      <c r="B58" s="55" t="s">
        <v>134</v>
      </c>
      <c r="C58" s="92">
        <v>22</v>
      </c>
      <c r="D58" s="186">
        <v>35</v>
      </c>
      <c r="E58" s="75">
        <f>C58*D58*0.8</f>
        <v>616</v>
      </c>
      <c r="F58" s="57"/>
    </row>
    <row r="59" spans="1:6">
      <c r="A59" s="62" t="s">
        <v>106</v>
      </c>
      <c r="B59" s="91" t="s">
        <v>135</v>
      </c>
      <c r="C59" s="91"/>
      <c r="D59" s="92"/>
      <c r="E59" s="90">
        <v>0</v>
      </c>
      <c r="F59" s="57"/>
    </row>
    <row r="60" spans="1:6">
      <c r="A60" s="62" t="s">
        <v>88</v>
      </c>
      <c r="B60" s="93" t="s">
        <v>136</v>
      </c>
      <c r="C60" s="93"/>
      <c r="D60" s="92"/>
      <c r="E60" s="90">
        <v>0</v>
      </c>
      <c r="F60" s="57"/>
    </row>
    <row r="61" spans="1:6">
      <c r="A61" s="60" t="s">
        <v>137</v>
      </c>
      <c r="B61" s="359" t="s">
        <v>138</v>
      </c>
      <c r="C61" s="359"/>
      <c r="D61" s="395"/>
      <c r="E61" s="135">
        <v>0</v>
      </c>
      <c r="F61" s="57"/>
    </row>
    <row r="62" spans="1:6">
      <c r="A62" s="62" t="s">
        <v>120</v>
      </c>
      <c r="B62" s="362" t="s">
        <v>139</v>
      </c>
      <c r="C62" s="362"/>
      <c r="D62" s="368"/>
      <c r="E62" s="90">
        <v>0</v>
      </c>
      <c r="F62" s="57"/>
    </row>
    <row r="63" spans="1:6">
      <c r="A63" s="62" t="s">
        <v>140</v>
      </c>
      <c r="B63" s="91" t="s">
        <v>141</v>
      </c>
      <c r="C63" s="91"/>
      <c r="D63" s="92"/>
      <c r="E63" s="90">
        <v>0</v>
      </c>
      <c r="F63" s="57"/>
    </row>
    <row r="64" spans="1:6" ht="15.75" thickBot="1">
      <c r="A64" s="94" t="s">
        <v>120</v>
      </c>
      <c r="B64" s="95" t="s">
        <v>142</v>
      </c>
      <c r="C64" s="95"/>
      <c r="D64" s="96"/>
      <c r="E64" s="97">
        <v>0</v>
      </c>
    </row>
    <row r="65" spans="1:6" ht="15.75" thickBot="1">
      <c r="A65" s="414" t="s">
        <v>143</v>
      </c>
      <c r="B65" s="393" t="s">
        <v>143</v>
      </c>
      <c r="C65" s="393"/>
      <c r="D65" s="393"/>
      <c r="E65" s="98">
        <f>SUM(E57:E64)</f>
        <v>616</v>
      </c>
    </row>
    <row r="66" spans="1:6">
      <c r="A66" s="119" t="s">
        <v>144</v>
      </c>
      <c r="B66" s="82"/>
      <c r="C66" s="82"/>
      <c r="D66" s="82"/>
      <c r="E66" s="118"/>
    </row>
    <row r="67" spans="1:6" ht="15.75" thickBot="1">
      <c r="A67" s="420" t="s">
        <v>145</v>
      </c>
      <c r="B67" s="420"/>
      <c r="C67" s="420"/>
      <c r="D67" s="420"/>
      <c r="E67" s="420"/>
    </row>
    <row r="68" spans="1:6" ht="15.75" thickBot="1">
      <c r="A68" s="350" t="s">
        <v>146</v>
      </c>
      <c r="B68" s="351"/>
      <c r="C68" s="351"/>
      <c r="D68" s="351"/>
      <c r="E68" s="352"/>
    </row>
    <row r="69" spans="1:6" ht="15.75" thickBot="1">
      <c r="A69" s="102">
        <v>2</v>
      </c>
      <c r="B69" s="347" t="s">
        <v>147</v>
      </c>
      <c r="C69" s="348"/>
      <c r="D69" s="349"/>
      <c r="E69" s="103" t="s">
        <v>148</v>
      </c>
    </row>
    <row r="70" spans="1:6" ht="15.75" thickBot="1">
      <c r="A70" s="104" t="s">
        <v>100</v>
      </c>
      <c r="B70" s="344" t="s">
        <v>101</v>
      </c>
      <c r="C70" s="345"/>
      <c r="D70" s="346"/>
      <c r="E70" s="105">
        <f>E37</f>
        <v>3923.93</v>
      </c>
    </row>
    <row r="71" spans="1:6" ht="15.75" thickBot="1">
      <c r="A71" s="104" t="s">
        <v>113</v>
      </c>
      <c r="B71" s="344" t="s">
        <v>114</v>
      </c>
      <c r="C71" s="345"/>
      <c r="D71" s="346"/>
      <c r="E71" s="105">
        <f>E51</f>
        <v>2358.7199999999998</v>
      </c>
    </row>
    <row r="72" spans="1:6" ht="15.75" thickBot="1">
      <c r="A72" s="104" t="s">
        <v>129</v>
      </c>
      <c r="B72" s="375" t="s">
        <v>130</v>
      </c>
      <c r="C72" s="376"/>
      <c r="D72" s="377"/>
      <c r="E72" s="105">
        <f>E65</f>
        <v>616</v>
      </c>
    </row>
    <row r="73" spans="1:6" ht="15.75" thickBot="1">
      <c r="A73" s="347" t="s">
        <v>149</v>
      </c>
      <c r="B73" s="348"/>
      <c r="C73" s="348"/>
      <c r="D73" s="349"/>
      <c r="E73" s="106">
        <f>SUM(E70:E72)</f>
        <v>6898.65</v>
      </c>
    </row>
    <row r="74" spans="1:6" ht="15.75" thickBot="1">
      <c r="A74" s="350" t="s">
        <v>150</v>
      </c>
      <c r="B74" s="351"/>
      <c r="C74" s="351"/>
      <c r="D74" s="351"/>
      <c r="E74" s="352"/>
    </row>
    <row r="75" spans="1:6" ht="15.75" thickBot="1">
      <c r="A75" s="102">
        <v>3</v>
      </c>
      <c r="B75" s="382" t="s">
        <v>151</v>
      </c>
      <c r="C75" s="384"/>
      <c r="D75" s="107" t="s">
        <v>152</v>
      </c>
      <c r="E75" s="103" t="s">
        <v>148</v>
      </c>
    </row>
    <row r="76" spans="1:6" ht="15.75" thickBot="1">
      <c r="A76" s="104" t="s">
        <v>153</v>
      </c>
      <c r="B76" s="378" t="s">
        <v>154</v>
      </c>
      <c r="C76" s="379"/>
      <c r="D76" s="108">
        <f>'M.C.'!E34</f>
        <v>4.5833333333333334E-3</v>
      </c>
      <c r="E76" s="105">
        <f>D76*$E$28</f>
        <v>64.349999999999994</v>
      </c>
    </row>
    <row r="77" spans="1:6" ht="15.75" thickBot="1">
      <c r="A77" s="104" t="s">
        <v>155</v>
      </c>
      <c r="B77" s="378" t="s">
        <v>156</v>
      </c>
      <c r="C77" s="379"/>
      <c r="D77" s="108">
        <f>'M.C.'!E35</f>
        <v>3.6666666666666667E-4</v>
      </c>
      <c r="E77" s="105">
        <f>D77*$E$28</f>
        <v>5.1479999999999997</v>
      </c>
    </row>
    <row r="78" spans="1:6" ht="27" customHeight="1" thickBot="1">
      <c r="A78" s="104" t="s">
        <v>106</v>
      </c>
      <c r="B78" s="378" t="s">
        <v>157</v>
      </c>
      <c r="C78" s="379"/>
      <c r="D78" s="134">
        <f>'M.C.'!E36</f>
        <v>3.4799999999999998E-2</v>
      </c>
      <c r="E78" s="105">
        <f>D78*$E$28</f>
        <v>488.59199999999998</v>
      </c>
    </row>
    <row r="79" spans="1:6" ht="15.75" thickBot="1">
      <c r="A79" s="104" t="s">
        <v>72</v>
      </c>
      <c r="B79" s="378" t="s">
        <v>158</v>
      </c>
      <c r="C79" s="379"/>
      <c r="D79" s="108">
        <f>'M.C.'!E37</f>
        <v>1.9400000000000001E-2</v>
      </c>
      <c r="E79" s="105">
        <f>D79*$E$28</f>
        <v>272.37600000000003</v>
      </c>
    </row>
    <row r="80" spans="1:6" ht="26.25" customHeight="1" thickBot="1">
      <c r="A80" s="104" t="s">
        <v>137</v>
      </c>
      <c r="B80" s="378" t="s">
        <v>159</v>
      </c>
      <c r="C80" s="379"/>
      <c r="D80" s="108">
        <f>D79*D51</f>
        <v>7.1392000000000001E-3</v>
      </c>
      <c r="E80" s="105">
        <f t="shared" ref="E80" si="1">D80*$E$28</f>
        <v>100.234368</v>
      </c>
      <c r="F80" s="57"/>
    </row>
    <row r="81" spans="1:6" ht="15.75" thickBot="1">
      <c r="A81" s="104" t="s">
        <v>160</v>
      </c>
      <c r="B81" s="144" t="s">
        <v>161</v>
      </c>
      <c r="C81" s="145"/>
      <c r="D81" s="134">
        <v>5.1999999999999998E-3</v>
      </c>
      <c r="E81" s="105">
        <f>D81*$E$28</f>
        <v>73.007999999999996</v>
      </c>
      <c r="F81" s="57"/>
    </row>
    <row r="82" spans="1:6" ht="15.75" thickBot="1">
      <c r="A82" s="347" t="s">
        <v>149</v>
      </c>
      <c r="B82" s="348"/>
      <c r="C82" s="349"/>
      <c r="D82" s="109">
        <v>7.1199999999999999E-2</v>
      </c>
      <c r="E82" s="110">
        <f>ROUND(SUM(E76:E81),2)</f>
        <v>1003.71</v>
      </c>
      <c r="F82" s="57"/>
    </row>
    <row r="83" spans="1:6" ht="15.75" thickBot="1">
      <c r="A83" s="411" t="s">
        <v>162</v>
      </c>
      <c r="B83" s="411"/>
      <c r="C83" s="411"/>
      <c r="D83" s="411"/>
      <c r="E83" s="411"/>
      <c r="F83" s="57"/>
    </row>
    <row r="84" spans="1:6" ht="15.75" thickBot="1">
      <c r="A84" s="350" t="s">
        <v>163</v>
      </c>
      <c r="B84" s="351"/>
      <c r="C84" s="351"/>
      <c r="D84" s="351"/>
      <c r="E84" s="352"/>
      <c r="F84" s="57"/>
    </row>
    <row r="85" spans="1:6" ht="15.75" thickBot="1">
      <c r="A85" s="347" t="s">
        <v>164</v>
      </c>
      <c r="B85" s="348"/>
      <c r="C85" s="348"/>
      <c r="D85" s="348"/>
      <c r="E85" s="349"/>
      <c r="F85" s="57"/>
    </row>
    <row r="86" spans="1:6" ht="15.75" thickBot="1">
      <c r="A86" s="102" t="s">
        <v>165</v>
      </c>
      <c r="B86" s="347" t="s">
        <v>166</v>
      </c>
      <c r="C86" s="349"/>
      <c r="D86" s="102" t="s">
        <v>152</v>
      </c>
      <c r="E86" s="103" t="s">
        <v>148</v>
      </c>
      <c r="F86" s="57"/>
    </row>
    <row r="87" spans="1:6" ht="15.75" thickBot="1">
      <c r="A87" s="104" t="s">
        <v>153</v>
      </c>
      <c r="B87" s="378" t="s">
        <v>167</v>
      </c>
      <c r="C87" s="379"/>
      <c r="D87" s="111">
        <f>'M.C.'!E43</f>
        <v>9.2592592592592587E-3</v>
      </c>
      <c r="E87" s="112">
        <f>D87*$E$28</f>
        <v>130</v>
      </c>
      <c r="F87" s="57"/>
    </row>
    <row r="88" spans="1:6" ht="15.75" thickBot="1">
      <c r="A88" s="104" t="s">
        <v>155</v>
      </c>
      <c r="B88" s="378" t="s">
        <v>168</v>
      </c>
      <c r="C88" s="379"/>
      <c r="D88" s="111">
        <f>'M.C.'!E44</f>
        <v>2.7222222222222218E-3</v>
      </c>
      <c r="E88" s="112">
        <f>D88*$E$28</f>
        <v>38.219999999999992</v>
      </c>
      <c r="F88" s="57"/>
    </row>
    <row r="89" spans="1:6" ht="15.75" thickBot="1">
      <c r="A89" s="104" t="s">
        <v>106</v>
      </c>
      <c r="B89" s="378" t="s">
        <v>169</v>
      </c>
      <c r="C89" s="379"/>
      <c r="D89" s="111">
        <f>'M.C.'!E45</f>
        <v>2.3000000000000001E-4</v>
      </c>
      <c r="E89" s="112">
        <f>D89*$E$28</f>
        <v>3.2292000000000001</v>
      </c>
      <c r="F89" s="57"/>
    </row>
    <row r="90" spans="1:6" ht="15.75" thickBot="1">
      <c r="A90" s="104" t="s">
        <v>72</v>
      </c>
      <c r="B90" s="378" t="s">
        <v>170</v>
      </c>
      <c r="C90" s="379"/>
      <c r="D90" s="111">
        <f>'M.C.'!E46</f>
        <v>4.1999999999999997E-3</v>
      </c>
      <c r="E90" s="112">
        <f t="shared" ref="E90:E92" si="2">D90*$E$28</f>
        <v>58.967999999999996</v>
      </c>
      <c r="F90" s="57"/>
    </row>
    <row r="91" spans="1:6" ht="15.75" thickBot="1">
      <c r="A91" s="104" t="s">
        <v>137</v>
      </c>
      <c r="B91" s="378" t="s">
        <v>171</v>
      </c>
      <c r="C91" s="379"/>
      <c r="D91" s="111">
        <f>'M.C.'!E47</f>
        <v>1.6180555555555555E-4</v>
      </c>
      <c r="E91" s="112">
        <f t="shared" si="2"/>
        <v>2.2717499999999999</v>
      </c>
      <c r="F91" s="57"/>
    </row>
    <row r="92" spans="1:6" ht="15.75" thickBot="1">
      <c r="A92" s="104" t="s">
        <v>160</v>
      </c>
      <c r="B92" s="378" t="s">
        <v>172</v>
      </c>
      <c r="C92" s="379"/>
      <c r="D92" s="136">
        <f>'M.C.'!E48</f>
        <v>0</v>
      </c>
      <c r="E92" s="112">
        <f t="shared" si="2"/>
        <v>0</v>
      </c>
      <c r="F92" s="138" t="s">
        <v>173</v>
      </c>
    </row>
    <row r="93" spans="1:6" ht="15.75" thickBot="1">
      <c r="A93" s="347" t="s">
        <v>108</v>
      </c>
      <c r="B93" s="348"/>
      <c r="C93" s="53"/>
      <c r="D93" s="113">
        <v>1.2E-2</v>
      </c>
      <c r="E93" s="110">
        <f>SUM(E87:E92)</f>
        <v>232.68894999999998</v>
      </c>
      <c r="F93" s="57"/>
    </row>
    <row r="94" spans="1:6" ht="27.75" customHeight="1" thickBot="1">
      <c r="A94" s="413" t="s">
        <v>174</v>
      </c>
      <c r="B94" s="413"/>
      <c r="C94" s="413"/>
      <c r="D94" s="413"/>
      <c r="E94" s="413"/>
      <c r="F94" s="57"/>
    </row>
    <row r="95" spans="1:6" ht="15.75" thickBot="1">
      <c r="A95" s="350" t="s">
        <v>175</v>
      </c>
      <c r="B95" s="351"/>
      <c r="C95" s="351"/>
      <c r="D95" s="351"/>
      <c r="E95" s="352"/>
      <c r="F95" s="57"/>
    </row>
    <row r="96" spans="1:6" ht="15.75" thickBot="1">
      <c r="A96" s="102" t="s">
        <v>176</v>
      </c>
      <c r="B96" s="347" t="s">
        <v>177</v>
      </c>
      <c r="C96" s="348"/>
      <c r="D96" s="349"/>
      <c r="E96" s="103" t="s">
        <v>148</v>
      </c>
    </row>
    <row r="97" spans="1:6" ht="15.75" thickBot="1">
      <c r="A97" s="104" t="s">
        <v>153</v>
      </c>
      <c r="B97" s="375" t="s">
        <v>178</v>
      </c>
      <c r="C97" s="376"/>
      <c r="D97" s="377"/>
      <c r="E97" s="105">
        <v>0</v>
      </c>
    </row>
    <row r="98" spans="1:6" ht="15.75" thickBot="1">
      <c r="A98" s="347" t="s">
        <v>149</v>
      </c>
      <c r="B98" s="348"/>
      <c r="C98" s="348"/>
      <c r="D98" s="349"/>
      <c r="E98" s="105">
        <v>0</v>
      </c>
    </row>
    <row r="99" spans="1:6" ht="15.75" thickBot="1">
      <c r="A99" s="99"/>
      <c r="B99" s="57"/>
      <c r="C99" s="57"/>
      <c r="D99" s="100"/>
      <c r="E99" s="101"/>
    </row>
    <row r="100" spans="1:6" ht="15.75" thickBot="1">
      <c r="A100" s="350" t="s">
        <v>179</v>
      </c>
      <c r="B100" s="351"/>
      <c r="C100" s="351"/>
      <c r="D100" s="351"/>
      <c r="E100" s="352"/>
    </row>
    <row r="101" spans="1:6" ht="15.75" thickBot="1">
      <c r="A101" s="102">
        <v>4</v>
      </c>
      <c r="B101" s="347" t="s">
        <v>180</v>
      </c>
      <c r="C101" s="348"/>
      <c r="D101" s="349"/>
      <c r="E101" s="103" t="s">
        <v>148</v>
      </c>
    </row>
    <row r="102" spans="1:6" ht="15.75" thickBot="1">
      <c r="A102" s="104" t="s">
        <v>165</v>
      </c>
      <c r="B102" s="375" t="s">
        <v>166</v>
      </c>
      <c r="C102" s="376"/>
      <c r="D102" s="377"/>
      <c r="E102" s="105">
        <f>E93</f>
        <v>232.68894999999998</v>
      </c>
    </row>
    <row r="103" spans="1:6" ht="15.75" thickBot="1">
      <c r="A103" s="104" t="s">
        <v>176</v>
      </c>
      <c r="B103" s="375" t="s">
        <v>177</v>
      </c>
      <c r="C103" s="376"/>
      <c r="D103" s="377"/>
      <c r="E103" s="105">
        <v>0</v>
      </c>
    </row>
    <row r="104" spans="1:6" ht="15.75" thickBot="1">
      <c r="A104" s="347" t="s">
        <v>149</v>
      </c>
      <c r="B104" s="348"/>
      <c r="C104" s="348"/>
      <c r="D104" s="349"/>
      <c r="E104" s="110">
        <f>SUM(E102:E103)</f>
        <v>232.68894999999998</v>
      </c>
    </row>
    <row r="105" spans="1:6" ht="15.75" thickBot="1">
      <c r="A105" s="99"/>
      <c r="B105" s="57"/>
      <c r="C105" s="57"/>
      <c r="D105" s="100"/>
      <c r="E105" s="101"/>
    </row>
    <row r="106" spans="1:6" ht="15.75" thickBot="1">
      <c r="A106" s="350" t="s">
        <v>181</v>
      </c>
      <c r="B106" s="351"/>
      <c r="C106" s="351"/>
      <c r="D106" s="351"/>
      <c r="E106" s="352"/>
    </row>
    <row r="107" spans="1:6" ht="15.75" thickBot="1">
      <c r="A107" s="102">
        <v>5</v>
      </c>
      <c r="B107" s="347" t="s">
        <v>182</v>
      </c>
      <c r="C107" s="348"/>
      <c r="D107" s="349"/>
      <c r="E107" s="103" t="s">
        <v>148</v>
      </c>
    </row>
    <row r="108" spans="1:6" ht="15.75" thickBot="1">
      <c r="A108" s="104" t="s">
        <v>153</v>
      </c>
      <c r="B108" s="375" t="s">
        <v>183</v>
      </c>
      <c r="C108" s="376"/>
      <c r="D108" s="377"/>
      <c r="E108" s="105">
        <v>0</v>
      </c>
    </row>
    <row r="109" spans="1:6" ht="15.75" thickBot="1">
      <c r="A109" s="104" t="s">
        <v>155</v>
      </c>
      <c r="B109" s="375" t="s">
        <v>184</v>
      </c>
      <c r="C109" s="376"/>
      <c r="D109" s="377"/>
      <c r="E109" s="105">
        <v>0</v>
      </c>
    </row>
    <row r="110" spans="1:6" ht="15.75" thickBot="1">
      <c r="A110" s="104" t="s">
        <v>106</v>
      </c>
      <c r="B110" s="375" t="s">
        <v>185</v>
      </c>
      <c r="C110" s="376"/>
      <c r="D110" s="377"/>
      <c r="E110" s="105">
        <v>0</v>
      </c>
    </row>
    <row r="111" spans="1:6" ht="15.75" thickBot="1">
      <c r="A111" s="104" t="s">
        <v>72</v>
      </c>
      <c r="B111" s="375" t="s">
        <v>186</v>
      </c>
      <c r="C111" s="376"/>
      <c r="D111" s="377"/>
      <c r="E111" s="105">
        <v>0</v>
      </c>
    </row>
    <row r="112" spans="1:6" ht="15.75" thickBot="1">
      <c r="A112" s="137" t="s">
        <v>137</v>
      </c>
      <c r="B112" s="375" t="s">
        <v>187</v>
      </c>
      <c r="C112" s="376"/>
      <c r="D112" s="408"/>
      <c r="E112" s="105">
        <v>0</v>
      </c>
      <c r="F112" s="57"/>
    </row>
    <row r="113" spans="1:6" ht="15.75" thickBot="1">
      <c r="A113" s="347" t="s">
        <v>108</v>
      </c>
      <c r="B113" s="348"/>
      <c r="C113" s="348"/>
      <c r="D113" s="349"/>
      <c r="E113" s="106">
        <f>SUM(E108:E112)</f>
        <v>0</v>
      </c>
      <c r="F113" s="57"/>
    </row>
    <row r="114" spans="1:6" ht="15.75" thickBot="1">
      <c r="A114" s="99"/>
      <c r="B114" s="57"/>
      <c r="C114" s="57"/>
      <c r="D114" s="100"/>
      <c r="E114" s="101"/>
      <c r="F114" s="57"/>
    </row>
    <row r="115" spans="1:6" ht="15.75" thickBot="1">
      <c r="A115" s="350" t="s">
        <v>188</v>
      </c>
      <c r="B115" s="351"/>
      <c r="C115" s="351"/>
      <c r="D115" s="351"/>
      <c r="E115" s="352"/>
      <c r="F115" s="57"/>
    </row>
    <row r="116" spans="1:6" ht="15.75" thickBot="1">
      <c r="A116" s="102">
        <v>6</v>
      </c>
      <c r="B116" s="347" t="s">
        <v>189</v>
      </c>
      <c r="C116" s="349"/>
      <c r="D116" s="52" t="s">
        <v>152</v>
      </c>
      <c r="E116" s="103" t="s">
        <v>148</v>
      </c>
      <c r="F116" s="57"/>
    </row>
    <row r="117" spans="1:6" ht="15.75" thickBot="1">
      <c r="A117" s="104" t="s">
        <v>153</v>
      </c>
      <c r="B117" s="378" t="s">
        <v>190</v>
      </c>
      <c r="C117" s="379"/>
      <c r="D117" s="111">
        <v>0.05</v>
      </c>
      <c r="E117" s="105">
        <f>D117*E135</f>
        <v>1108.7524475</v>
      </c>
      <c r="F117" s="57"/>
    </row>
    <row r="118" spans="1:6" ht="15.75" thickBot="1">
      <c r="A118" s="104" t="s">
        <v>155</v>
      </c>
      <c r="B118" s="378" t="s">
        <v>191</v>
      </c>
      <c r="C118" s="379"/>
      <c r="D118" s="111">
        <v>0.05</v>
      </c>
      <c r="E118" s="105">
        <f>(E117+E135)*D118</f>
        <v>1164.1900698750001</v>
      </c>
      <c r="F118" s="57"/>
    </row>
    <row r="119" spans="1:6">
      <c r="A119" s="104" t="s">
        <v>106</v>
      </c>
      <c r="B119" s="378" t="s">
        <v>192</v>
      </c>
      <c r="C119" s="379"/>
      <c r="D119" s="111">
        <f>D120+D121+D122</f>
        <v>0.1875</v>
      </c>
      <c r="E119" s="105">
        <f>((E117+E118+E135)/(1-D119))*D119</f>
        <v>5641.8441847788454</v>
      </c>
      <c r="F119" s="126"/>
    </row>
    <row r="120" spans="1:6" ht="15.75" thickBot="1">
      <c r="A120" s="104"/>
      <c r="B120" s="378" t="s">
        <v>193</v>
      </c>
      <c r="C120" s="379"/>
      <c r="D120" s="111">
        <v>9.2499999999999999E-2</v>
      </c>
      <c r="E120" s="105">
        <f>D120*E137</f>
        <v>2783.3097978242304</v>
      </c>
      <c r="F120" s="57"/>
    </row>
    <row r="121" spans="1:6" ht="15.75" thickBot="1">
      <c r="A121" s="104"/>
      <c r="B121" s="378" t="s">
        <v>194</v>
      </c>
      <c r="C121" s="379"/>
      <c r="D121" s="252">
        <v>0.05</v>
      </c>
      <c r="E121" s="105">
        <f>D121*E137</f>
        <v>1504.4917826076924</v>
      </c>
      <c r="F121" s="234">
        <f>E120+E121</f>
        <v>4287.801580431923</v>
      </c>
    </row>
    <row r="122" spans="1:6" ht="15.75" thickBot="1">
      <c r="A122" s="104"/>
      <c r="B122" s="378" t="s">
        <v>205</v>
      </c>
      <c r="C122" s="379"/>
      <c r="D122" s="255">
        <v>4.4999999999999998E-2</v>
      </c>
      <c r="E122" s="253">
        <f>($E$135+$E$117+$E$118)/(1-$D$119)*D122</f>
        <v>1354.0426043469229</v>
      </c>
      <c r="F122" s="57"/>
    </row>
    <row r="123" spans="1:6" ht="15.75" thickBot="1">
      <c r="A123" s="347" t="s">
        <v>108</v>
      </c>
      <c r="B123" s="348"/>
      <c r="C123" s="349"/>
      <c r="D123" s="113">
        <v>0.24249999999999999</v>
      </c>
      <c r="E123" s="103">
        <f>SUM(E117,E118,E119)</f>
        <v>7914.7867021538459</v>
      </c>
      <c r="F123" s="57"/>
    </row>
    <row r="124" spans="1:6">
      <c r="A124" s="119" t="s">
        <v>196</v>
      </c>
      <c r="B124" s="57"/>
      <c r="C124" s="57"/>
      <c r="D124" s="100"/>
      <c r="E124" s="101"/>
      <c r="F124" s="57"/>
    </row>
    <row r="125" spans="1:6">
      <c r="A125" s="420" t="s">
        <v>197</v>
      </c>
      <c r="B125" s="420"/>
      <c r="C125" s="420"/>
      <c r="D125" s="420"/>
      <c r="E125" s="420"/>
      <c r="F125" s="57"/>
    </row>
    <row r="126" spans="1:6">
      <c r="A126" s="119" t="s">
        <v>198</v>
      </c>
      <c r="B126" s="57"/>
      <c r="C126" s="57"/>
      <c r="D126" s="100"/>
      <c r="E126" s="101"/>
      <c r="F126" s="57"/>
    </row>
    <row r="127" spans="1:6" ht="15.75" thickBot="1">
      <c r="A127" s="99"/>
      <c r="B127" s="57"/>
      <c r="C127" s="57"/>
      <c r="D127" s="100"/>
      <c r="E127" s="101"/>
      <c r="F127" s="57"/>
    </row>
    <row r="128" spans="1:6" ht="15.75" thickBot="1">
      <c r="A128" s="350" t="s">
        <v>199</v>
      </c>
      <c r="B128" s="351"/>
      <c r="C128" s="351"/>
      <c r="D128" s="351"/>
      <c r="E128" s="352"/>
    </row>
    <row r="129" spans="1:5" ht="15.75" thickBot="1">
      <c r="A129" s="102"/>
      <c r="B129" s="382" t="s">
        <v>200</v>
      </c>
      <c r="C129" s="383"/>
      <c r="D129" s="384"/>
      <c r="E129" s="103" t="s">
        <v>148</v>
      </c>
    </row>
    <row r="130" spans="1:5" ht="15.75" thickBot="1">
      <c r="A130" s="114" t="s">
        <v>153</v>
      </c>
      <c r="B130" s="344" t="s">
        <v>82</v>
      </c>
      <c r="C130" s="345"/>
      <c r="D130" s="346"/>
      <c r="E130" s="105">
        <f>E28</f>
        <v>14040</v>
      </c>
    </row>
    <row r="131" spans="1:5" ht="15.75" thickBot="1">
      <c r="A131" s="114" t="s">
        <v>155</v>
      </c>
      <c r="B131" s="375" t="s">
        <v>98</v>
      </c>
      <c r="C131" s="376"/>
      <c r="D131" s="377"/>
      <c r="E131" s="105">
        <f>E73</f>
        <v>6898.65</v>
      </c>
    </row>
    <row r="132" spans="1:5" ht="15.75" thickBot="1">
      <c r="A132" s="114" t="s">
        <v>106</v>
      </c>
      <c r="B132" s="375" t="s">
        <v>150</v>
      </c>
      <c r="C132" s="376"/>
      <c r="D132" s="377"/>
      <c r="E132" s="105">
        <f>E82</f>
        <v>1003.71</v>
      </c>
    </row>
    <row r="133" spans="1:5" ht="15.75" thickBot="1">
      <c r="A133" s="114" t="s">
        <v>72</v>
      </c>
      <c r="B133" s="375" t="s">
        <v>163</v>
      </c>
      <c r="C133" s="376"/>
      <c r="D133" s="377"/>
      <c r="E133" s="105">
        <f>E93</f>
        <v>232.68894999999998</v>
      </c>
    </row>
    <row r="134" spans="1:5" ht="15.75" thickBot="1">
      <c r="A134" s="114" t="s">
        <v>137</v>
      </c>
      <c r="B134" s="375" t="s">
        <v>181</v>
      </c>
      <c r="C134" s="376"/>
      <c r="D134" s="377"/>
      <c r="E134" s="105">
        <f>E113</f>
        <v>0</v>
      </c>
    </row>
    <row r="135" spans="1:5" ht="15.75" thickBot="1">
      <c r="A135" s="347" t="s">
        <v>201</v>
      </c>
      <c r="B135" s="348"/>
      <c r="C135" s="348"/>
      <c r="D135" s="349"/>
      <c r="E135" s="105">
        <f>SUM(E130:E134)</f>
        <v>22175.04895</v>
      </c>
    </row>
    <row r="136" spans="1:5" ht="15.75" thickBot="1">
      <c r="A136" s="114" t="s">
        <v>160</v>
      </c>
      <c r="B136" s="344" t="s">
        <v>202</v>
      </c>
      <c r="C136" s="345"/>
      <c r="D136" s="346"/>
      <c r="E136" s="115">
        <f>E123</f>
        <v>7914.7867021538459</v>
      </c>
    </row>
    <row r="137" spans="1:5" ht="15.75" thickBot="1">
      <c r="A137" s="347" t="s">
        <v>203</v>
      </c>
      <c r="B137" s="348"/>
      <c r="C137" s="348"/>
      <c r="D137" s="349"/>
      <c r="E137" s="116">
        <f>SUM(E135:E136)</f>
        <v>30089.835652153844</v>
      </c>
    </row>
    <row r="138" spans="1:5">
      <c r="A138" s="385"/>
      <c r="B138" s="385"/>
      <c r="C138" s="385"/>
      <c r="D138" s="385"/>
      <c r="E138" s="385"/>
    </row>
    <row r="139" spans="1:5">
      <c r="A139" s="57"/>
      <c r="B139" s="57"/>
      <c r="C139" s="57"/>
      <c r="D139" s="57"/>
      <c r="E139" s="57"/>
    </row>
    <row r="140" spans="1:5">
      <c r="A140" s="57"/>
      <c r="B140" s="57"/>
      <c r="C140" s="57"/>
      <c r="D140" s="57"/>
      <c r="E140" s="57"/>
    </row>
    <row r="142" spans="1:5">
      <c r="A142" s="57"/>
      <c r="B142" s="57"/>
      <c r="C142" s="57"/>
      <c r="D142" s="57"/>
      <c r="E142" s="57"/>
    </row>
    <row r="143" spans="1:5">
      <c r="A143" s="57"/>
      <c r="B143" s="57"/>
      <c r="C143" s="57"/>
      <c r="D143" s="57"/>
      <c r="E143" s="57"/>
    </row>
  </sheetData>
  <mergeCells count="117">
    <mergeCell ref="B10:D10"/>
    <mergeCell ref="B11:D11"/>
    <mergeCell ref="B12:D12"/>
    <mergeCell ref="A13:E13"/>
    <mergeCell ref="D14:E14"/>
    <mergeCell ref="B15:D15"/>
    <mergeCell ref="B16:D16"/>
    <mergeCell ref="B18:D18"/>
    <mergeCell ref="A41:E41"/>
    <mergeCell ref="B43:C43"/>
    <mergeCell ref="B42:C42"/>
    <mergeCell ref="A19:E19"/>
    <mergeCell ref="B20:D20"/>
    <mergeCell ref="B21:D21"/>
    <mergeCell ref="B22:C22"/>
    <mergeCell ref="B23:D23"/>
    <mergeCell ref="B24:C24"/>
    <mergeCell ref="B25:D25"/>
    <mergeCell ref="B26:D26"/>
    <mergeCell ref="B27:D27"/>
    <mergeCell ref="A28:D28"/>
    <mergeCell ref="A30:E30"/>
    <mergeCell ref="A31:E31"/>
    <mergeCell ref="B33:C33"/>
    <mergeCell ref="B34:C34"/>
    <mergeCell ref="A35:C35"/>
    <mergeCell ref="B36:C36"/>
    <mergeCell ref="A37:D37"/>
    <mergeCell ref="A38:E38"/>
    <mergeCell ref="A39:E39"/>
    <mergeCell ref="A40:E40"/>
    <mergeCell ref="A85:E85"/>
    <mergeCell ref="B86:C86"/>
    <mergeCell ref="B87:C87"/>
    <mergeCell ref="B61:D61"/>
    <mergeCell ref="B62:D62"/>
    <mergeCell ref="A65:D65"/>
    <mergeCell ref="A67:E67"/>
    <mergeCell ref="A68:E68"/>
    <mergeCell ref="B69:D69"/>
    <mergeCell ref="B70:D70"/>
    <mergeCell ref="B71:D71"/>
    <mergeCell ref="B72:D72"/>
    <mergeCell ref="A73:D73"/>
    <mergeCell ref="A74:E74"/>
    <mergeCell ref="B75:C75"/>
    <mergeCell ref="B76:C76"/>
    <mergeCell ref="B77:C77"/>
    <mergeCell ref="B78:C78"/>
    <mergeCell ref="B79:C79"/>
    <mergeCell ref="B80:C80"/>
    <mergeCell ref="A82:C82"/>
    <mergeCell ref="A83:E83"/>
    <mergeCell ref="A84:E84"/>
    <mergeCell ref="B112:D112"/>
    <mergeCell ref="A113:D113"/>
    <mergeCell ref="A115:E115"/>
    <mergeCell ref="B116:C116"/>
    <mergeCell ref="B117:C117"/>
    <mergeCell ref="B96:D96"/>
    <mergeCell ref="B101:D101"/>
    <mergeCell ref="A98:D98"/>
    <mergeCell ref="A100:E100"/>
    <mergeCell ref="B102:D102"/>
    <mergeCell ref="B103:D103"/>
    <mergeCell ref="A104:D104"/>
    <mergeCell ref="A106:E106"/>
    <mergeCell ref="B107:D107"/>
    <mergeCell ref="B108:D108"/>
    <mergeCell ref="B109:D109"/>
    <mergeCell ref="B110:D110"/>
    <mergeCell ref="B111:D111"/>
    <mergeCell ref="B131:D131"/>
    <mergeCell ref="B132:D132"/>
    <mergeCell ref="B133:D133"/>
    <mergeCell ref="B134:D134"/>
    <mergeCell ref="A135:D135"/>
    <mergeCell ref="B136:D136"/>
    <mergeCell ref="A137:D137"/>
    <mergeCell ref="A138:E138"/>
    <mergeCell ref="B118:C118"/>
    <mergeCell ref="B119:C119"/>
    <mergeCell ref="B120:C120"/>
    <mergeCell ref="B121:C121"/>
    <mergeCell ref="B122:C122"/>
    <mergeCell ref="A123:C123"/>
    <mergeCell ref="A125:E125"/>
    <mergeCell ref="A128:E128"/>
    <mergeCell ref="B129:D129"/>
    <mergeCell ref="B130:D130"/>
    <mergeCell ref="A1:E1"/>
    <mergeCell ref="A2:E2"/>
    <mergeCell ref="A3:E3"/>
    <mergeCell ref="A4:E4"/>
    <mergeCell ref="A5:E5"/>
    <mergeCell ref="A6:E6"/>
    <mergeCell ref="A7:E7"/>
    <mergeCell ref="A8:E8"/>
    <mergeCell ref="B9:D9"/>
    <mergeCell ref="B44:C44"/>
    <mergeCell ref="B45:C45"/>
    <mergeCell ref="B46:C46"/>
    <mergeCell ref="B47:C47"/>
    <mergeCell ref="B48:C48"/>
    <mergeCell ref="B49:C49"/>
    <mergeCell ref="B50:C50"/>
    <mergeCell ref="A51:C51"/>
    <mergeCell ref="A55:E55"/>
    <mergeCell ref="B88:C88"/>
    <mergeCell ref="B89:C89"/>
    <mergeCell ref="B90:C90"/>
    <mergeCell ref="B91:C91"/>
    <mergeCell ref="B92:C92"/>
    <mergeCell ref="A93:B93"/>
    <mergeCell ref="A94:E94"/>
    <mergeCell ref="A95:E95"/>
    <mergeCell ref="B97:D97"/>
  </mergeCells>
  <printOptions horizontalCentered="1"/>
  <pageMargins left="0.31496062992125984" right="0.31496062992125984" top="0.39370078740157483" bottom="0.59055118110236227" header="0.31496062992125984" footer="0.11811023622047245"/>
  <pageSetup paperSize="9" scale="64" fitToHeight="2" orientation="portrait" horizontalDpi="4294967292" r:id="rId1"/>
  <headerFooter>
    <oddFooter>&amp;RPg.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G143"/>
  <sheetViews>
    <sheetView showGridLines="0" workbookViewId="0">
      <selection activeCell="H18" sqref="H18"/>
    </sheetView>
  </sheetViews>
  <sheetFormatPr defaultColWidth="9.140625" defaultRowHeight="15"/>
  <cols>
    <col min="1" max="1" width="7.140625" style="5" customWidth="1"/>
    <col min="2" max="2" width="43.140625" style="7" customWidth="1"/>
    <col min="3" max="3" width="11.42578125" style="7" customWidth="1"/>
    <col min="4" max="4" width="15.85546875" style="7" customWidth="1"/>
    <col min="5" max="5" width="26.85546875" style="7" customWidth="1"/>
    <col min="6" max="6" width="9.140625" style="6"/>
    <col min="7" max="7" width="10.7109375" style="8" bestFit="1" customWidth="1"/>
    <col min="8" max="16384" width="9.140625" style="5"/>
  </cols>
  <sheetData>
    <row r="1" spans="1:7">
      <c r="A1" s="355" t="s">
        <v>56</v>
      </c>
      <c r="B1" s="356"/>
      <c r="C1" s="356"/>
      <c r="D1" s="356"/>
      <c r="E1" s="356"/>
      <c r="F1" s="57"/>
      <c r="G1" s="57"/>
    </row>
    <row r="2" spans="1:7">
      <c r="A2" s="355" t="s">
        <v>57</v>
      </c>
      <c r="B2" s="356"/>
      <c r="C2" s="356"/>
      <c r="D2" s="356"/>
      <c r="E2" s="356"/>
      <c r="F2" s="57"/>
      <c r="G2" s="57"/>
    </row>
    <row r="3" spans="1:7">
      <c r="A3" s="355" t="s">
        <v>58</v>
      </c>
      <c r="B3" s="356"/>
      <c r="C3" s="356"/>
      <c r="D3" s="356"/>
      <c r="E3" s="356"/>
      <c r="F3" s="57"/>
      <c r="G3" s="57"/>
    </row>
    <row r="4" spans="1:7">
      <c r="A4" s="355"/>
      <c r="B4" s="356"/>
      <c r="C4" s="356"/>
      <c r="D4" s="356"/>
      <c r="E4" s="356"/>
      <c r="F4" s="57"/>
      <c r="G4" s="57"/>
    </row>
    <row r="5" spans="1:7" ht="15.75" thickBot="1">
      <c r="A5" s="386" t="s">
        <v>59</v>
      </c>
      <c r="B5" s="387"/>
      <c r="C5" s="387"/>
      <c r="D5" s="387"/>
      <c r="E5" s="387"/>
      <c r="F5" s="57"/>
      <c r="G5" s="57"/>
    </row>
    <row r="6" spans="1:7">
      <c r="A6" s="388" t="s">
        <v>60</v>
      </c>
      <c r="B6" s="389"/>
      <c r="C6" s="389"/>
      <c r="D6" s="389"/>
      <c r="E6" s="390"/>
      <c r="F6" s="57"/>
      <c r="G6" s="57"/>
    </row>
    <row r="7" spans="1:7" ht="15.75" thickBot="1">
      <c r="A7" s="386" t="s">
        <v>61</v>
      </c>
      <c r="B7" s="387"/>
      <c r="C7" s="387"/>
      <c r="D7" s="387"/>
      <c r="E7" s="400"/>
      <c r="F7" s="57"/>
      <c r="G7" s="57"/>
    </row>
    <row r="8" spans="1:7" ht="15.75" thickBot="1">
      <c r="A8" s="401" t="s">
        <v>62</v>
      </c>
      <c r="B8" s="402"/>
      <c r="C8" s="402"/>
      <c r="D8" s="402"/>
      <c r="E8" s="402"/>
      <c r="F8" s="57"/>
      <c r="G8" s="57"/>
    </row>
    <row r="9" spans="1:7">
      <c r="A9" s="60" t="s">
        <v>63</v>
      </c>
      <c r="B9" s="403" t="s">
        <v>64</v>
      </c>
      <c r="C9" s="403"/>
      <c r="D9" s="403"/>
      <c r="E9" s="61" t="s">
        <v>65</v>
      </c>
      <c r="F9" s="57"/>
      <c r="G9" s="57"/>
    </row>
    <row r="10" spans="1:7">
      <c r="A10" s="62" t="s">
        <v>66</v>
      </c>
      <c r="B10" s="404" t="s">
        <v>67</v>
      </c>
      <c r="C10" s="404"/>
      <c r="D10" s="404"/>
      <c r="E10" s="63" t="s">
        <v>68</v>
      </c>
      <c r="F10" s="57"/>
      <c r="G10" s="57"/>
    </row>
    <row r="11" spans="1:7" ht="32.25" customHeight="1">
      <c r="A11" s="62" t="s">
        <v>69</v>
      </c>
      <c r="B11" s="405" t="s">
        <v>70</v>
      </c>
      <c r="C11" s="406"/>
      <c r="D11" s="407"/>
      <c r="E11" s="129" t="s">
        <v>71</v>
      </c>
      <c r="F11" s="57"/>
      <c r="G11" s="57"/>
    </row>
    <row r="12" spans="1:7" ht="15.75" thickBot="1">
      <c r="A12" s="64" t="s">
        <v>72</v>
      </c>
      <c r="B12" s="391" t="s">
        <v>73</v>
      </c>
      <c r="C12" s="391"/>
      <c r="D12" s="391"/>
      <c r="E12" s="65">
        <v>12</v>
      </c>
      <c r="F12" s="57"/>
      <c r="G12" s="57"/>
    </row>
    <row r="13" spans="1:7" ht="15.75" thickBot="1">
      <c r="A13" s="396" t="s">
        <v>74</v>
      </c>
      <c r="B13" s="397"/>
      <c r="C13" s="397"/>
      <c r="D13" s="397"/>
      <c r="E13" s="397"/>
      <c r="F13" s="57"/>
      <c r="G13" s="57"/>
    </row>
    <row r="14" spans="1:7">
      <c r="A14" s="148">
        <v>1</v>
      </c>
      <c r="B14" s="432" t="s">
        <v>75</v>
      </c>
      <c r="C14" s="432"/>
      <c r="D14" s="398" t="s">
        <v>76</v>
      </c>
      <c r="E14" s="399"/>
      <c r="F14" s="57"/>
      <c r="G14" s="57"/>
    </row>
    <row r="15" spans="1:7">
      <c r="A15" s="67">
        <v>2</v>
      </c>
      <c r="B15" s="357" t="s">
        <v>77</v>
      </c>
      <c r="C15" s="358"/>
      <c r="D15" s="359"/>
      <c r="E15" s="68">
        <f>'M.C.'!D11</f>
        <v>10800</v>
      </c>
      <c r="F15" s="57"/>
      <c r="G15" s="128"/>
    </row>
    <row r="16" spans="1:7">
      <c r="A16" s="67">
        <v>3</v>
      </c>
      <c r="B16" s="360" t="s">
        <v>78</v>
      </c>
      <c r="C16" s="361"/>
      <c r="D16" s="362"/>
      <c r="E16" s="69" t="s">
        <v>206</v>
      </c>
    </row>
    <row r="17" spans="1:6">
      <c r="A17" s="58">
        <v>4</v>
      </c>
      <c r="B17" s="369" t="s">
        <v>80</v>
      </c>
      <c r="C17" s="433"/>
      <c r="D17" s="370"/>
      <c r="E17" s="132" t="str">
        <f>'M.C.'!E11</f>
        <v>2141-00</v>
      </c>
    </row>
    <row r="18" spans="1:6" ht="15.75" thickBot="1">
      <c r="A18" s="59">
        <v>5</v>
      </c>
      <c r="B18" s="363" t="s">
        <v>81</v>
      </c>
      <c r="C18" s="364"/>
      <c r="D18" s="365"/>
      <c r="E18" s="131">
        <v>45047</v>
      </c>
    </row>
    <row r="19" spans="1:6" ht="15.75" thickBot="1">
      <c r="A19" s="366" t="s">
        <v>82</v>
      </c>
      <c r="B19" s="367"/>
      <c r="C19" s="367"/>
      <c r="D19" s="367"/>
      <c r="E19" s="367"/>
    </row>
    <row r="20" spans="1:6" ht="15.75" thickBot="1">
      <c r="A20" s="54">
        <v>1</v>
      </c>
      <c r="B20" s="392" t="s">
        <v>83</v>
      </c>
      <c r="C20" s="393"/>
      <c r="D20" s="394"/>
      <c r="E20" s="70" t="s">
        <v>84</v>
      </c>
    </row>
    <row r="21" spans="1:6">
      <c r="A21" s="71" t="s">
        <v>63</v>
      </c>
      <c r="B21" s="395" t="s">
        <v>85</v>
      </c>
      <c r="C21" s="395"/>
      <c r="D21" s="395"/>
      <c r="E21" s="72">
        <f>E15</f>
        <v>10800</v>
      </c>
    </row>
    <row r="22" spans="1:6">
      <c r="A22" s="73" t="s">
        <v>66</v>
      </c>
      <c r="B22" s="369" t="s">
        <v>86</v>
      </c>
      <c r="C22" s="370"/>
      <c r="D22" s="74">
        <v>0</v>
      </c>
      <c r="E22" s="75">
        <f>E21*D22</f>
        <v>0</v>
      </c>
    </row>
    <row r="23" spans="1:6">
      <c r="A23" s="73" t="s">
        <v>69</v>
      </c>
      <c r="B23" s="368" t="s">
        <v>87</v>
      </c>
      <c r="C23" s="368"/>
      <c r="D23" s="368"/>
      <c r="E23" s="75">
        <v>0</v>
      </c>
    </row>
    <row r="24" spans="1:6">
      <c r="A24" s="73" t="s">
        <v>88</v>
      </c>
      <c r="B24" s="369" t="s">
        <v>89</v>
      </c>
      <c r="C24" s="370"/>
      <c r="D24" s="76">
        <v>0</v>
      </c>
      <c r="E24" s="75">
        <f>E21*D240</f>
        <v>0</v>
      </c>
    </row>
    <row r="25" spans="1:6">
      <c r="A25" s="73" t="s">
        <v>90</v>
      </c>
      <c r="B25" s="368" t="s">
        <v>91</v>
      </c>
      <c r="C25" s="368"/>
      <c r="D25" s="368"/>
      <c r="E25" s="75">
        <v>0</v>
      </c>
    </row>
    <row r="26" spans="1:6">
      <c r="A26" s="73" t="s">
        <v>92</v>
      </c>
      <c r="B26" s="368" t="s">
        <v>93</v>
      </c>
      <c r="C26" s="368"/>
      <c r="D26" s="368"/>
      <c r="E26" s="75">
        <v>0</v>
      </c>
    </row>
    <row r="27" spans="1:6">
      <c r="A27" s="77" t="s">
        <v>94</v>
      </c>
      <c r="B27" s="371" t="s">
        <v>95</v>
      </c>
      <c r="C27" s="371"/>
      <c r="D27" s="371"/>
      <c r="E27" s="78">
        <v>0</v>
      </c>
    </row>
    <row r="28" spans="1:6" ht="15.75" thickBot="1">
      <c r="A28" s="372" t="s">
        <v>96</v>
      </c>
      <c r="B28" s="373"/>
      <c r="C28" s="373"/>
      <c r="D28" s="374"/>
      <c r="E28" s="79">
        <f>ROUND(SUM(E21:E27),2)</f>
        <v>10800</v>
      </c>
    </row>
    <row r="29" spans="1:6" ht="15.75" thickBot="1">
      <c r="A29" s="124" t="s">
        <v>97</v>
      </c>
      <c r="B29" s="117"/>
      <c r="C29" s="117"/>
      <c r="D29" s="80"/>
      <c r="E29" s="81"/>
    </row>
    <row r="30" spans="1:6" ht="15.75" thickBot="1">
      <c r="A30" s="350" t="s">
        <v>98</v>
      </c>
      <c r="B30" s="351"/>
      <c r="C30" s="351"/>
      <c r="D30" s="351"/>
      <c r="E30" s="352"/>
    </row>
    <row r="31" spans="1:6" ht="15.75" thickBot="1">
      <c r="A31" s="350" t="s">
        <v>99</v>
      </c>
      <c r="B31" s="351"/>
      <c r="C31" s="351"/>
      <c r="D31" s="351"/>
      <c r="E31" s="352"/>
    </row>
    <row r="32" spans="1:6" ht="15.75" thickBot="1">
      <c r="A32" s="149" t="s">
        <v>100</v>
      </c>
      <c r="B32" s="430" t="s">
        <v>101</v>
      </c>
      <c r="C32" s="431"/>
      <c r="D32" s="151" t="s">
        <v>102</v>
      </c>
      <c r="E32" s="152" t="s">
        <v>84</v>
      </c>
      <c r="F32" s="57"/>
    </row>
    <row r="33" spans="1:6">
      <c r="A33" s="155" t="s">
        <v>63</v>
      </c>
      <c r="B33" s="423" t="s">
        <v>103</v>
      </c>
      <c r="C33" s="423"/>
      <c r="D33" s="156">
        <f>'M.C.'!E19</f>
        <v>8.3299999999999999E-2</v>
      </c>
      <c r="E33" s="157">
        <f>ROUND(E$28*D33,2)</f>
        <v>899.64</v>
      </c>
      <c r="F33" s="57"/>
    </row>
    <row r="34" spans="1:6">
      <c r="A34" s="62" t="s">
        <v>66</v>
      </c>
      <c r="B34" s="404" t="s">
        <v>104</v>
      </c>
      <c r="C34" s="404"/>
      <c r="D34" s="153">
        <f>'M.C.'!E20</f>
        <v>0.121</v>
      </c>
      <c r="E34" s="158">
        <f>ROUND(E$28*D34,2)</f>
        <v>1306.8</v>
      </c>
      <c r="F34" s="57"/>
    </row>
    <row r="35" spans="1:6">
      <c r="A35" s="415" t="s">
        <v>105</v>
      </c>
      <c r="B35" s="416"/>
      <c r="C35" s="416"/>
      <c r="D35" s="154">
        <f>SUM(D33:D34)</f>
        <v>0.20429999999999998</v>
      </c>
      <c r="E35" s="158">
        <f>ROUND(SUM(E33:E34),2)</f>
        <v>2206.44</v>
      </c>
      <c r="F35" s="57"/>
    </row>
    <row r="36" spans="1:6" ht="25.5" customHeight="1">
      <c r="A36" s="62" t="s">
        <v>106</v>
      </c>
      <c r="B36" s="417" t="s">
        <v>107</v>
      </c>
      <c r="C36" s="417"/>
      <c r="D36" s="153">
        <f>'M.C.'!E21</f>
        <v>7.5182399999999996E-2</v>
      </c>
      <c r="E36" s="158">
        <f>ROUND(E$28*D36,2)</f>
        <v>811.97</v>
      </c>
      <c r="F36" s="125"/>
    </row>
    <row r="37" spans="1:6" ht="15.75" thickBot="1">
      <c r="A37" s="421" t="s">
        <v>108</v>
      </c>
      <c r="B37" s="422"/>
      <c r="C37" s="422"/>
      <c r="D37" s="422"/>
      <c r="E37" s="159">
        <f>ROUND(SUM(E35:E36),2)</f>
        <v>3018.41</v>
      </c>
      <c r="F37" s="57"/>
    </row>
    <row r="38" spans="1:6" ht="38.25" customHeight="1">
      <c r="A38" s="409" t="s">
        <v>109</v>
      </c>
      <c r="B38" s="409"/>
      <c r="C38" s="409"/>
      <c r="D38" s="409"/>
      <c r="E38" s="409"/>
      <c r="F38" s="57"/>
    </row>
    <row r="39" spans="1:6" ht="32.25" customHeight="1">
      <c r="A39" s="409" t="s">
        <v>110</v>
      </c>
      <c r="B39" s="409"/>
      <c r="C39" s="409"/>
      <c r="D39" s="409"/>
      <c r="E39" s="409"/>
      <c r="F39" s="57"/>
    </row>
    <row r="40" spans="1:6" ht="33.75" customHeight="1" thickBot="1">
      <c r="A40" s="410" t="s">
        <v>111</v>
      </c>
      <c r="B40" s="410"/>
      <c r="C40" s="410"/>
      <c r="D40" s="410"/>
      <c r="E40" s="410"/>
      <c r="F40" s="57"/>
    </row>
    <row r="41" spans="1:6" ht="15.75" thickBot="1">
      <c r="A41" s="382" t="s">
        <v>112</v>
      </c>
      <c r="B41" s="383"/>
      <c r="C41" s="383"/>
      <c r="D41" s="383"/>
      <c r="E41" s="384"/>
      <c r="F41" s="57"/>
    </row>
    <row r="42" spans="1:6" ht="15.75" thickBot="1">
      <c r="A42" s="83" t="s">
        <v>113</v>
      </c>
      <c r="B42" s="380" t="s">
        <v>114</v>
      </c>
      <c r="C42" s="381"/>
      <c r="D42" s="85" t="s">
        <v>102</v>
      </c>
      <c r="E42" s="86" t="s">
        <v>84</v>
      </c>
      <c r="F42" s="57"/>
    </row>
    <row r="43" spans="1:6">
      <c r="A43" s="66" t="s">
        <v>63</v>
      </c>
      <c r="B43" s="418" t="s">
        <v>115</v>
      </c>
      <c r="C43" s="419"/>
      <c r="D43" s="254">
        <v>0</v>
      </c>
      <c r="E43" s="256">
        <f>ROUND(E$28*D43,2)</f>
        <v>0</v>
      </c>
      <c r="F43" s="57"/>
    </row>
    <row r="44" spans="1:6">
      <c r="A44" s="67" t="s">
        <v>66</v>
      </c>
      <c r="B44" s="369" t="s">
        <v>116</v>
      </c>
      <c r="C44" s="370"/>
      <c r="D44" s="87">
        <v>2.5000000000000001E-2</v>
      </c>
      <c r="E44" s="68">
        <f t="shared" ref="E44:E50" si="0">ROUND(E$28*D44,2)</f>
        <v>270</v>
      </c>
      <c r="F44" s="57"/>
    </row>
    <row r="45" spans="1:6">
      <c r="A45" s="67" t="s">
        <v>69</v>
      </c>
      <c r="B45" s="369" t="s">
        <v>117</v>
      </c>
      <c r="C45" s="370"/>
      <c r="D45" s="127">
        <v>0.03</v>
      </c>
      <c r="E45" s="68">
        <f t="shared" si="0"/>
        <v>324</v>
      </c>
      <c r="F45" s="57"/>
    </row>
    <row r="46" spans="1:6">
      <c r="A46" s="67" t="s">
        <v>88</v>
      </c>
      <c r="B46" s="369" t="s">
        <v>118</v>
      </c>
      <c r="C46" s="370"/>
      <c r="D46" s="87">
        <v>1.4999999999999999E-2</v>
      </c>
      <c r="E46" s="68">
        <f t="shared" si="0"/>
        <v>162</v>
      </c>
      <c r="F46" s="57"/>
    </row>
    <row r="47" spans="1:6">
      <c r="A47" s="67" t="s">
        <v>90</v>
      </c>
      <c r="B47" s="369" t="s">
        <v>119</v>
      </c>
      <c r="C47" s="370"/>
      <c r="D47" s="87">
        <v>0.01</v>
      </c>
      <c r="E47" s="68">
        <f t="shared" si="0"/>
        <v>108</v>
      </c>
      <c r="F47" s="57"/>
    </row>
    <row r="48" spans="1:6">
      <c r="A48" s="67" t="s">
        <v>120</v>
      </c>
      <c r="B48" s="369" t="s">
        <v>121</v>
      </c>
      <c r="C48" s="370"/>
      <c r="D48" s="87">
        <v>6.0000000000000001E-3</v>
      </c>
      <c r="E48" s="68">
        <f t="shared" si="0"/>
        <v>64.8</v>
      </c>
      <c r="F48" s="57"/>
    </row>
    <row r="49" spans="1:6">
      <c r="A49" s="67" t="s">
        <v>92</v>
      </c>
      <c r="B49" s="369" t="s">
        <v>122</v>
      </c>
      <c r="C49" s="370"/>
      <c r="D49" s="87">
        <v>2E-3</v>
      </c>
      <c r="E49" s="68">
        <f t="shared" si="0"/>
        <v>21.6</v>
      </c>
      <c r="F49" s="57"/>
    </row>
    <row r="50" spans="1:6">
      <c r="A50" s="58" t="s">
        <v>94</v>
      </c>
      <c r="B50" s="369" t="s">
        <v>123</v>
      </c>
      <c r="C50" s="370"/>
      <c r="D50" s="87">
        <v>0.08</v>
      </c>
      <c r="E50" s="68">
        <f t="shared" si="0"/>
        <v>864</v>
      </c>
      <c r="F50" s="57"/>
    </row>
    <row r="51" spans="1:6" ht="15.75" thickBot="1">
      <c r="A51" s="424" t="s">
        <v>124</v>
      </c>
      <c r="B51" s="425"/>
      <c r="C51" s="426"/>
      <c r="D51" s="88">
        <v>0.36799999999999999</v>
      </c>
      <c r="E51" s="89">
        <f>ROUND(SUM(E43:E50),2)</f>
        <v>1814.4</v>
      </c>
      <c r="F51" s="57"/>
    </row>
    <row r="52" spans="1:6">
      <c r="A52" s="119" t="s">
        <v>125</v>
      </c>
      <c r="B52" s="121"/>
      <c r="C52" s="121"/>
      <c r="D52" s="122"/>
      <c r="E52" s="123"/>
      <c r="F52" s="124"/>
    </row>
    <row r="53" spans="1:6">
      <c r="A53" s="119" t="s">
        <v>126</v>
      </c>
      <c r="B53" s="121"/>
      <c r="C53" s="121"/>
      <c r="D53" s="122"/>
      <c r="E53" s="123"/>
      <c r="F53" s="124"/>
    </row>
    <row r="54" spans="1:6" ht="15.75" thickBot="1">
      <c r="A54" s="124" t="s">
        <v>127</v>
      </c>
      <c r="B54" s="121"/>
      <c r="C54" s="121"/>
      <c r="D54" s="122"/>
      <c r="E54" s="123"/>
      <c r="F54" s="124"/>
    </row>
    <row r="55" spans="1:6" ht="15.75" thickBot="1">
      <c r="A55" s="350" t="s">
        <v>128</v>
      </c>
      <c r="B55" s="353"/>
      <c r="C55" s="353"/>
      <c r="D55" s="353"/>
      <c r="E55" s="354"/>
      <c r="F55" s="57"/>
    </row>
    <row r="56" spans="1:6" ht="15.75" thickBot="1">
      <c r="A56" s="54" t="s">
        <v>129</v>
      </c>
      <c r="B56" s="141" t="s">
        <v>130</v>
      </c>
      <c r="C56" s="143" t="s">
        <v>131</v>
      </c>
      <c r="D56" s="143" t="s">
        <v>132</v>
      </c>
      <c r="E56" s="140" t="s">
        <v>84</v>
      </c>
      <c r="F56" s="57"/>
    </row>
    <row r="57" spans="1:6">
      <c r="A57" s="60" t="s">
        <v>63</v>
      </c>
      <c r="B57" s="56" t="s">
        <v>133</v>
      </c>
      <c r="C57" s="142">
        <v>22</v>
      </c>
      <c r="D57" s="68">
        <v>11</v>
      </c>
      <c r="E57" s="68">
        <f>IF('M.C.'!E54*'M.C.'!E56&lt;E28*6%,0,'M.C.'!E54*'M.C.'!E56-E28*6%)</f>
        <v>0</v>
      </c>
      <c r="F57" s="57"/>
    </row>
    <row r="58" spans="1:6" ht="15" customHeight="1">
      <c r="A58" s="62" t="s">
        <v>66</v>
      </c>
      <c r="B58" s="55" t="s">
        <v>134</v>
      </c>
      <c r="C58" s="92">
        <v>22</v>
      </c>
      <c r="D58" s="68">
        <v>35</v>
      </c>
      <c r="E58" s="90">
        <f>C58*D58*0.8</f>
        <v>616</v>
      </c>
      <c r="F58" s="57"/>
    </row>
    <row r="59" spans="1:6">
      <c r="A59" s="62" t="s">
        <v>106</v>
      </c>
      <c r="B59" s="91" t="s">
        <v>135</v>
      </c>
      <c r="C59" s="91"/>
      <c r="D59" s="92"/>
      <c r="E59" s="90">
        <v>0</v>
      </c>
      <c r="F59" s="57"/>
    </row>
    <row r="60" spans="1:6">
      <c r="A60" s="62" t="s">
        <v>88</v>
      </c>
      <c r="B60" s="93" t="s">
        <v>136</v>
      </c>
      <c r="C60" s="93"/>
      <c r="D60" s="92"/>
      <c r="E60" s="90">
        <v>0</v>
      </c>
      <c r="F60" s="57"/>
    </row>
    <row r="61" spans="1:6">
      <c r="A61" s="60" t="s">
        <v>137</v>
      </c>
      <c r="B61" s="359" t="s">
        <v>138</v>
      </c>
      <c r="C61" s="359"/>
      <c r="D61" s="395"/>
      <c r="E61" s="135">
        <v>0</v>
      </c>
      <c r="F61" s="57"/>
    </row>
    <row r="62" spans="1:6">
      <c r="A62" s="62" t="s">
        <v>120</v>
      </c>
      <c r="B62" s="362" t="s">
        <v>139</v>
      </c>
      <c r="C62" s="362"/>
      <c r="D62" s="368"/>
      <c r="E62" s="90">
        <v>0</v>
      </c>
      <c r="F62" s="57"/>
    </row>
    <row r="63" spans="1:6">
      <c r="A63" s="62" t="s">
        <v>140</v>
      </c>
      <c r="B63" s="91" t="s">
        <v>141</v>
      </c>
      <c r="C63" s="91"/>
      <c r="D63" s="92"/>
      <c r="E63" s="90">
        <v>0</v>
      </c>
      <c r="F63" s="57"/>
    </row>
    <row r="64" spans="1:6" ht="15.75" thickBot="1">
      <c r="A64" s="94" t="s">
        <v>120</v>
      </c>
      <c r="B64" s="95" t="s">
        <v>142</v>
      </c>
      <c r="C64" s="95"/>
      <c r="D64" s="96"/>
      <c r="E64" s="97">
        <v>0</v>
      </c>
    </row>
    <row r="65" spans="1:6" ht="15.75" thickBot="1">
      <c r="A65" s="414" t="s">
        <v>143</v>
      </c>
      <c r="B65" s="393" t="s">
        <v>143</v>
      </c>
      <c r="C65" s="393"/>
      <c r="D65" s="393"/>
      <c r="E65" s="98">
        <f>SUM(E57:E64)</f>
        <v>616</v>
      </c>
    </row>
    <row r="66" spans="1:6">
      <c r="A66" s="119" t="s">
        <v>144</v>
      </c>
      <c r="B66" s="82"/>
      <c r="C66" s="82"/>
      <c r="D66" s="82"/>
      <c r="E66" s="118"/>
    </row>
    <row r="67" spans="1:6" ht="15.75" thickBot="1">
      <c r="A67" s="420" t="s">
        <v>145</v>
      </c>
      <c r="B67" s="420"/>
      <c r="C67" s="420"/>
      <c r="D67" s="420"/>
      <c r="E67" s="420"/>
    </row>
    <row r="68" spans="1:6" ht="15.75" thickBot="1">
      <c r="A68" s="350" t="s">
        <v>146</v>
      </c>
      <c r="B68" s="351"/>
      <c r="C68" s="351"/>
      <c r="D68" s="351"/>
      <c r="E68" s="352"/>
    </row>
    <row r="69" spans="1:6" ht="15.75" thickBot="1">
      <c r="A69" s="102">
        <v>2</v>
      </c>
      <c r="B69" s="347" t="s">
        <v>147</v>
      </c>
      <c r="C69" s="348"/>
      <c r="D69" s="349"/>
      <c r="E69" s="103" t="s">
        <v>148</v>
      </c>
    </row>
    <row r="70" spans="1:6" ht="15.75" thickBot="1">
      <c r="A70" s="104" t="s">
        <v>100</v>
      </c>
      <c r="B70" s="344" t="s">
        <v>101</v>
      </c>
      <c r="C70" s="345"/>
      <c r="D70" s="346"/>
      <c r="E70" s="105">
        <f>E37</f>
        <v>3018.41</v>
      </c>
    </row>
    <row r="71" spans="1:6" ht="15.75" thickBot="1">
      <c r="A71" s="104" t="s">
        <v>113</v>
      </c>
      <c r="B71" s="344" t="s">
        <v>114</v>
      </c>
      <c r="C71" s="345"/>
      <c r="D71" s="346"/>
      <c r="E71" s="105">
        <f>E51</f>
        <v>1814.4</v>
      </c>
    </row>
    <row r="72" spans="1:6" ht="15.75" thickBot="1">
      <c r="A72" s="104" t="s">
        <v>129</v>
      </c>
      <c r="B72" s="375" t="s">
        <v>130</v>
      </c>
      <c r="C72" s="376"/>
      <c r="D72" s="377"/>
      <c r="E72" s="105">
        <f>E65</f>
        <v>616</v>
      </c>
    </row>
    <row r="73" spans="1:6" ht="15.75" thickBot="1">
      <c r="A73" s="347" t="s">
        <v>149</v>
      </c>
      <c r="B73" s="348"/>
      <c r="C73" s="348"/>
      <c r="D73" s="349"/>
      <c r="E73" s="106">
        <f>SUM(E70:E72)</f>
        <v>5448.8099999999995</v>
      </c>
    </row>
    <row r="74" spans="1:6" ht="15.75" thickBot="1">
      <c r="A74" s="350" t="s">
        <v>150</v>
      </c>
      <c r="B74" s="351"/>
      <c r="C74" s="351"/>
      <c r="D74" s="351"/>
      <c r="E74" s="352"/>
    </row>
    <row r="75" spans="1:6" ht="15.75" thickBot="1">
      <c r="A75" s="102">
        <v>3</v>
      </c>
      <c r="B75" s="382" t="s">
        <v>151</v>
      </c>
      <c r="C75" s="384"/>
      <c r="D75" s="107" t="s">
        <v>152</v>
      </c>
      <c r="E75" s="103" t="s">
        <v>148</v>
      </c>
    </row>
    <row r="76" spans="1:6" ht="15.75" thickBot="1">
      <c r="A76" s="104" t="s">
        <v>153</v>
      </c>
      <c r="B76" s="378" t="s">
        <v>154</v>
      </c>
      <c r="C76" s="379"/>
      <c r="D76" s="108">
        <f>'M.C.'!E34</f>
        <v>4.5833333333333334E-3</v>
      </c>
      <c r="E76" s="105">
        <f t="shared" ref="E76:E81" si="1">D76*$E$28</f>
        <v>49.5</v>
      </c>
    </row>
    <row r="77" spans="1:6" ht="15.75" thickBot="1">
      <c r="A77" s="104" t="s">
        <v>155</v>
      </c>
      <c r="B77" s="378" t="s">
        <v>156</v>
      </c>
      <c r="C77" s="379"/>
      <c r="D77" s="108">
        <f>'M.C.'!E35</f>
        <v>3.6666666666666667E-4</v>
      </c>
      <c r="E77" s="105">
        <f t="shared" si="1"/>
        <v>3.96</v>
      </c>
    </row>
    <row r="78" spans="1:6" ht="27" customHeight="1" thickBot="1">
      <c r="A78" s="104" t="s">
        <v>106</v>
      </c>
      <c r="B78" s="378" t="s">
        <v>157</v>
      </c>
      <c r="C78" s="379"/>
      <c r="D78" s="134">
        <f>'M.C.'!E36</f>
        <v>3.4799999999999998E-2</v>
      </c>
      <c r="E78" s="105">
        <f t="shared" si="1"/>
        <v>375.84</v>
      </c>
    </row>
    <row r="79" spans="1:6" ht="15.75" thickBot="1">
      <c r="A79" s="104" t="s">
        <v>72</v>
      </c>
      <c r="B79" s="378" t="s">
        <v>158</v>
      </c>
      <c r="C79" s="379"/>
      <c r="D79" s="108">
        <f>'M.C.'!E37</f>
        <v>1.9400000000000001E-2</v>
      </c>
      <c r="E79" s="105">
        <f t="shared" si="1"/>
        <v>209.52</v>
      </c>
    </row>
    <row r="80" spans="1:6" ht="26.25" customHeight="1" thickBot="1">
      <c r="A80" s="104" t="s">
        <v>137</v>
      </c>
      <c r="B80" s="378" t="s">
        <v>159</v>
      </c>
      <c r="C80" s="379"/>
      <c r="D80" s="108">
        <f>D79*D51</f>
        <v>7.1392000000000001E-3</v>
      </c>
      <c r="E80" s="105">
        <f t="shared" si="1"/>
        <v>77.103359999999995</v>
      </c>
      <c r="F80" s="57"/>
    </row>
    <row r="81" spans="1:6" ht="15.75" thickBot="1">
      <c r="A81" s="104" t="s">
        <v>160</v>
      </c>
      <c r="B81" s="144" t="s">
        <v>161</v>
      </c>
      <c r="C81" s="145"/>
      <c r="D81" s="134">
        <v>5.1999999999999998E-3</v>
      </c>
      <c r="E81" s="105">
        <f t="shared" si="1"/>
        <v>56.16</v>
      </c>
      <c r="F81" s="57"/>
    </row>
    <row r="82" spans="1:6" ht="15.75" thickBot="1">
      <c r="A82" s="347" t="s">
        <v>149</v>
      </c>
      <c r="B82" s="348"/>
      <c r="C82" s="349"/>
      <c r="D82" s="109">
        <v>7.1199999999999999E-2</v>
      </c>
      <c r="E82" s="110">
        <f>ROUND(SUM(E76:E81),2)</f>
        <v>772.08</v>
      </c>
      <c r="F82" s="57"/>
    </row>
    <row r="83" spans="1:6" ht="15.75" thickBot="1">
      <c r="A83" s="411" t="s">
        <v>162</v>
      </c>
      <c r="B83" s="411"/>
      <c r="C83" s="411"/>
      <c r="D83" s="411"/>
      <c r="E83" s="411"/>
      <c r="F83" s="57"/>
    </row>
    <row r="84" spans="1:6" ht="15.75" thickBot="1">
      <c r="A84" s="350" t="s">
        <v>163</v>
      </c>
      <c r="B84" s="351"/>
      <c r="C84" s="351"/>
      <c r="D84" s="351"/>
      <c r="E84" s="352"/>
      <c r="F84" s="57"/>
    </row>
    <row r="85" spans="1:6" ht="15.75" thickBot="1">
      <c r="A85" s="347" t="s">
        <v>164</v>
      </c>
      <c r="B85" s="348"/>
      <c r="C85" s="348"/>
      <c r="D85" s="348"/>
      <c r="E85" s="349"/>
      <c r="F85" s="57"/>
    </row>
    <row r="86" spans="1:6" ht="15.75" thickBot="1">
      <c r="A86" s="102" t="s">
        <v>165</v>
      </c>
      <c r="B86" s="347" t="s">
        <v>166</v>
      </c>
      <c r="C86" s="349"/>
      <c r="D86" s="102" t="s">
        <v>152</v>
      </c>
      <c r="E86" s="103" t="s">
        <v>148</v>
      </c>
      <c r="F86" s="57"/>
    </row>
    <row r="87" spans="1:6" ht="15.75" thickBot="1">
      <c r="A87" s="104" t="s">
        <v>153</v>
      </c>
      <c r="B87" s="378" t="s">
        <v>167</v>
      </c>
      <c r="C87" s="379"/>
      <c r="D87" s="111">
        <f>'M.C.'!E43</f>
        <v>9.2592592592592587E-3</v>
      </c>
      <c r="E87" s="112">
        <f>D87*$E$28</f>
        <v>100</v>
      </c>
      <c r="F87" s="57"/>
    </row>
    <row r="88" spans="1:6" ht="15.75" thickBot="1">
      <c r="A88" s="104" t="s">
        <v>155</v>
      </c>
      <c r="B88" s="378" t="s">
        <v>168</v>
      </c>
      <c r="C88" s="379"/>
      <c r="D88" s="111">
        <f>'M.C.'!E44</f>
        <v>2.7222222222222218E-3</v>
      </c>
      <c r="E88" s="112">
        <f t="shared" ref="E88:E92" si="2">D88*$E$28</f>
        <v>29.399999999999995</v>
      </c>
      <c r="F88" s="57"/>
    </row>
    <row r="89" spans="1:6" ht="15.75" thickBot="1">
      <c r="A89" s="104" t="s">
        <v>106</v>
      </c>
      <c r="B89" s="378" t="s">
        <v>169</v>
      </c>
      <c r="C89" s="379"/>
      <c r="D89" s="111">
        <f>'M.C.'!E45</f>
        <v>2.3000000000000001E-4</v>
      </c>
      <c r="E89" s="112">
        <f t="shared" si="2"/>
        <v>2.484</v>
      </c>
      <c r="F89" s="57"/>
    </row>
    <row r="90" spans="1:6" ht="15.75" thickBot="1">
      <c r="A90" s="104" t="s">
        <v>72</v>
      </c>
      <c r="B90" s="378" t="s">
        <v>170</v>
      </c>
      <c r="C90" s="379"/>
      <c r="D90" s="111">
        <f>'M.C.'!E46</f>
        <v>4.1999999999999997E-3</v>
      </c>
      <c r="E90" s="112">
        <f t="shared" si="2"/>
        <v>45.36</v>
      </c>
      <c r="F90" s="57"/>
    </row>
    <row r="91" spans="1:6" ht="15.75" thickBot="1">
      <c r="A91" s="104" t="s">
        <v>137</v>
      </c>
      <c r="B91" s="378" t="s">
        <v>171</v>
      </c>
      <c r="C91" s="379"/>
      <c r="D91" s="111">
        <f>'M.C.'!E47</f>
        <v>1.6180555555555555E-4</v>
      </c>
      <c r="E91" s="112">
        <f t="shared" si="2"/>
        <v>1.7475000000000001</v>
      </c>
      <c r="F91" s="57"/>
    </row>
    <row r="92" spans="1:6" ht="15.75" thickBot="1">
      <c r="A92" s="104" t="s">
        <v>160</v>
      </c>
      <c r="B92" s="378" t="s">
        <v>172</v>
      </c>
      <c r="C92" s="379"/>
      <c r="D92" s="136">
        <f>'M.C.'!E48</f>
        <v>0</v>
      </c>
      <c r="E92" s="112">
        <f t="shared" si="2"/>
        <v>0</v>
      </c>
      <c r="F92" s="138" t="s">
        <v>173</v>
      </c>
    </row>
    <row r="93" spans="1:6" ht="15.75" thickBot="1">
      <c r="A93" s="347" t="s">
        <v>108</v>
      </c>
      <c r="B93" s="348"/>
      <c r="C93" s="53"/>
      <c r="D93" s="113">
        <v>1.2E-2</v>
      </c>
      <c r="E93" s="110">
        <f>SUM(E87:E92)</f>
        <v>178.99150000000003</v>
      </c>
      <c r="F93" s="57"/>
    </row>
    <row r="94" spans="1:6" ht="27.75" customHeight="1" thickBot="1">
      <c r="A94" s="413" t="s">
        <v>174</v>
      </c>
      <c r="B94" s="413"/>
      <c r="C94" s="413"/>
      <c r="D94" s="413"/>
      <c r="E94" s="413"/>
      <c r="F94" s="57"/>
    </row>
    <row r="95" spans="1:6" ht="15.75" thickBot="1">
      <c r="A95" s="350" t="s">
        <v>175</v>
      </c>
      <c r="B95" s="351"/>
      <c r="C95" s="351"/>
      <c r="D95" s="351"/>
      <c r="E95" s="352"/>
      <c r="F95" s="57"/>
    </row>
    <row r="96" spans="1:6" ht="15.75" thickBot="1">
      <c r="A96" s="102" t="s">
        <v>176</v>
      </c>
      <c r="B96" s="347" t="s">
        <v>177</v>
      </c>
      <c r="C96" s="348"/>
      <c r="D96" s="349"/>
      <c r="E96" s="103" t="s">
        <v>148</v>
      </c>
    </row>
    <row r="97" spans="1:6" ht="15.75" thickBot="1">
      <c r="A97" s="104" t="s">
        <v>153</v>
      </c>
      <c r="B97" s="375" t="s">
        <v>178</v>
      </c>
      <c r="C97" s="376"/>
      <c r="D97" s="377"/>
      <c r="E97" s="105">
        <v>0</v>
      </c>
    </row>
    <row r="98" spans="1:6" ht="15.75" thickBot="1">
      <c r="A98" s="347" t="s">
        <v>149</v>
      </c>
      <c r="B98" s="348"/>
      <c r="C98" s="348"/>
      <c r="D98" s="349"/>
      <c r="E98" s="105">
        <v>0</v>
      </c>
    </row>
    <row r="99" spans="1:6" ht="15.75" thickBot="1">
      <c r="A99" s="99"/>
      <c r="B99" s="57"/>
      <c r="C99" s="57"/>
      <c r="D99" s="100"/>
      <c r="E99" s="101"/>
    </row>
    <row r="100" spans="1:6" ht="15.75" thickBot="1">
      <c r="A100" s="350" t="s">
        <v>179</v>
      </c>
      <c r="B100" s="351"/>
      <c r="C100" s="351"/>
      <c r="D100" s="351"/>
      <c r="E100" s="352"/>
    </row>
    <row r="101" spans="1:6" ht="15.75" thickBot="1">
      <c r="A101" s="102">
        <v>4</v>
      </c>
      <c r="B101" s="347" t="s">
        <v>180</v>
      </c>
      <c r="C101" s="348"/>
      <c r="D101" s="349"/>
      <c r="E101" s="103" t="s">
        <v>148</v>
      </c>
    </row>
    <row r="102" spans="1:6" ht="15.75" thickBot="1">
      <c r="A102" s="104" t="s">
        <v>165</v>
      </c>
      <c r="B102" s="375" t="s">
        <v>166</v>
      </c>
      <c r="C102" s="376"/>
      <c r="D102" s="377"/>
      <c r="E102" s="105">
        <f>E93</f>
        <v>178.99150000000003</v>
      </c>
    </row>
    <row r="103" spans="1:6" ht="15.75" thickBot="1">
      <c r="A103" s="104" t="s">
        <v>176</v>
      </c>
      <c r="B103" s="375" t="s">
        <v>177</v>
      </c>
      <c r="C103" s="376"/>
      <c r="D103" s="377"/>
      <c r="E103" s="105">
        <v>0</v>
      </c>
    </row>
    <row r="104" spans="1:6" ht="15.75" thickBot="1">
      <c r="A104" s="347" t="s">
        <v>149</v>
      </c>
      <c r="B104" s="348"/>
      <c r="C104" s="348"/>
      <c r="D104" s="349"/>
      <c r="E104" s="110">
        <f>SUM(E102:E103)</f>
        <v>178.99150000000003</v>
      </c>
    </row>
    <row r="105" spans="1:6" ht="15.75" thickBot="1">
      <c r="A105" s="99"/>
      <c r="B105" s="57"/>
      <c r="C105" s="57"/>
      <c r="D105" s="100"/>
      <c r="E105" s="101"/>
    </row>
    <row r="106" spans="1:6" ht="15.75" thickBot="1">
      <c r="A106" s="350" t="s">
        <v>181</v>
      </c>
      <c r="B106" s="351"/>
      <c r="C106" s="351"/>
      <c r="D106" s="351"/>
      <c r="E106" s="352"/>
    </row>
    <row r="107" spans="1:6" ht="15.75" thickBot="1">
      <c r="A107" s="102">
        <v>5</v>
      </c>
      <c r="B107" s="347" t="s">
        <v>182</v>
      </c>
      <c r="C107" s="348"/>
      <c r="D107" s="349"/>
      <c r="E107" s="103" t="s">
        <v>148</v>
      </c>
    </row>
    <row r="108" spans="1:6" ht="15.75" thickBot="1">
      <c r="A108" s="104" t="s">
        <v>153</v>
      </c>
      <c r="B108" s="375" t="s">
        <v>183</v>
      </c>
      <c r="C108" s="376"/>
      <c r="D108" s="377"/>
      <c r="E108" s="105">
        <v>0</v>
      </c>
    </row>
    <row r="109" spans="1:6" ht="15.75" thickBot="1">
      <c r="A109" s="104" t="s">
        <v>155</v>
      </c>
      <c r="B109" s="375" t="s">
        <v>184</v>
      </c>
      <c r="C109" s="376"/>
      <c r="D109" s="377"/>
      <c r="E109" s="105">
        <v>0</v>
      </c>
    </row>
    <row r="110" spans="1:6" ht="15.75" thickBot="1">
      <c r="A110" s="104" t="s">
        <v>106</v>
      </c>
      <c r="B110" s="375" t="s">
        <v>185</v>
      </c>
      <c r="C110" s="376"/>
      <c r="D110" s="377"/>
      <c r="E110" s="105">
        <v>0</v>
      </c>
    </row>
    <row r="111" spans="1:6" ht="15.75" thickBot="1">
      <c r="A111" s="104" t="s">
        <v>72</v>
      </c>
      <c r="B111" s="375" t="s">
        <v>186</v>
      </c>
      <c r="C111" s="376"/>
      <c r="D111" s="377"/>
      <c r="E111" s="105">
        <v>0</v>
      </c>
    </row>
    <row r="112" spans="1:6" ht="15.75" thickBot="1">
      <c r="A112" s="137" t="s">
        <v>137</v>
      </c>
      <c r="B112" s="375" t="s">
        <v>187</v>
      </c>
      <c r="C112" s="376"/>
      <c r="D112" s="408"/>
      <c r="E112" s="105">
        <v>0</v>
      </c>
      <c r="F112" s="57"/>
    </row>
    <row r="113" spans="1:6" ht="15.75" thickBot="1">
      <c r="A113" s="347" t="s">
        <v>108</v>
      </c>
      <c r="B113" s="348"/>
      <c r="C113" s="348"/>
      <c r="D113" s="349"/>
      <c r="E113" s="106">
        <f>SUM(E108:E112)</f>
        <v>0</v>
      </c>
      <c r="F113" s="57"/>
    </row>
    <row r="114" spans="1:6" ht="15.75" thickBot="1">
      <c r="A114" s="99"/>
      <c r="B114" s="57"/>
      <c r="C114" s="57"/>
      <c r="D114" s="100"/>
      <c r="E114" s="101"/>
      <c r="F114" s="57"/>
    </row>
    <row r="115" spans="1:6" ht="15.75" thickBot="1">
      <c r="A115" s="350" t="s">
        <v>188</v>
      </c>
      <c r="B115" s="351"/>
      <c r="C115" s="351"/>
      <c r="D115" s="351"/>
      <c r="E115" s="352"/>
      <c r="F115" s="57"/>
    </row>
    <row r="116" spans="1:6" ht="15.75" thickBot="1">
      <c r="A116" s="102">
        <v>6</v>
      </c>
      <c r="B116" s="347" t="s">
        <v>189</v>
      </c>
      <c r="C116" s="349"/>
      <c r="D116" s="52" t="s">
        <v>152</v>
      </c>
      <c r="E116" s="103" t="s">
        <v>148</v>
      </c>
      <c r="F116" s="57"/>
    </row>
    <row r="117" spans="1:6" ht="15.75" thickBot="1">
      <c r="A117" s="104" t="s">
        <v>153</v>
      </c>
      <c r="B117" s="378" t="s">
        <v>190</v>
      </c>
      <c r="C117" s="379"/>
      <c r="D117" s="111">
        <v>0.05</v>
      </c>
      <c r="E117" s="105">
        <f>D117*E135</f>
        <v>859.99407500000007</v>
      </c>
      <c r="F117" s="57"/>
    </row>
    <row r="118" spans="1:6">
      <c r="A118" s="104" t="s">
        <v>155</v>
      </c>
      <c r="B118" s="378" t="s">
        <v>191</v>
      </c>
      <c r="C118" s="379"/>
      <c r="D118" s="111">
        <v>0.05</v>
      </c>
      <c r="E118" s="105">
        <f>(E117+E135)*D118</f>
        <v>902.99377874999993</v>
      </c>
      <c r="F118" s="57"/>
    </row>
    <row r="119" spans="1:6">
      <c r="A119" s="104" t="s">
        <v>106</v>
      </c>
      <c r="B119" s="378" t="s">
        <v>192</v>
      </c>
      <c r="C119" s="379"/>
      <c r="D119" s="111">
        <f>D120+D121+D122</f>
        <v>0.1875</v>
      </c>
      <c r="E119" s="105">
        <f>((E117+E118+E135)/(1-D119))*D119</f>
        <v>4376.0467739423075</v>
      </c>
      <c r="F119" s="126"/>
    </row>
    <row r="120" spans="1:6" ht="15.75" thickBot="1">
      <c r="A120" s="104"/>
      <c r="B120" s="378" t="s">
        <v>193</v>
      </c>
      <c r="C120" s="379"/>
      <c r="D120" s="111">
        <v>9.2499999999999999E-2</v>
      </c>
      <c r="E120" s="105">
        <f>D120*E137</f>
        <v>2158.8497418115385</v>
      </c>
      <c r="F120" s="57"/>
    </row>
    <row r="121" spans="1:6" ht="15.75" thickBot="1">
      <c r="A121" s="104"/>
      <c r="B121" s="378" t="s">
        <v>194</v>
      </c>
      <c r="C121" s="379"/>
      <c r="D121" s="252">
        <v>0.05</v>
      </c>
      <c r="E121" s="105">
        <f>D121*E137</f>
        <v>1166.9458063846155</v>
      </c>
      <c r="F121" s="234">
        <f>E120+E121</f>
        <v>3325.795548196154</v>
      </c>
    </row>
    <row r="122" spans="1:6" ht="15.75" thickBot="1">
      <c r="A122" s="104"/>
      <c r="B122" s="378" t="s">
        <v>205</v>
      </c>
      <c r="C122" s="379"/>
      <c r="D122" s="255">
        <v>4.4999999999999998E-2</v>
      </c>
      <c r="E122" s="253">
        <f>($E$135+$E$117+$E$118)/(1-$D$119)*D122</f>
        <v>1050.2512257461538</v>
      </c>
      <c r="F122" s="57"/>
    </row>
    <row r="123" spans="1:6" ht="15.75" thickBot="1">
      <c r="A123" s="347" t="s">
        <v>108</v>
      </c>
      <c r="B123" s="348"/>
      <c r="C123" s="349"/>
      <c r="D123" s="113">
        <v>0.24249999999999999</v>
      </c>
      <c r="E123" s="103">
        <f>SUM(E117,E118,E119)</f>
        <v>6139.0346276923074</v>
      </c>
      <c r="F123" s="57"/>
    </row>
    <row r="124" spans="1:6">
      <c r="A124" s="119" t="s">
        <v>196</v>
      </c>
      <c r="B124" s="57"/>
      <c r="C124" s="57"/>
      <c r="D124" s="100"/>
      <c r="E124" s="101"/>
      <c r="F124" s="57"/>
    </row>
    <row r="125" spans="1:6">
      <c r="A125" s="420" t="s">
        <v>197</v>
      </c>
      <c r="B125" s="420"/>
      <c r="C125" s="420"/>
      <c r="D125" s="420"/>
      <c r="E125" s="420"/>
      <c r="F125" s="57"/>
    </row>
    <row r="126" spans="1:6">
      <c r="A126" s="119" t="s">
        <v>198</v>
      </c>
      <c r="B126" s="57"/>
      <c r="C126" s="57"/>
      <c r="D126" s="100"/>
      <c r="E126" s="101"/>
      <c r="F126" s="57"/>
    </row>
    <row r="127" spans="1:6" ht="15.75" thickBot="1">
      <c r="A127" s="99"/>
      <c r="B127" s="57"/>
      <c r="C127" s="57"/>
      <c r="D127" s="100"/>
      <c r="E127" s="101"/>
      <c r="F127" s="57"/>
    </row>
    <row r="128" spans="1:6" ht="15.75" thickBot="1">
      <c r="A128" s="427" t="s">
        <v>207</v>
      </c>
      <c r="B128" s="428"/>
      <c r="C128" s="428"/>
      <c r="D128" s="428"/>
      <c r="E128" s="429"/>
    </row>
    <row r="129" spans="1:5" ht="15.75" thickBot="1">
      <c r="A129" s="102"/>
      <c r="B129" s="382" t="s">
        <v>200</v>
      </c>
      <c r="C129" s="383"/>
      <c r="D129" s="384"/>
      <c r="E129" s="103" t="s">
        <v>148</v>
      </c>
    </row>
    <row r="130" spans="1:5" ht="15.75" thickBot="1">
      <c r="A130" s="114" t="s">
        <v>153</v>
      </c>
      <c r="B130" s="344" t="s">
        <v>82</v>
      </c>
      <c r="C130" s="345"/>
      <c r="D130" s="346"/>
      <c r="E130" s="105">
        <f>E28</f>
        <v>10800</v>
      </c>
    </row>
    <row r="131" spans="1:5" ht="15.75" thickBot="1">
      <c r="A131" s="114" t="s">
        <v>155</v>
      </c>
      <c r="B131" s="375" t="s">
        <v>98</v>
      </c>
      <c r="C131" s="376"/>
      <c r="D131" s="377"/>
      <c r="E131" s="105">
        <f>E73</f>
        <v>5448.8099999999995</v>
      </c>
    </row>
    <row r="132" spans="1:5" ht="15.75" thickBot="1">
      <c r="A132" s="114" t="s">
        <v>106</v>
      </c>
      <c r="B132" s="375" t="s">
        <v>150</v>
      </c>
      <c r="C132" s="376"/>
      <c r="D132" s="377"/>
      <c r="E132" s="105">
        <f>E82</f>
        <v>772.08</v>
      </c>
    </row>
    <row r="133" spans="1:5" ht="15.75" thickBot="1">
      <c r="A133" s="114" t="s">
        <v>72</v>
      </c>
      <c r="B133" s="375" t="s">
        <v>163</v>
      </c>
      <c r="C133" s="376"/>
      <c r="D133" s="377"/>
      <c r="E133" s="105">
        <f>E93</f>
        <v>178.99150000000003</v>
      </c>
    </row>
    <row r="134" spans="1:5" ht="15.75" thickBot="1">
      <c r="A134" s="114" t="s">
        <v>137</v>
      </c>
      <c r="B134" s="375" t="s">
        <v>181</v>
      </c>
      <c r="C134" s="376"/>
      <c r="D134" s="377"/>
      <c r="E134" s="105">
        <f>E113</f>
        <v>0</v>
      </c>
    </row>
    <row r="135" spans="1:5" ht="15.75" thickBot="1">
      <c r="A135" s="347" t="s">
        <v>201</v>
      </c>
      <c r="B135" s="348"/>
      <c r="C135" s="348"/>
      <c r="D135" s="349"/>
      <c r="E135" s="105">
        <f>SUM(E130:E134)</f>
        <v>17199.8815</v>
      </c>
    </row>
    <row r="136" spans="1:5" ht="15.75" thickBot="1">
      <c r="A136" s="114" t="s">
        <v>160</v>
      </c>
      <c r="B136" s="344" t="s">
        <v>202</v>
      </c>
      <c r="C136" s="345"/>
      <c r="D136" s="346"/>
      <c r="E136" s="115">
        <f>E123</f>
        <v>6139.0346276923074</v>
      </c>
    </row>
    <row r="137" spans="1:5" ht="15.75" thickBot="1">
      <c r="A137" s="347" t="s">
        <v>203</v>
      </c>
      <c r="B137" s="348"/>
      <c r="C137" s="348"/>
      <c r="D137" s="349"/>
      <c r="E137" s="116">
        <f>SUM(E135:E136)</f>
        <v>23338.916127692308</v>
      </c>
    </row>
    <row r="138" spans="1:5">
      <c r="A138" s="385"/>
      <c r="B138" s="385"/>
      <c r="C138" s="385"/>
      <c r="D138" s="385"/>
      <c r="E138" s="385"/>
    </row>
    <row r="139" spans="1:5">
      <c r="A139" s="57"/>
      <c r="B139" s="57"/>
      <c r="C139" s="57"/>
      <c r="D139" s="57"/>
      <c r="E139" s="57"/>
    </row>
    <row r="140" spans="1:5">
      <c r="A140" s="57"/>
      <c r="B140" s="57"/>
      <c r="C140" s="57"/>
      <c r="D140" s="57"/>
      <c r="E140" s="57"/>
    </row>
    <row r="142" spans="1:5">
      <c r="A142" s="57"/>
      <c r="B142" s="57"/>
      <c r="C142" s="57"/>
      <c r="D142" s="57"/>
      <c r="E142" s="57"/>
    </row>
    <row r="143" spans="1:5">
      <c r="A143" s="57"/>
      <c r="B143" s="57"/>
      <c r="C143" s="57"/>
      <c r="D143" s="57"/>
      <c r="E143" s="57"/>
    </row>
  </sheetData>
  <mergeCells count="120">
    <mergeCell ref="A7:E7"/>
    <mergeCell ref="A8:E8"/>
    <mergeCell ref="B9:D9"/>
    <mergeCell ref="B10:D10"/>
    <mergeCell ref="B11:D11"/>
    <mergeCell ref="B12:D12"/>
    <mergeCell ref="A1:E1"/>
    <mergeCell ref="A2:E2"/>
    <mergeCell ref="A3:E3"/>
    <mergeCell ref="A4:E4"/>
    <mergeCell ref="A5:E5"/>
    <mergeCell ref="A6:E6"/>
    <mergeCell ref="B20:D20"/>
    <mergeCell ref="B21:D21"/>
    <mergeCell ref="B22:C22"/>
    <mergeCell ref="B23:D23"/>
    <mergeCell ref="B24:C24"/>
    <mergeCell ref="B25:D25"/>
    <mergeCell ref="A13:E13"/>
    <mergeCell ref="D14:E14"/>
    <mergeCell ref="B15:D15"/>
    <mergeCell ref="B16:D16"/>
    <mergeCell ref="B18:D18"/>
    <mergeCell ref="A19:E19"/>
    <mergeCell ref="B14:C14"/>
    <mergeCell ref="B17:D17"/>
    <mergeCell ref="B34:C34"/>
    <mergeCell ref="A35:C35"/>
    <mergeCell ref="B36:C36"/>
    <mergeCell ref="A37:D37"/>
    <mergeCell ref="A38:E38"/>
    <mergeCell ref="A39:E39"/>
    <mergeCell ref="B26:D26"/>
    <mergeCell ref="B27:D27"/>
    <mergeCell ref="A28:D28"/>
    <mergeCell ref="A30:E30"/>
    <mergeCell ref="A31:E31"/>
    <mergeCell ref="B33:C33"/>
    <mergeCell ref="B32:C32"/>
    <mergeCell ref="B46:C46"/>
    <mergeCell ref="B47:C47"/>
    <mergeCell ref="B48:C48"/>
    <mergeCell ref="B49:C49"/>
    <mergeCell ref="B50:C50"/>
    <mergeCell ref="A51:C51"/>
    <mergeCell ref="A40:E40"/>
    <mergeCell ref="A41:E41"/>
    <mergeCell ref="B42:C42"/>
    <mergeCell ref="B43:C43"/>
    <mergeCell ref="B44:C44"/>
    <mergeCell ref="B45:C45"/>
    <mergeCell ref="B69:D69"/>
    <mergeCell ref="B70:D70"/>
    <mergeCell ref="B71:D71"/>
    <mergeCell ref="B72:D72"/>
    <mergeCell ref="A73:D73"/>
    <mergeCell ref="A74:E74"/>
    <mergeCell ref="A55:E55"/>
    <mergeCell ref="B61:D61"/>
    <mergeCell ref="B62:D62"/>
    <mergeCell ref="A65:D65"/>
    <mergeCell ref="A67:E67"/>
    <mergeCell ref="A68:E68"/>
    <mergeCell ref="A82:C82"/>
    <mergeCell ref="A83:E83"/>
    <mergeCell ref="A84:E84"/>
    <mergeCell ref="A85:E85"/>
    <mergeCell ref="B86:C86"/>
    <mergeCell ref="B87:C87"/>
    <mergeCell ref="B75:C75"/>
    <mergeCell ref="B76:C76"/>
    <mergeCell ref="B77:C77"/>
    <mergeCell ref="B78:C78"/>
    <mergeCell ref="B79:C79"/>
    <mergeCell ref="B80:C80"/>
    <mergeCell ref="A94:E94"/>
    <mergeCell ref="A95:E95"/>
    <mergeCell ref="B96:D96"/>
    <mergeCell ref="B97:D97"/>
    <mergeCell ref="A98:D98"/>
    <mergeCell ref="A100:E100"/>
    <mergeCell ref="B88:C88"/>
    <mergeCell ref="B89:C89"/>
    <mergeCell ref="B90:C90"/>
    <mergeCell ref="B91:C91"/>
    <mergeCell ref="B92:C92"/>
    <mergeCell ref="A93:B93"/>
    <mergeCell ref="B108:D108"/>
    <mergeCell ref="B109:D109"/>
    <mergeCell ref="B110:D110"/>
    <mergeCell ref="B111:D111"/>
    <mergeCell ref="B112:D112"/>
    <mergeCell ref="A113:D113"/>
    <mergeCell ref="B101:D101"/>
    <mergeCell ref="B102:D102"/>
    <mergeCell ref="B103:D103"/>
    <mergeCell ref="A104:D104"/>
    <mergeCell ref="A106:E106"/>
    <mergeCell ref="B107:D107"/>
    <mergeCell ref="B121:C121"/>
    <mergeCell ref="B122:C122"/>
    <mergeCell ref="A123:C123"/>
    <mergeCell ref="A125:E125"/>
    <mergeCell ref="A128:E128"/>
    <mergeCell ref="B129:D129"/>
    <mergeCell ref="A115:E115"/>
    <mergeCell ref="B116:C116"/>
    <mergeCell ref="B117:C117"/>
    <mergeCell ref="B118:C118"/>
    <mergeCell ref="B119:C119"/>
    <mergeCell ref="B120:C120"/>
    <mergeCell ref="B136:D136"/>
    <mergeCell ref="A137:D137"/>
    <mergeCell ref="A138:E138"/>
    <mergeCell ref="B130:D130"/>
    <mergeCell ref="B131:D131"/>
    <mergeCell ref="B132:D132"/>
    <mergeCell ref="B133:D133"/>
    <mergeCell ref="B134:D134"/>
    <mergeCell ref="A135:D135"/>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2">
    <tabColor rgb="FF002060"/>
  </sheetPr>
  <dimension ref="A1:G143"/>
  <sheetViews>
    <sheetView showGridLines="0" topLeftCell="A98" zoomScaleNormal="100" zoomScaleSheetLayoutView="90" workbookViewId="0">
      <selection activeCell="H18" sqref="H18"/>
    </sheetView>
  </sheetViews>
  <sheetFormatPr defaultColWidth="9.140625" defaultRowHeight="15"/>
  <cols>
    <col min="1" max="1" width="7.140625" style="5" customWidth="1"/>
    <col min="2" max="2" width="43.140625" style="7" customWidth="1"/>
    <col min="3" max="3" width="11.42578125" style="7" customWidth="1"/>
    <col min="4" max="4" width="15.85546875" style="7" customWidth="1"/>
    <col min="5" max="5" width="26.85546875" style="7" customWidth="1"/>
    <col min="6" max="6" width="9.140625" style="6"/>
    <col min="7" max="7" width="10.7109375" style="8" bestFit="1" customWidth="1"/>
    <col min="8" max="16384" width="9.140625" style="5"/>
  </cols>
  <sheetData>
    <row r="1" spans="1:7">
      <c r="A1" s="355" t="s">
        <v>56</v>
      </c>
      <c r="B1" s="356"/>
      <c r="C1" s="356"/>
      <c r="D1" s="356"/>
      <c r="E1" s="356"/>
      <c r="F1" s="57"/>
      <c r="G1" s="57"/>
    </row>
    <row r="2" spans="1:7">
      <c r="A2" s="355" t="s">
        <v>57</v>
      </c>
      <c r="B2" s="356"/>
      <c r="C2" s="356"/>
      <c r="D2" s="356"/>
      <c r="E2" s="356"/>
      <c r="F2" s="57"/>
      <c r="G2" s="57"/>
    </row>
    <row r="3" spans="1:7">
      <c r="A3" s="355" t="s">
        <v>58</v>
      </c>
      <c r="B3" s="356"/>
      <c r="C3" s="356"/>
      <c r="D3" s="356"/>
      <c r="E3" s="356"/>
      <c r="F3" s="57"/>
      <c r="G3" s="57"/>
    </row>
    <row r="4" spans="1:7">
      <c r="A4" s="355"/>
      <c r="B4" s="356"/>
      <c r="C4" s="356"/>
      <c r="D4" s="356"/>
      <c r="E4" s="356"/>
      <c r="F4" s="57"/>
      <c r="G4" s="57"/>
    </row>
    <row r="5" spans="1:7" ht="15.75" thickBot="1">
      <c r="A5" s="386" t="s">
        <v>59</v>
      </c>
      <c r="B5" s="387"/>
      <c r="C5" s="387"/>
      <c r="D5" s="387"/>
      <c r="E5" s="387"/>
      <c r="F5" s="57"/>
      <c r="G5" s="57"/>
    </row>
    <row r="6" spans="1:7">
      <c r="A6" s="388" t="s">
        <v>60</v>
      </c>
      <c r="B6" s="389"/>
      <c r="C6" s="389"/>
      <c r="D6" s="389"/>
      <c r="E6" s="390"/>
      <c r="F6" s="57"/>
      <c r="G6" s="57"/>
    </row>
    <row r="7" spans="1:7" ht="15.75" thickBot="1">
      <c r="A7" s="386" t="s">
        <v>61</v>
      </c>
      <c r="B7" s="387"/>
      <c r="C7" s="387"/>
      <c r="D7" s="387"/>
      <c r="E7" s="400"/>
      <c r="F7" s="57"/>
      <c r="G7" s="57"/>
    </row>
    <row r="8" spans="1:7" ht="15.75" thickBot="1">
      <c r="A8" s="401" t="s">
        <v>62</v>
      </c>
      <c r="B8" s="402"/>
      <c r="C8" s="402"/>
      <c r="D8" s="402"/>
      <c r="E8" s="402"/>
      <c r="F8" s="57"/>
      <c r="G8" s="57"/>
    </row>
    <row r="9" spans="1:7">
      <c r="A9" s="60" t="s">
        <v>63</v>
      </c>
      <c r="B9" s="403" t="s">
        <v>64</v>
      </c>
      <c r="C9" s="403"/>
      <c r="D9" s="403"/>
      <c r="E9" s="61" t="s">
        <v>65</v>
      </c>
      <c r="F9" s="57"/>
      <c r="G9" s="57"/>
    </row>
    <row r="10" spans="1:7">
      <c r="A10" s="62" t="s">
        <v>66</v>
      </c>
      <c r="B10" s="404" t="s">
        <v>67</v>
      </c>
      <c r="C10" s="404"/>
      <c r="D10" s="404"/>
      <c r="E10" s="63" t="s">
        <v>68</v>
      </c>
      <c r="F10" s="57"/>
      <c r="G10" s="57"/>
    </row>
    <row r="11" spans="1:7" ht="32.25" customHeight="1">
      <c r="A11" s="62" t="s">
        <v>69</v>
      </c>
      <c r="B11" s="405" t="s">
        <v>70</v>
      </c>
      <c r="C11" s="406"/>
      <c r="D11" s="407"/>
      <c r="E11" s="129" t="s">
        <v>71</v>
      </c>
      <c r="F11" s="57"/>
      <c r="G11" s="57"/>
    </row>
    <row r="12" spans="1:7" ht="15.75" thickBot="1">
      <c r="A12" s="64" t="s">
        <v>72</v>
      </c>
      <c r="B12" s="391" t="s">
        <v>73</v>
      </c>
      <c r="C12" s="391"/>
      <c r="D12" s="391"/>
      <c r="E12" s="65">
        <v>12</v>
      </c>
      <c r="F12" s="57"/>
      <c r="G12" s="57"/>
    </row>
    <row r="13" spans="1:7" ht="15.75" thickBot="1">
      <c r="A13" s="396" t="s">
        <v>74</v>
      </c>
      <c r="B13" s="397"/>
      <c r="C13" s="397"/>
      <c r="D13" s="397"/>
      <c r="E13" s="397"/>
      <c r="F13" s="57"/>
      <c r="G13" s="57"/>
    </row>
    <row r="14" spans="1:7">
      <c r="A14" s="148">
        <v>1</v>
      </c>
      <c r="B14" s="432" t="s">
        <v>75</v>
      </c>
      <c r="C14" s="432"/>
      <c r="D14" s="398" t="s">
        <v>208</v>
      </c>
      <c r="E14" s="399"/>
      <c r="F14" s="57"/>
      <c r="G14" s="57"/>
    </row>
    <row r="15" spans="1:7">
      <c r="A15" s="67">
        <v>2</v>
      </c>
      <c r="B15" s="357" t="s">
        <v>77</v>
      </c>
      <c r="C15" s="358"/>
      <c r="D15" s="359"/>
      <c r="E15" s="68">
        <f>'M.C.'!D11</f>
        <v>10800</v>
      </c>
      <c r="F15" s="57"/>
      <c r="G15" s="128"/>
    </row>
    <row r="16" spans="1:7">
      <c r="A16" s="67">
        <v>3</v>
      </c>
      <c r="B16" s="360" t="s">
        <v>78</v>
      </c>
      <c r="C16" s="361"/>
      <c r="D16" s="362"/>
      <c r="E16" s="69" t="s">
        <v>208</v>
      </c>
    </row>
    <row r="17" spans="1:6">
      <c r="A17" s="58">
        <v>4</v>
      </c>
      <c r="B17" s="130" t="s">
        <v>80</v>
      </c>
      <c r="C17" s="139"/>
      <c r="D17" s="133"/>
      <c r="E17" s="132" t="str">
        <f>'M.C.'!E11</f>
        <v>2141-00</v>
      </c>
    </row>
    <row r="18" spans="1:6" ht="15.75" thickBot="1">
      <c r="A18" s="59">
        <v>5</v>
      </c>
      <c r="B18" s="363" t="s">
        <v>81</v>
      </c>
      <c r="C18" s="364"/>
      <c r="D18" s="365"/>
      <c r="E18" s="131">
        <v>45047</v>
      </c>
    </row>
    <row r="19" spans="1:6" ht="15.75" thickBot="1">
      <c r="A19" s="366" t="s">
        <v>82</v>
      </c>
      <c r="B19" s="367"/>
      <c r="C19" s="367"/>
      <c r="D19" s="367"/>
      <c r="E19" s="367"/>
    </row>
    <row r="20" spans="1:6" ht="15.75" thickBot="1">
      <c r="A20" s="54">
        <v>1</v>
      </c>
      <c r="B20" s="392" t="s">
        <v>83</v>
      </c>
      <c r="C20" s="393"/>
      <c r="D20" s="394"/>
      <c r="E20" s="70" t="s">
        <v>84</v>
      </c>
    </row>
    <row r="21" spans="1:6">
      <c r="A21" s="71" t="s">
        <v>63</v>
      </c>
      <c r="B21" s="395" t="s">
        <v>85</v>
      </c>
      <c r="C21" s="395"/>
      <c r="D21" s="395"/>
      <c r="E21" s="72">
        <f>E15</f>
        <v>10800</v>
      </c>
    </row>
    <row r="22" spans="1:6">
      <c r="A22" s="73" t="s">
        <v>66</v>
      </c>
      <c r="B22" s="369" t="s">
        <v>86</v>
      </c>
      <c r="C22" s="370"/>
      <c r="D22" s="74">
        <v>0</v>
      </c>
      <c r="E22" s="75">
        <f>E21*D22</f>
        <v>0</v>
      </c>
    </row>
    <row r="23" spans="1:6">
      <c r="A23" s="73" t="s">
        <v>69</v>
      </c>
      <c r="B23" s="368" t="s">
        <v>87</v>
      </c>
      <c r="C23" s="368"/>
      <c r="D23" s="368"/>
      <c r="E23" s="75">
        <v>0</v>
      </c>
    </row>
    <row r="24" spans="1:6">
      <c r="A24" s="73" t="s">
        <v>88</v>
      </c>
      <c r="B24" s="369" t="s">
        <v>89</v>
      </c>
      <c r="C24" s="370"/>
      <c r="D24" s="76">
        <v>0</v>
      </c>
      <c r="E24" s="75">
        <f>E21*D240</f>
        <v>0</v>
      </c>
    </row>
    <row r="25" spans="1:6">
      <c r="A25" s="73" t="s">
        <v>90</v>
      </c>
      <c r="B25" s="368" t="s">
        <v>91</v>
      </c>
      <c r="C25" s="368"/>
      <c r="D25" s="368"/>
      <c r="E25" s="75">
        <v>0</v>
      </c>
    </row>
    <row r="26" spans="1:6">
      <c r="A26" s="73" t="s">
        <v>92</v>
      </c>
      <c r="B26" s="368" t="s">
        <v>93</v>
      </c>
      <c r="C26" s="368"/>
      <c r="D26" s="368"/>
      <c r="E26" s="75">
        <v>0</v>
      </c>
    </row>
    <row r="27" spans="1:6">
      <c r="A27" s="77" t="s">
        <v>94</v>
      </c>
      <c r="B27" s="371" t="s">
        <v>95</v>
      </c>
      <c r="C27" s="371"/>
      <c r="D27" s="371"/>
      <c r="E27" s="78">
        <v>0</v>
      </c>
    </row>
    <row r="28" spans="1:6" ht="15.75" thickBot="1">
      <c r="A28" s="372" t="s">
        <v>96</v>
      </c>
      <c r="B28" s="373"/>
      <c r="C28" s="373"/>
      <c r="D28" s="374"/>
      <c r="E28" s="79">
        <f>ROUND(SUM(E21:E27),2)</f>
        <v>10800</v>
      </c>
    </row>
    <row r="29" spans="1:6" ht="15.75" thickBot="1">
      <c r="A29" s="124" t="s">
        <v>97</v>
      </c>
      <c r="B29" s="117"/>
      <c r="C29" s="117"/>
      <c r="D29" s="80"/>
      <c r="E29" s="81"/>
    </row>
    <row r="30" spans="1:6" ht="15.75" thickBot="1">
      <c r="A30" s="350" t="s">
        <v>98</v>
      </c>
      <c r="B30" s="351"/>
      <c r="C30" s="351"/>
      <c r="D30" s="351"/>
      <c r="E30" s="352"/>
    </row>
    <row r="31" spans="1:6" ht="15.75" thickBot="1">
      <c r="A31" s="350" t="s">
        <v>99</v>
      </c>
      <c r="B31" s="351"/>
      <c r="C31" s="351"/>
      <c r="D31" s="351"/>
      <c r="E31" s="352"/>
    </row>
    <row r="32" spans="1:6" ht="15.75" thickBot="1">
      <c r="A32" s="149" t="s">
        <v>100</v>
      </c>
      <c r="B32" s="430" t="s">
        <v>101</v>
      </c>
      <c r="C32" s="431"/>
      <c r="D32" s="151" t="s">
        <v>102</v>
      </c>
      <c r="E32" s="152" t="s">
        <v>84</v>
      </c>
      <c r="F32" s="57"/>
    </row>
    <row r="33" spans="1:6">
      <c r="A33" s="155" t="s">
        <v>63</v>
      </c>
      <c r="B33" s="423" t="s">
        <v>103</v>
      </c>
      <c r="C33" s="423"/>
      <c r="D33" s="156">
        <f>'M.C.'!E19</f>
        <v>8.3299999999999999E-2</v>
      </c>
      <c r="E33" s="157">
        <f>ROUND(E$28*D33,2)</f>
        <v>899.64</v>
      </c>
      <c r="F33" s="57"/>
    </row>
    <row r="34" spans="1:6">
      <c r="A34" s="62" t="s">
        <v>66</v>
      </c>
      <c r="B34" s="404" t="s">
        <v>104</v>
      </c>
      <c r="C34" s="404"/>
      <c r="D34" s="153">
        <f>'M.C.'!E20</f>
        <v>0.121</v>
      </c>
      <c r="E34" s="158">
        <f>ROUND(E$28*D34,2)</f>
        <v>1306.8</v>
      </c>
      <c r="F34" s="57"/>
    </row>
    <row r="35" spans="1:6">
      <c r="A35" s="415" t="s">
        <v>105</v>
      </c>
      <c r="B35" s="416"/>
      <c r="C35" s="416"/>
      <c r="D35" s="154">
        <f>SUM(D33:D34)</f>
        <v>0.20429999999999998</v>
      </c>
      <c r="E35" s="158">
        <f>ROUND(SUM(E33:E34),2)</f>
        <v>2206.44</v>
      </c>
      <c r="F35" s="57"/>
    </row>
    <row r="36" spans="1:6" ht="25.5" customHeight="1">
      <c r="A36" s="62" t="s">
        <v>106</v>
      </c>
      <c r="B36" s="417" t="s">
        <v>107</v>
      </c>
      <c r="C36" s="417"/>
      <c r="D36" s="153">
        <f>'M.C.'!E21</f>
        <v>7.5182399999999996E-2</v>
      </c>
      <c r="E36" s="158">
        <f>ROUND(E$28*D36,2)</f>
        <v>811.97</v>
      </c>
      <c r="F36" s="125"/>
    </row>
    <row r="37" spans="1:6" ht="15.75" thickBot="1">
      <c r="A37" s="421" t="s">
        <v>108</v>
      </c>
      <c r="B37" s="422"/>
      <c r="C37" s="422"/>
      <c r="D37" s="422"/>
      <c r="E37" s="159">
        <f>ROUND(SUM(E35:E36),2)</f>
        <v>3018.41</v>
      </c>
      <c r="F37" s="57"/>
    </row>
    <row r="38" spans="1:6" ht="38.25" customHeight="1">
      <c r="A38" s="409" t="s">
        <v>109</v>
      </c>
      <c r="B38" s="409"/>
      <c r="C38" s="409"/>
      <c r="D38" s="409"/>
      <c r="E38" s="409"/>
      <c r="F38" s="57"/>
    </row>
    <row r="39" spans="1:6" ht="32.25" customHeight="1">
      <c r="A39" s="409" t="s">
        <v>110</v>
      </c>
      <c r="B39" s="409"/>
      <c r="C39" s="409"/>
      <c r="D39" s="409"/>
      <c r="E39" s="409"/>
      <c r="F39" s="57"/>
    </row>
    <row r="40" spans="1:6" ht="33.75" customHeight="1" thickBot="1">
      <c r="A40" s="410" t="s">
        <v>111</v>
      </c>
      <c r="B40" s="410"/>
      <c r="C40" s="410"/>
      <c r="D40" s="410"/>
      <c r="E40" s="410"/>
      <c r="F40" s="57"/>
    </row>
    <row r="41" spans="1:6" ht="15.75" thickBot="1">
      <c r="A41" s="382" t="s">
        <v>112</v>
      </c>
      <c r="B41" s="383"/>
      <c r="C41" s="383"/>
      <c r="D41" s="383"/>
      <c r="E41" s="384"/>
      <c r="F41" s="57"/>
    </row>
    <row r="42" spans="1:6" ht="15.75" thickBot="1">
      <c r="A42" s="83" t="s">
        <v>113</v>
      </c>
      <c r="B42" s="380" t="s">
        <v>114</v>
      </c>
      <c r="C42" s="381"/>
      <c r="D42" s="85" t="s">
        <v>102</v>
      </c>
      <c r="E42" s="86" t="s">
        <v>84</v>
      </c>
      <c r="F42" s="57"/>
    </row>
    <row r="43" spans="1:6">
      <c r="A43" s="66" t="s">
        <v>63</v>
      </c>
      <c r="B43" s="418" t="s">
        <v>115</v>
      </c>
      <c r="C43" s="419"/>
      <c r="D43" s="254">
        <v>0</v>
      </c>
      <c r="E43" s="256">
        <f t="shared" ref="E43:E50" si="0">ROUND(E$28*D43,2)</f>
        <v>0</v>
      </c>
      <c r="F43" s="57"/>
    </row>
    <row r="44" spans="1:6">
      <c r="A44" s="67" t="s">
        <v>66</v>
      </c>
      <c r="B44" s="369" t="s">
        <v>116</v>
      </c>
      <c r="C44" s="370"/>
      <c r="D44" s="87">
        <v>2.5000000000000001E-2</v>
      </c>
      <c r="E44" s="68">
        <f t="shared" si="0"/>
        <v>270</v>
      </c>
      <c r="F44" s="57"/>
    </row>
    <row r="45" spans="1:6">
      <c r="A45" s="67" t="s">
        <v>69</v>
      </c>
      <c r="B45" s="369" t="s">
        <v>117</v>
      </c>
      <c r="C45" s="370"/>
      <c r="D45" s="127">
        <v>0.03</v>
      </c>
      <c r="E45" s="68">
        <f t="shared" si="0"/>
        <v>324</v>
      </c>
      <c r="F45" s="57"/>
    </row>
    <row r="46" spans="1:6">
      <c r="A46" s="67" t="s">
        <v>88</v>
      </c>
      <c r="B46" s="369" t="s">
        <v>118</v>
      </c>
      <c r="C46" s="370"/>
      <c r="D46" s="87">
        <v>1.4999999999999999E-2</v>
      </c>
      <c r="E46" s="68">
        <f t="shared" si="0"/>
        <v>162</v>
      </c>
      <c r="F46" s="57"/>
    </row>
    <row r="47" spans="1:6">
      <c r="A47" s="67" t="s">
        <v>90</v>
      </c>
      <c r="B47" s="369" t="s">
        <v>119</v>
      </c>
      <c r="C47" s="370"/>
      <c r="D47" s="87">
        <v>0.01</v>
      </c>
      <c r="E47" s="68">
        <f t="shared" si="0"/>
        <v>108</v>
      </c>
      <c r="F47" s="57"/>
    </row>
    <row r="48" spans="1:6">
      <c r="A48" s="67" t="s">
        <v>120</v>
      </c>
      <c r="B48" s="369" t="s">
        <v>121</v>
      </c>
      <c r="C48" s="370"/>
      <c r="D48" s="87">
        <v>6.0000000000000001E-3</v>
      </c>
      <c r="E48" s="68">
        <f t="shared" si="0"/>
        <v>64.8</v>
      </c>
      <c r="F48" s="57"/>
    </row>
    <row r="49" spans="1:6">
      <c r="A49" s="67" t="s">
        <v>92</v>
      </c>
      <c r="B49" s="369" t="s">
        <v>122</v>
      </c>
      <c r="C49" s="370"/>
      <c r="D49" s="87">
        <v>2E-3</v>
      </c>
      <c r="E49" s="68">
        <f t="shared" si="0"/>
        <v>21.6</v>
      </c>
      <c r="F49" s="57"/>
    </row>
    <row r="50" spans="1:6">
      <c r="A50" s="58" t="s">
        <v>94</v>
      </c>
      <c r="B50" s="369" t="s">
        <v>123</v>
      </c>
      <c r="C50" s="370"/>
      <c r="D50" s="87">
        <v>0.08</v>
      </c>
      <c r="E50" s="68">
        <f t="shared" si="0"/>
        <v>864</v>
      </c>
      <c r="F50" s="57"/>
    </row>
    <row r="51" spans="1:6" ht="15.75" thickBot="1">
      <c r="A51" s="424" t="s">
        <v>124</v>
      </c>
      <c r="B51" s="425"/>
      <c r="C51" s="426"/>
      <c r="D51" s="88">
        <v>0.36799999999999999</v>
      </c>
      <c r="E51" s="89">
        <f>ROUND(SUM(E43:E50),2)</f>
        <v>1814.4</v>
      </c>
      <c r="F51" s="57"/>
    </row>
    <row r="52" spans="1:6">
      <c r="A52" s="119" t="s">
        <v>125</v>
      </c>
      <c r="B52" s="121"/>
      <c r="C52" s="121"/>
      <c r="D52" s="122"/>
      <c r="E52" s="123"/>
      <c r="F52" s="124"/>
    </row>
    <row r="53" spans="1:6">
      <c r="A53" s="119" t="s">
        <v>126</v>
      </c>
      <c r="B53" s="121"/>
      <c r="C53" s="121"/>
      <c r="D53" s="122"/>
      <c r="E53" s="123"/>
      <c r="F53" s="124"/>
    </row>
    <row r="54" spans="1:6" ht="15.75" thickBot="1">
      <c r="A54" s="124" t="s">
        <v>127</v>
      </c>
      <c r="B54" s="121"/>
      <c r="C54" s="121"/>
      <c r="D54" s="122"/>
      <c r="E54" s="123"/>
      <c r="F54" s="124"/>
    </row>
    <row r="55" spans="1:6" ht="15.75" thickBot="1">
      <c r="A55" s="350" t="s">
        <v>128</v>
      </c>
      <c r="B55" s="353"/>
      <c r="C55" s="353"/>
      <c r="D55" s="353"/>
      <c r="E55" s="354"/>
      <c r="F55" s="57"/>
    </row>
    <row r="56" spans="1:6" ht="15.75" thickBot="1">
      <c r="A56" s="54" t="s">
        <v>129</v>
      </c>
      <c r="B56" s="141" t="s">
        <v>130</v>
      </c>
      <c r="C56" s="143" t="s">
        <v>131</v>
      </c>
      <c r="D56" s="143" t="s">
        <v>132</v>
      </c>
      <c r="E56" s="140" t="s">
        <v>84</v>
      </c>
      <c r="F56" s="57"/>
    </row>
    <row r="57" spans="1:6">
      <c r="A57" s="60" t="s">
        <v>63</v>
      </c>
      <c r="B57" s="56" t="s">
        <v>133</v>
      </c>
      <c r="C57" s="142">
        <v>22</v>
      </c>
      <c r="D57" s="185">
        <v>11</v>
      </c>
      <c r="E57" s="72">
        <f>IF('M.C.'!E54*'M.C.'!E56&lt;E28*6%,0,'M.C.'!E54*'M.C.'!E56-E28*6%)</f>
        <v>0</v>
      </c>
      <c r="F57" s="57"/>
    </row>
    <row r="58" spans="1:6" ht="15" customHeight="1">
      <c r="A58" s="62" t="s">
        <v>66</v>
      </c>
      <c r="B58" s="55" t="s">
        <v>134</v>
      </c>
      <c r="C58" s="92">
        <v>22</v>
      </c>
      <c r="D58" s="186">
        <v>35</v>
      </c>
      <c r="E58" s="75">
        <f>C58*D58*0.8</f>
        <v>616</v>
      </c>
      <c r="F58" s="57"/>
    </row>
    <row r="59" spans="1:6">
      <c r="A59" s="62" t="s">
        <v>106</v>
      </c>
      <c r="B59" s="91" t="s">
        <v>135</v>
      </c>
      <c r="C59" s="91"/>
      <c r="D59" s="92"/>
      <c r="E59" s="90">
        <v>0</v>
      </c>
      <c r="F59" s="57"/>
    </row>
    <row r="60" spans="1:6">
      <c r="A60" s="62" t="s">
        <v>88</v>
      </c>
      <c r="B60" s="93" t="s">
        <v>136</v>
      </c>
      <c r="C60" s="93"/>
      <c r="D60" s="92"/>
      <c r="E60" s="90">
        <v>0</v>
      </c>
      <c r="F60" s="57"/>
    </row>
    <row r="61" spans="1:6">
      <c r="A61" s="60" t="s">
        <v>137</v>
      </c>
      <c r="B61" s="359" t="s">
        <v>138</v>
      </c>
      <c r="C61" s="359"/>
      <c r="D61" s="395"/>
      <c r="E61" s="135">
        <v>0</v>
      </c>
      <c r="F61" s="57"/>
    </row>
    <row r="62" spans="1:6">
      <c r="A62" s="62" t="s">
        <v>120</v>
      </c>
      <c r="B62" s="362" t="s">
        <v>139</v>
      </c>
      <c r="C62" s="362"/>
      <c r="D62" s="368"/>
      <c r="E62" s="90">
        <v>0</v>
      </c>
      <c r="F62" s="57"/>
    </row>
    <row r="63" spans="1:6">
      <c r="A63" s="62" t="s">
        <v>140</v>
      </c>
      <c r="B63" s="91" t="s">
        <v>141</v>
      </c>
      <c r="C63" s="91"/>
      <c r="D63" s="92"/>
      <c r="E63" s="90">
        <v>0</v>
      </c>
      <c r="F63" s="57"/>
    </row>
    <row r="64" spans="1:6" ht="15.75" thickBot="1">
      <c r="A64" s="94" t="s">
        <v>120</v>
      </c>
      <c r="B64" s="95" t="s">
        <v>142</v>
      </c>
      <c r="C64" s="95"/>
      <c r="D64" s="96"/>
      <c r="E64" s="97">
        <v>0</v>
      </c>
    </row>
    <row r="65" spans="1:6" ht="15.75" thickBot="1">
      <c r="A65" s="414" t="s">
        <v>143</v>
      </c>
      <c r="B65" s="393" t="s">
        <v>143</v>
      </c>
      <c r="C65" s="393"/>
      <c r="D65" s="393"/>
      <c r="E65" s="98">
        <f>SUM(E57:E64)</f>
        <v>616</v>
      </c>
    </row>
    <row r="66" spans="1:6">
      <c r="A66" s="119" t="s">
        <v>144</v>
      </c>
      <c r="B66" s="82"/>
      <c r="C66" s="82"/>
      <c r="D66" s="82"/>
      <c r="E66" s="118"/>
    </row>
    <row r="67" spans="1:6" ht="15.75" thickBot="1">
      <c r="A67" s="420" t="s">
        <v>145</v>
      </c>
      <c r="B67" s="420"/>
      <c r="C67" s="420"/>
      <c r="D67" s="420"/>
      <c r="E67" s="420"/>
    </row>
    <row r="68" spans="1:6" ht="15.75" thickBot="1">
      <c r="A68" s="350" t="s">
        <v>146</v>
      </c>
      <c r="B68" s="351"/>
      <c r="C68" s="351"/>
      <c r="D68" s="351"/>
      <c r="E68" s="352"/>
    </row>
    <row r="69" spans="1:6" ht="15.75" thickBot="1">
      <c r="A69" s="188">
        <v>2</v>
      </c>
      <c r="B69" s="388" t="s">
        <v>147</v>
      </c>
      <c r="C69" s="389"/>
      <c r="D69" s="390"/>
      <c r="E69" s="189" t="s">
        <v>148</v>
      </c>
    </row>
    <row r="70" spans="1:6">
      <c r="A70" s="190" t="s">
        <v>100</v>
      </c>
      <c r="B70" s="444" t="s">
        <v>101</v>
      </c>
      <c r="C70" s="444"/>
      <c r="D70" s="444"/>
      <c r="E70" s="191">
        <f>E37</f>
        <v>3018.41</v>
      </c>
    </row>
    <row r="71" spans="1:6">
      <c r="A71" s="192" t="s">
        <v>113</v>
      </c>
      <c r="B71" s="447" t="s">
        <v>114</v>
      </c>
      <c r="C71" s="447"/>
      <c r="D71" s="447"/>
      <c r="E71" s="193">
        <f>E51</f>
        <v>1814.4</v>
      </c>
    </row>
    <row r="72" spans="1:6" ht="15.75" thickBot="1">
      <c r="A72" s="194" t="s">
        <v>129</v>
      </c>
      <c r="B72" s="445" t="s">
        <v>130</v>
      </c>
      <c r="C72" s="445"/>
      <c r="D72" s="445"/>
      <c r="E72" s="195">
        <f>E65</f>
        <v>616</v>
      </c>
    </row>
    <row r="73" spans="1:6" ht="15.75" thickBot="1">
      <c r="A73" s="386" t="s">
        <v>149</v>
      </c>
      <c r="B73" s="387"/>
      <c r="C73" s="387"/>
      <c r="D73" s="400"/>
      <c r="E73" s="106">
        <f>SUM(E70:E72)</f>
        <v>5448.8099999999995</v>
      </c>
    </row>
    <row r="74" spans="1:6" ht="15.75" thickBot="1">
      <c r="A74" s="442" t="s">
        <v>150</v>
      </c>
      <c r="B74" s="353"/>
      <c r="C74" s="353"/>
      <c r="D74" s="353"/>
      <c r="E74" s="354"/>
    </row>
    <row r="75" spans="1:6" ht="15.75" thickBot="1">
      <c r="A75" s="200">
        <v>3</v>
      </c>
      <c r="B75" s="450" t="s">
        <v>151</v>
      </c>
      <c r="C75" s="450"/>
      <c r="D75" s="201" t="s">
        <v>152</v>
      </c>
      <c r="E75" s="202" t="s">
        <v>148</v>
      </c>
    </row>
    <row r="76" spans="1:6">
      <c r="A76" s="190" t="s">
        <v>153</v>
      </c>
      <c r="B76" s="443" t="s">
        <v>154</v>
      </c>
      <c r="C76" s="443"/>
      <c r="D76" s="198">
        <f>'M.C.'!E34</f>
        <v>4.5833333333333334E-3</v>
      </c>
      <c r="E76" s="191">
        <f>D76*$E$28</f>
        <v>49.5</v>
      </c>
    </row>
    <row r="77" spans="1:6">
      <c r="A77" s="192" t="s">
        <v>155</v>
      </c>
      <c r="B77" s="417" t="s">
        <v>156</v>
      </c>
      <c r="C77" s="417"/>
      <c r="D77" s="196">
        <f>'M.C.'!E35</f>
        <v>3.6666666666666667E-4</v>
      </c>
      <c r="E77" s="193">
        <f>D77*$E$28</f>
        <v>3.96</v>
      </c>
    </row>
    <row r="78" spans="1:6" ht="27" customHeight="1">
      <c r="A78" s="192" t="s">
        <v>106</v>
      </c>
      <c r="B78" s="417" t="s">
        <v>157</v>
      </c>
      <c r="C78" s="417"/>
      <c r="D78" s="197">
        <f>'M.C.'!E36</f>
        <v>3.4799999999999998E-2</v>
      </c>
      <c r="E78" s="193">
        <f t="shared" ref="E78:E80" si="1">D78*$E$28</f>
        <v>375.84</v>
      </c>
    </row>
    <row r="79" spans="1:6">
      <c r="A79" s="192" t="s">
        <v>72</v>
      </c>
      <c r="B79" s="417" t="s">
        <v>158</v>
      </c>
      <c r="C79" s="417"/>
      <c r="D79" s="196">
        <f>'M.C.'!E37</f>
        <v>1.9400000000000001E-2</v>
      </c>
      <c r="E79" s="193">
        <f>D79*$E$28</f>
        <v>209.52</v>
      </c>
    </row>
    <row r="80" spans="1:6" ht="26.25" customHeight="1">
      <c r="A80" s="192" t="s">
        <v>137</v>
      </c>
      <c r="B80" s="417" t="s">
        <v>159</v>
      </c>
      <c r="C80" s="417"/>
      <c r="D80" s="196">
        <f>D79*D51</f>
        <v>7.1392000000000001E-3</v>
      </c>
      <c r="E80" s="193">
        <f t="shared" si="1"/>
        <v>77.103359999999995</v>
      </c>
      <c r="F80" s="57"/>
    </row>
    <row r="81" spans="1:6" ht="15.75" thickBot="1">
      <c r="A81" s="194" t="s">
        <v>160</v>
      </c>
      <c r="B81" s="452" t="s">
        <v>161</v>
      </c>
      <c r="C81" s="453"/>
      <c r="D81" s="199">
        <v>5.1999999999999998E-3</v>
      </c>
      <c r="E81" s="195">
        <f>D81*$E$28</f>
        <v>56.16</v>
      </c>
      <c r="F81" s="57"/>
    </row>
    <row r="82" spans="1:6" ht="15.75" thickBot="1">
      <c r="A82" s="438" t="s">
        <v>149</v>
      </c>
      <c r="B82" s="439"/>
      <c r="C82" s="439"/>
      <c r="D82" s="203">
        <v>7.1199999999999999E-2</v>
      </c>
      <c r="E82" s="202">
        <f>ROUND(SUM(E76:E81),2)</f>
        <v>772.08</v>
      </c>
      <c r="F82" s="57"/>
    </row>
    <row r="83" spans="1:6" ht="15.75" thickBot="1">
      <c r="A83" s="451" t="s">
        <v>162</v>
      </c>
      <c r="B83" s="451"/>
      <c r="C83" s="451"/>
      <c r="D83" s="451"/>
      <c r="E83" s="451"/>
      <c r="F83" s="57"/>
    </row>
    <row r="84" spans="1:6" ht="15.75" thickBot="1">
      <c r="A84" s="350" t="s">
        <v>163</v>
      </c>
      <c r="B84" s="351"/>
      <c r="C84" s="351"/>
      <c r="D84" s="351"/>
      <c r="E84" s="352"/>
      <c r="F84" s="57"/>
    </row>
    <row r="85" spans="1:6" ht="15.75" thickBot="1">
      <c r="A85" s="388" t="s">
        <v>164</v>
      </c>
      <c r="B85" s="389"/>
      <c r="C85" s="389"/>
      <c r="D85" s="389"/>
      <c r="E85" s="390"/>
      <c r="F85" s="57"/>
    </row>
    <row r="86" spans="1:6" ht="15.75" thickBot="1">
      <c r="A86" s="200" t="s">
        <v>165</v>
      </c>
      <c r="B86" s="439" t="s">
        <v>166</v>
      </c>
      <c r="C86" s="439"/>
      <c r="D86" s="143" t="s">
        <v>152</v>
      </c>
      <c r="E86" s="202" t="s">
        <v>148</v>
      </c>
      <c r="F86" s="57"/>
    </row>
    <row r="87" spans="1:6">
      <c r="A87" s="190" t="s">
        <v>153</v>
      </c>
      <c r="B87" s="443" t="s">
        <v>167</v>
      </c>
      <c r="C87" s="443"/>
      <c r="D87" s="205">
        <f>'M.C.'!E43</f>
        <v>9.2592592592592587E-3</v>
      </c>
      <c r="E87" s="206">
        <f>D87*$E$28</f>
        <v>100</v>
      </c>
      <c r="F87" s="57"/>
    </row>
    <row r="88" spans="1:6">
      <c r="A88" s="192" t="s">
        <v>155</v>
      </c>
      <c r="B88" s="417" t="s">
        <v>168</v>
      </c>
      <c r="C88" s="417"/>
      <c r="D88" s="204">
        <f>'M.C.'!E44</f>
        <v>2.7222222222222218E-3</v>
      </c>
      <c r="E88" s="207">
        <f t="shared" ref="E88:E92" si="2">D88*$E$28</f>
        <v>29.399999999999995</v>
      </c>
      <c r="F88" s="57"/>
    </row>
    <row r="89" spans="1:6">
      <c r="A89" s="192" t="s">
        <v>106</v>
      </c>
      <c r="B89" s="417" t="s">
        <v>169</v>
      </c>
      <c r="C89" s="417"/>
      <c r="D89" s="204">
        <f>'M.C.'!E45</f>
        <v>2.3000000000000001E-4</v>
      </c>
      <c r="E89" s="207">
        <f t="shared" si="2"/>
        <v>2.484</v>
      </c>
      <c r="F89" s="57"/>
    </row>
    <row r="90" spans="1:6">
      <c r="A90" s="192" t="s">
        <v>72</v>
      </c>
      <c r="B90" s="417" t="s">
        <v>170</v>
      </c>
      <c r="C90" s="417"/>
      <c r="D90" s="204">
        <f>'M.C.'!E46</f>
        <v>4.1999999999999997E-3</v>
      </c>
      <c r="E90" s="207">
        <f t="shared" si="2"/>
        <v>45.36</v>
      </c>
      <c r="F90" s="57"/>
    </row>
    <row r="91" spans="1:6">
      <c r="A91" s="192" t="s">
        <v>137</v>
      </c>
      <c r="B91" s="417" t="s">
        <v>171</v>
      </c>
      <c r="C91" s="417"/>
      <c r="D91" s="204">
        <f>'M.C.'!E47</f>
        <v>1.6180555555555555E-4</v>
      </c>
      <c r="E91" s="207">
        <f t="shared" si="2"/>
        <v>1.7475000000000001</v>
      </c>
      <c r="F91" s="57"/>
    </row>
    <row r="92" spans="1:6" ht="15.75" thickBot="1">
      <c r="A92" s="194" t="s">
        <v>160</v>
      </c>
      <c r="B92" s="434" t="s">
        <v>172</v>
      </c>
      <c r="C92" s="434"/>
      <c r="D92" s="208">
        <f>'M.C.'!E48</f>
        <v>0</v>
      </c>
      <c r="E92" s="209">
        <f t="shared" si="2"/>
        <v>0</v>
      </c>
      <c r="F92" s="138" t="s">
        <v>173</v>
      </c>
    </row>
    <row r="93" spans="1:6" ht="15.75" thickBot="1">
      <c r="A93" s="347" t="s">
        <v>108</v>
      </c>
      <c r="B93" s="348"/>
      <c r="C93" s="435"/>
      <c r="D93" s="210">
        <v>1.2E-2</v>
      </c>
      <c r="E93" s="202">
        <f>SUM(E87:E92)</f>
        <v>178.99150000000003</v>
      </c>
      <c r="F93" s="57"/>
    </row>
    <row r="94" spans="1:6" ht="27.75" customHeight="1" thickBot="1">
      <c r="A94" s="412" t="s">
        <v>174</v>
      </c>
      <c r="B94" s="412"/>
      <c r="C94" s="412"/>
      <c r="D94" s="412"/>
      <c r="E94" s="412"/>
      <c r="F94" s="57"/>
    </row>
    <row r="95" spans="1:6" ht="15.75" thickBot="1">
      <c r="A95" s="350" t="s">
        <v>175</v>
      </c>
      <c r="B95" s="351"/>
      <c r="C95" s="351"/>
      <c r="D95" s="351"/>
      <c r="E95" s="352"/>
      <c r="F95" s="57"/>
    </row>
    <row r="96" spans="1:6" ht="15.75" thickBot="1">
      <c r="A96" s="102" t="s">
        <v>176</v>
      </c>
      <c r="B96" s="347" t="s">
        <v>177</v>
      </c>
      <c r="C96" s="348"/>
      <c r="D96" s="349"/>
      <c r="E96" s="103" t="s">
        <v>148</v>
      </c>
    </row>
    <row r="97" spans="1:6" ht="15.75" thickBot="1">
      <c r="A97" s="104" t="s">
        <v>153</v>
      </c>
      <c r="B97" s="375" t="s">
        <v>178</v>
      </c>
      <c r="C97" s="376"/>
      <c r="D97" s="377"/>
      <c r="E97" s="105">
        <v>0</v>
      </c>
    </row>
    <row r="98" spans="1:6" ht="15.75" thickBot="1">
      <c r="A98" s="347" t="s">
        <v>149</v>
      </c>
      <c r="B98" s="348"/>
      <c r="C98" s="348"/>
      <c r="D98" s="349"/>
      <c r="E98" s="105">
        <v>0</v>
      </c>
    </row>
    <row r="99" spans="1:6" ht="15.75" thickBot="1">
      <c r="A99" s="99"/>
      <c r="B99" s="57"/>
      <c r="C99" s="57"/>
      <c r="D99" s="100"/>
      <c r="E99" s="101"/>
    </row>
    <row r="100" spans="1:6" ht="15.75" thickBot="1">
      <c r="A100" s="442" t="s">
        <v>179</v>
      </c>
      <c r="B100" s="353"/>
      <c r="C100" s="353"/>
      <c r="D100" s="353"/>
      <c r="E100" s="354"/>
    </row>
    <row r="101" spans="1:6" ht="15.75" thickBot="1">
      <c r="A101" s="200">
        <v>4</v>
      </c>
      <c r="B101" s="439" t="s">
        <v>180</v>
      </c>
      <c r="C101" s="439"/>
      <c r="D101" s="439"/>
      <c r="E101" s="202" t="s">
        <v>148</v>
      </c>
    </row>
    <row r="102" spans="1:6">
      <c r="A102" s="190" t="s">
        <v>165</v>
      </c>
      <c r="B102" s="444" t="s">
        <v>166</v>
      </c>
      <c r="C102" s="444"/>
      <c r="D102" s="444"/>
      <c r="E102" s="191">
        <f>E93</f>
        <v>178.99150000000003</v>
      </c>
    </row>
    <row r="103" spans="1:6" ht="15.75" thickBot="1">
      <c r="A103" s="194" t="s">
        <v>176</v>
      </c>
      <c r="B103" s="445" t="s">
        <v>177</v>
      </c>
      <c r="C103" s="445"/>
      <c r="D103" s="445"/>
      <c r="E103" s="195">
        <v>0</v>
      </c>
    </row>
    <row r="104" spans="1:6" ht="15.75" thickBot="1">
      <c r="A104" s="438" t="s">
        <v>149</v>
      </c>
      <c r="B104" s="439"/>
      <c r="C104" s="439"/>
      <c r="D104" s="439"/>
      <c r="E104" s="202">
        <f>SUM(E102:E103)</f>
        <v>178.99150000000003</v>
      </c>
    </row>
    <row r="105" spans="1:6" ht="15.75" thickBot="1">
      <c r="A105" s="99"/>
      <c r="B105" s="57"/>
      <c r="C105" s="57"/>
      <c r="D105" s="100"/>
      <c r="E105" s="101"/>
    </row>
    <row r="106" spans="1:6" ht="15.75" thickBot="1">
      <c r="A106" s="442" t="s">
        <v>181</v>
      </c>
      <c r="B106" s="353"/>
      <c r="C106" s="353"/>
      <c r="D106" s="353"/>
      <c r="E106" s="354"/>
    </row>
    <row r="107" spans="1:6" ht="15.75" thickBot="1">
      <c r="A107" s="200">
        <v>5</v>
      </c>
      <c r="B107" s="439" t="s">
        <v>182</v>
      </c>
      <c r="C107" s="439"/>
      <c r="D107" s="439"/>
      <c r="E107" s="202" t="s">
        <v>148</v>
      </c>
    </row>
    <row r="108" spans="1:6">
      <c r="A108" s="211" t="s">
        <v>153</v>
      </c>
      <c r="B108" s="446" t="s">
        <v>183</v>
      </c>
      <c r="C108" s="446"/>
      <c r="D108" s="446"/>
      <c r="E108" s="212">
        <v>0</v>
      </c>
    </row>
    <row r="109" spans="1:6">
      <c r="A109" s="192" t="s">
        <v>155</v>
      </c>
      <c r="B109" s="447" t="s">
        <v>184</v>
      </c>
      <c r="C109" s="447"/>
      <c r="D109" s="447"/>
      <c r="E109" s="193">
        <v>0</v>
      </c>
    </row>
    <row r="110" spans="1:6">
      <c r="A110" s="192" t="s">
        <v>106</v>
      </c>
      <c r="B110" s="447" t="s">
        <v>185</v>
      </c>
      <c r="C110" s="447"/>
      <c r="D110" s="447"/>
      <c r="E110" s="193">
        <v>0</v>
      </c>
    </row>
    <row r="111" spans="1:6">
      <c r="A111" s="192" t="s">
        <v>72</v>
      </c>
      <c r="B111" s="447" t="s">
        <v>186</v>
      </c>
      <c r="C111" s="447"/>
      <c r="D111" s="447"/>
      <c r="E111" s="193">
        <v>0</v>
      </c>
    </row>
    <row r="112" spans="1:6" ht="15.75" thickBot="1">
      <c r="A112" s="213" t="s">
        <v>137</v>
      </c>
      <c r="B112" s="448" t="s">
        <v>187</v>
      </c>
      <c r="C112" s="448"/>
      <c r="D112" s="449"/>
      <c r="E112" s="214">
        <v>0</v>
      </c>
      <c r="F112" s="57"/>
    </row>
    <row r="113" spans="1:6" ht="15.75" thickBot="1">
      <c r="A113" s="438" t="s">
        <v>108</v>
      </c>
      <c r="B113" s="439"/>
      <c r="C113" s="439"/>
      <c r="D113" s="439"/>
      <c r="E113" s="202">
        <f>SUM(E108:E112)</f>
        <v>0</v>
      </c>
      <c r="F113" s="57"/>
    </row>
    <row r="114" spans="1:6" ht="15.75" thickBot="1">
      <c r="A114" s="99"/>
      <c r="B114" s="57"/>
      <c r="C114" s="57"/>
      <c r="D114" s="100"/>
      <c r="E114" s="101"/>
      <c r="F114" s="57"/>
    </row>
    <row r="115" spans="1:6" ht="15.75" thickBot="1">
      <c r="A115" s="442" t="s">
        <v>188</v>
      </c>
      <c r="B115" s="353"/>
      <c r="C115" s="353"/>
      <c r="D115" s="353"/>
      <c r="E115" s="354"/>
      <c r="F115" s="57"/>
    </row>
    <row r="116" spans="1:6" ht="15.75" thickBot="1">
      <c r="A116" s="200">
        <v>6</v>
      </c>
      <c r="B116" s="439" t="s">
        <v>189</v>
      </c>
      <c r="C116" s="439"/>
      <c r="D116" s="143" t="s">
        <v>152</v>
      </c>
      <c r="E116" s="202" t="s">
        <v>148</v>
      </c>
      <c r="F116" s="57"/>
    </row>
    <row r="117" spans="1:6">
      <c r="A117" s="190" t="s">
        <v>153</v>
      </c>
      <c r="B117" s="443" t="s">
        <v>190</v>
      </c>
      <c r="C117" s="443"/>
      <c r="D117" s="205">
        <v>0.05</v>
      </c>
      <c r="E117" s="191">
        <f>D117*E135</f>
        <v>859.99407500000007</v>
      </c>
      <c r="F117" s="57"/>
    </row>
    <row r="118" spans="1:6">
      <c r="A118" s="192" t="s">
        <v>155</v>
      </c>
      <c r="B118" s="417" t="s">
        <v>191</v>
      </c>
      <c r="C118" s="417"/>
      <c r="D118" s="204">
        <v>0.05</v>
      </c>
      <c r="E118" s="105">
        <f>(E117+E135)*D118</f>
        <v>902.99377874999993</v>
      </c>
      <c r="F118" s="57"/>
    </row>
    <row r="119" spans="1:6">
      <c r="A119" s="192" t="s">
        <v>106</v>
      </c>
      <c r="B119" s="417" t="s">
        <v>192</v>
      </c>
      <c r="C119" s="417"/>
      <c r="D119" s="204">
        <f>D120+D121+D122</f>
        <v>0.1875</v>
      </c>
      <c r="E119" s="105">
        <f>((E117+E118+E135)/(1-D119))*D119</f>
        <v>4376.0467739423075</v>
      </c>
      <c r="F119" s="126"/>
    </row>
    <row r="120" spans="1:6">
      <c r="A120" s="192"/>
      <c r="B120" s="417" t="s">
        <v>193</v>
      </c>
      <c r="C120" s="417"/>
      <c r="D120" s="204">
        <v>9.2499999999999999E-2</v>
      </c>
      <c r="E120" s="193">
        <f>D120*E137</f>
        <v>2158.8497418115385</v>
      </c>
      <c r="F120" s="57"/>
    </row>
    <row r="121" spans="1:6">
      <c r="A121" s="192"/>
      <c r="B121" s="417" t="s">
        <v>194</v>
      </c>
      <c r="C121" s="417"/>
      <c r="D121" s="259">
        <v>0.05</v>
      </c>
      <c r="E121" s="193">
        <f>D121*E137</f>
        <v>1166.9458063846155</v>
      </c>
      <c r="F121" s="234">
        <f>E120+E121</f>
        <v>3325.795548196154</v>
      </c>
    </row>
    <row r="122" spans="1:6" ht="15.75" thickBot="1">
      <c r="A122" s="194"/>
      <c r="B122" s="434" t="s">
        <v>205</v>
      </c>
      <c r="C122" s="434"/>
      <c r="D122" s="260">
        <v>4.4999999999999998E-2</v>
      </c>
      <c r="E122" s="258">
        <f>($E$135+$E$117+$E$118)/(1-$D$119)*D122</f>
        <v>1050.2512257461538</v>
      </c>
      <c r="F122" s="57"/>
    </row>
    <row r="123" spans="1:6" ht="15.75" thickBot="1">
      <c r="A123" s="438" t="s">
        <v>108</v>
      </c>
      <c r="B123" s="439"/>
      <c r="C123" s="439"/>
      <c r="D123" s="210">
        <v>0.24249999999999999</v>
      </c>
      <c r="E123" s="202">
        <f>SUM(E117,E118,E119)</f>
        <v>6139.0346276923074</v>
      </c>
      <c r="F123" s="57"/>
    </row>
    <row r="124" spans="1:6">
      <c r="A124" s="119" t="s">
        <v>196</v>
      </c>
      <c r="B124" s="57"/>
      <c r="C124" s="57"/>
      <c r="D124" s="100"/>
      <c r="E124" s="101"/>
      <c r="F124" s="57"/>
    </row>
    <row r="125" spans="1:6">
      <c r="A125" s="420" t="s">
        <v>197</v>
      </c>
      <c r="B125" s="420"/>
      <c r="C125" s="420"/>
      <c r="D125" s="420"/>
      <c r="E125" s="420"/>
      <c r="F125" s="57"/>
    </row>
    <row r="126" spans="1:6">
      <c r="A126" s="119" t="s">
        <v>198</v>
      </c>
      <c r="B126" s="57"/>
      <c r="C126" s="57"/>
      <c r="D126" s="100"/>
      <c r="E126" s="101"/>
      <c r="F126" s="57"/>
    </row>
    <row r="127" spans="1:6" ht="15.75" thickBot="1">
      <c r="A127" s="99"/>
      <c r="B127" s="57"/>
      <c r="C127" s="57"/>
      <c r="D127" s="100"/>
      <c r="E127" s="101"/>
      <c r="F127" s="57"/>
    </row>
    <row r="128" spans="1:6" ht="15.75" thickBot="1">
      <c r="A128" s="440" t="s">
        <v>199</v>
      </c>
      <c r="B128" s="440"/>
      <c r="C128" s="440"/>
      <c r="D128" s="440"/>
      <c r="E128" s="440"/>
    </row>
    <row r="129" spans="1:5" ht="15.75" thickBot="1">
      <c r="A129" s="102"/>
      <c r="B129" s="441" t="s">
        <v>200</v>
      </c>
      <c r="C129" s="441"/>
      <c r="D129" s="441"/>
      <c r="E129" s="110" t="s">
        <v>148</v>
      </c>
    </row>
    <row r="130" spans="1:5" ht="15.75" thickBot="1">
      <c r="A130" s="102" t="s">
        <v>153</v>
      </c>
      <c r="B130" s="436" t="s">
        <v>82</v>
      </c>
      <c r="C130" s="436"/>
      <c r="D130" s="436"/>
      <c r="E130" s="115">
        <f>E28</f>
        <v>10800</v>
      </c>
    </row>
    <row r="131" spans="1:5" ht="15.75" thickBot="1">
      <c r="A131" s="102" t="s">
        <v>155</v>
      </c>
      <c r="B131" s="436" t="s">
        <v>98</v>
      </c>
      <c r="C131" s="436"/>
      <c r="D131" s="436"/>
      <c r="E131" s="115">
        <f>E73</f>
        <v>5448.8099999999995</v>
      </c>
    </row>
    <row r="132" spans="1:5" ht="15.75" thickBot="1">
      <c r="A132" s="102" t="s">
        <v>106</v>
      </c>
      <c r="B132" s="436" t="s">
        <v>150</v>
      </c>
      <c r="C132" s="436"/>
      <c r="D132" s="436"/>
      <c r="E132" s="115">
        <f>E82</f>
        <v>772.08</v>
      </c>
    </row>
    <row r="133" spans="1:5" ht="15.75" thickBot="1">
      <c r="A133" s="102" t="s">
        <v>72</v>
      </c>
      <c r="B133" s="436" t="s">
        <v>163</v>
      </c>
      <c r="C133" s="436"/>
      <c r="D133" s="436"/>
      <c r="E133" s="115">
        <f>E93</f>
        <v>178.99150000000003</v>
      </c>
    </row>
    <row r="134" spans="1:5" ht="15.75" thickBot="1">
      <c r="A134" s="102" t="s">
        <v>137</v>
      </c>
      <c r="B134" s="436" t="s">
        <v>181</v>
      </c>
      <c r="C134" s="436"/>
      <c r="D134" s="436"/>
      <c r="E134" s="115">
        <f>E113</f>
        <v>0</v>
      </c>
    </row>
    <row r="135" spans="1:5" ht="15.75" thickBot="1">
      <c r="A135" s="437" t="s">
        <v>201</v>
      </c>
      <c r="B135" s="437"/>
      <c r="C135" s="437"/>
      <c r="D135" s="437"/>
      <c r="E135" s="115">
        <f>SUM(E130:E134)</f>
        <v>17199.8815</v>
      </c>
    </row>
    <row r="136" spans="1:5" ht="15.75" thickBot="1">
      <c r="A136" s="102" t="s">
        <v>160</v>
      </c>
      <c r="B136" s="436" t="s">
        <v>202</v>
      </c>
      <c r="C136" s="436"/>
      <c r="D136" s="436"/>
      <c r="E136" s="115">
        <f>E123</f>
        <v>6139.0346276923074</v>
      </c>
    </row>
    <row r="137" spans="1:5" ht="15.75" thickBot="1">
      <c r="A137" s="437" t="s">
        <v>203</v>
      </c>
      <c r="B137" s="437"/>
      <c r="C137" s="437"/>
      <c r="D137" s="437"/>
      <c r="E137" s="110">
        <f>SUM(E135:E136)</f>
        <v>23338.916127692308</v>
      </c>
    </row>
    <row r="138" spans="1:5">
      <c r="A138" s="385"/>
      <c r="B138" s="385"/>
      <c r="C138" s="385"/>
      <c r="D138" s="385"/>
      <c r="E138" s="385"/>
    </row>
    <row r="139" spans="1:5">
      <c r="A139" s="57"/>
      <c r="B139" s="57"/>
      <c r="C139" s="57"/>
      <c r="D139" s="57"/>
      <c r="E139" s="57"/>
    </row>
    <row r="140" spans="1:5">
      <c r="A140" s="57"/>
      <c r="B140" s="57"/>
      <c r="C140" s="57"/>
      <c r="D140" s="57"/>
      <c r="E140" s="57"/>
    </row>
    <row r="142" spans="1:5">
      <c r="A142" s="57"/>
      <c r="B142" s="57"/>
      <c r="C142" s="57"/>
      <c r="D142" s="57"/>
      <c r="E142" s="57"/>
    </row>
    <row r="143" spans="1:5">
      <c r="A143" s="57"/>
      <c r="B143" s="57"/>
      <c r="C143" s="57"/>
      <c r="D143" s="57"/>
      <c r="E143" s="57"/>
    </row>
  </sheetData>
  <mergeCells count="120">
    <mergeCell ref="B11:D11"/>
    <mergeCell ref="B12:D12"/>
    <mergeCell ref="B10:D10"/>
    <mergeCell ref="A13:E13"/>
    <mergeCell ref="D14:E14"/>
    <mergeCell ref="B15:D15"/>
    <mergeCell ref="B16:D16"/>
    <mergeCell ref="B18:D18"/>
    <mergeCell ref="A19:E19"/>
    <mergeCell ref="B14:C14"/>
    <mergeCell ref="B42:C42"/>
    <mergeCell ref="B43:C43"/>
    <mergeCell ref="B44:C44"/>
    <mergeCell ref="B20:D20"/>
    <mergeCell ref="B21:D21"/>
    <mergeCell ref="B22:C22"/>
    <mergeCell ref="B23:D23"/>
    <mergeCell ref="B24:C24"/>
    <mergeCell ref="B25:D25"/>
    <mergeCell ref="B26:D26"/>
    <mergeCell ref="B27:D27"/>
    <mergeCell ref="A28:D28"/>
    <mergeCell ref="A30:E30"/>
    <mergeCell ref="A31:E31"/>
    <mergeCell ref="B33:C33"/>
    <mergeCell ref="B34:C34"/>
    <mergeCell ref="A35:C35"/>
    <mergeCell ref="B36:C36"/>
    <mergeCell ref="A37:D37"/>
    <mergeCell ref="A38:E38"/>
    <mergeCell ref="A39:E39"/>
    <mergeCell ref="A40:E40"/>
    <mergeCell ref="A41:E41"/>
    <mergeCell ref="B32:C32"/>
    <mergeCell ref="B86:C86"/>
    <mergeCell ref="B87:C87"/>
    <mergeCell ref="B88:C88"/>
    <mergeCell ref="B62:D62"/>
    <mergeCell ref="A65:D65"/>
    <mergeCell ref="A67:E67"/>
    <mergeCell ref="A68:E68"/>
    <mergeCell ref="B69:D69"/>
    <mergeCell ref="B70:D70"/>
    <mergeCell ref="B71:D71"/>
    <mergeCell ref="B72:D72"/>
    <mergeCell ref="A73:D73"/>
    <mergeCell ref="A74:E74"/>
    <mergeCell ref="B75:C75"/>
    <mergeCell ref="B76:C76"/>
    <mergeCell ref="B77:C77"/>
    <mergeCell ref="B78:C78"/>
    <mergeCell ref="B79:C79"/>
    <mergeCell ref="B80:C80"/>
    <mergeCell ref="A82:C82"/>
    <mergeCell ref="A83:E83"/>
    <mergeCell ref="A84:E84"/>
    <mergeCell ref="A85:E85"/>
    <mergeCell ref="B81:C81"/>
    <mergeCell ref="A113:D113"/>
    <mergeCell ref="A115:E115"/>
    <mergeCell ref="B116:C116"/>
    <mergeCell ref="B117:C117"/>
    <mergeCell ref="B118:C118"/>
    <mergeCell ref="B97:D97"/>
    <mergeCell ref="B102:D102"/>
    <mergeCell ref="A100:E100"/>
    <mergeCell ref="B101:D101"/>
    <mergeCell ref="B103:D103"/>
    <mergeCell ref="A104:D104"/>
    <mergeCell ref="A106:E106"/>
    <mergeCell ref="B107:D107"/>
    <mergeCell ref="B108:D108"/>
    <mergeCell ref="B109:D109"/>
    <mergeCell ref="B110:D110"/>
    <mergeCell ref="B111:D111"/>
    <mergeCell ref="B112:D112"/>
    <mergeCell ref="B132:D132"/>
    <mergeCell ref="B133:D133"/>
    <mergeCell ref="B134:D134"/>
    <mergeCell ref="A135:D135"/>
    <mergeCell ref="B136:D136"/>
    <mergeCell ref="A137:D137"/>
    <mergeCell ref="A138:E138"/>
    <mergeCell ref="B119:C119"/>
    <mergeCell ref="B120:C120"/>
    <mergeCell ref="B121:C121"/>
    <mergeCell ref="B122:C122"/>
    <mergeCell ref="A123:C123"/>
    <mergeCell ref="A125:E125"/>
    <mergeCell ref="A128:E128"/>
    <mergeCell ref="B129:D129"/>
    <mergeCell ref="B130:D130"/>
    <mergeCell ref="B131:D131"/>
    <mergeCell ref="A1:E1"/>
    <mergeCell ref="A2:E2"/>
    <mergeCell ref="A3:E3"/>
    <mergeCell ref="A4:E4"/>
    <mergeCell ref="A5:E5"/>
    <mergeCell ref="A6:E6"/>
    <mergeCell ref="A7:E7"/>
    <mergeCell ref="A8:E8"/>
    <mergeCell ref="B9:D9"/>
    <mergeCell ref="B45:C45"/>
    <mergeCell ref="B46:C46"/>
    <mergeCell ref="B47:C47"/>
    <mergeCell ref="B48:C48"/>
    <mergeCell ref="B49:C49"/>
    <mergeCell ref="B50:C50"/>
    <mergeCell ref="A51:C51"/>
    <mergeCell ref="A55:E55"/>
    <mergeCell ref="B61:D61"/>
    <mergeCell ref="B89:C89"/>
    <mergeCell ref="B90:C90"/>
    <mergeCell ref="B91:C91"/>
    <mergeCell ref="B92:C92"/>
    <mergeCell ref="A94:E94"/>
    <mergeCell ref="A95:E95"/>
    <mergeCell ref="B96:D96"/>
    <mergeCell ref="A98:D98"/>
    <mergeCell ref="A93:C93"/>
  </mergeCells>
  <printOptions horizontalCentered="1"/>
  <pageMargins left="0.31496062992125984" right="0.31496062992125984" top="0.39370078740157483" bottom="0.59055118110236227" header="0.31496062992125984" footer="0.11811023622047245"/>
  <pageSetup paperSize="9" scale="65" fitToHeight="2" orientation="portrait" horizontalDpi="4294967292" r:id="rId1"/>
  <headerFooter>
    <oddFooter>&amp;RPg.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G143"/>
  <sheetViews>
    <sheetView showGridLines="0" zoomScaleNormal="100" zoomScaleSheetLayoutView="100" workbookViewId="0">
      <selection activeCell="H18" sqref="H18"/>
    </sheetView>
  </sheetViews>
  <sheetFormatPr defaultColWidth="9.140625" defaultRowHeight="15"/>
  <cols>
    <col min="1" max="1" width="7.140625" style="5" customWidth="1"/>
    <col min="2" max="2" width="43.140625" style="7" customWidth="1"/>
    <col min="3" max="3" width="11.42578125" style="7" customWidth="1"/>
    <col min="4" max="4" width="15.85546875" style="7" customWidth="1"/>
    <col min="5" max="5" width="26.85546875" style="7" customWidth="1"/>
    <col min="6" max="6" width="9.140625" style="6"/>
    <col min="7" max="7" width="10.7109375" style="8" bestFit="1" customWidth="1"/>
    <col min="8" max="16384" width="9.140625" style="5"/>
  </cols>
  <sheetData>
    <row r="1" spans="1:7">
      <c r="A1" s="355" t="s">
        <v>56</v>
      </c>
      <c r="B1" s="356"/>
      <c r="C1" s="356"/>
      <c r="D1" s="356"/>
      <c r="E1" s="356"/>
      <c r="F1" s="57"/>
      <c r="G1" s="57"/>
    </row>
    <row r="2" spans="1:7">
      <c r="A2" s="355" t="s">
        <v>57</v>
      </c>
      <c r="B2" s="356"/>
      <c r="C2" s="356"/>
      <c r="D2" s="356"/>
      <c r="E2" s="356"/>
      <c r="F2" s="57"/>
      <c r="G2" s="57"/>
    </row>
    <row r="3" spans="1:7">
      <c r="A3" s="355" t="s">
        <v>58</v>
      </c>
      <c r="B3" s="356"/>
      <c r="C3" s="356"/>
      <c r="D3" s="356"/>
      <c r="E3" s="356"/>
      <c r="F3" s="57"/>
      <c r="G3" s="57"/>
    </row>
    <row r="4" spans="1:7">
      <c r="A4" s="355"/>
      <c r="B4" s="356"/>
      <c r="C4" s="356"/>
      <c r="D4" s="356"/>
      <c r="E4" s="356"/>
      <c r="F4" s="57"/>
      <c r="G4" s="57"/>
    </row>
    <row r="5" spans="1:7" ht="15.75" thickBot="1">
      <c r="A5" s="386" t="s">
        <v>59</v>
      </c>
      <c r="B5" s="387"/>
      <c r="C5" s="387"/>
      <c r="D5" s="387"/>
      <c r="E5" s="387"/>
      <c r="F5" s="57"/>
      <c r="G5" s="57"/>
    </row>
    <row r="6" spans="1:7">
      <c r="A6" s="388" t="s">
        <v>60</v>
      </c>
      <c r="B6" s="389"/>
      <c r="C6" s="389"/>
      <c r="D6" s="389"/>
      <c r="E6" s="390"/>
      <c r="F6" s="57"/>
      <c r="G6" s="57"/>
    </row>
    <row r="7" spans="1:7" ht="15.75" thickBot="1">
      <c r="A7" s="386" t="s">
        <v>61</v>
      </c>
      <c r="B7" s="387"/>
      <c r="C7" s="387"/>
      <c r="D7" s="387"/>
      <c r="E7" s="400"/>
      <c r="F7" s="57"/>
      <c r="G7" s="57"/>
    </row>
    <row r="8" spans="1:7" ht="15.75" thickBot="1">
      <c r="A8" s="401" t="s">
        <v>62</v>
      </c>
      <c r="B8" s="402"/>
      <c r="C8" s="402"/>
      <c r="D8" s="402"/>
      <c r="E8" s="402"/>
      <c r="F8" s="57"/>
      <c r="G8" s="57"/>
    </row>
    <row r="9" spans="1:7">
      <c r="A9" s="60" t="s">
        <v>63</v>
      </c>
      <c r="B9" s="403" t="s">
        <v>64</v>
      </c>
      <c r="C9" s="403"/>
      <c r="D9" s="403"/>
      <c r="E9" s="61" t="s">
        <v>65</v>
      </c>
      <c r="F9" s="57"/>
      <c r="G9" s="57"/>
    </row>
    <row r="10" spans="1:7">
      <c r="A10" s="62" t="s">
        <v>66</v>
      </c>
      <c r="B10" s="404" t="s">
        <v>67</v>
      </c>
      <c r="C10" s="404"/>
      <c r="D10" s="404"/>
      <c r="E10" s="63" t="s">
        <v>68</v>
      </c>
      <c r="F10" s="57"/>
      <c r="G10" s="57"/>
    </row>
    <row r="11" spans="1:7" ht="32.25" customHeight="1">
      <c r="A11" s="62" t="s">
        <v>69</v>
      </c>
      <c r="B11" s="405" t="s">
        <v>70</v>
      </c>
      <c r="C11" s="406"/>
      <c r="D11" s="407"/>
      <c r="E11" s="129" t="s">
        <v>209</v>
      </c>
      <c r="F11" s="57"/>
      <c r="G11" s="57"/>
    </row>
    <row r="12" spans="1:7" ht="15.75" thickBot="1">
      <c r="A12" s="64" t="s">
        <v>72</v>
      </c>
      <c r="B12" s="391" t="s">
        <v>73</v>
      </c>
      <c r="C12" s="391"/>
      <c r="D12" s="391"/>
      <c r="E12" s="65">
        <v>12</v>
      </c>
      <c r="F12" s="57"/>
      <c r="G12" s="57"/>
    </row>
    <row r="13" spans="1:7" ht="15.75" thickBot="1">
      <c r="A13" s="456" t="s">
        <v>74</v>
      </c>
      <c r="B13" s="457"/>
      <c r="C13" s="457"/>
      <c r="D13" s="457"/>
      <c r="E13" s="457"/>
      <c r="F13" s="57"/>
      <c r="G13" s="57"/>
    </row>
    <row r="14" spans="1:7">
      <c r="A14" s="120">
        <v>1</v>
      </c>
      <c r="B14" s="454" t="s">
        <v>75</v>
      </c>
      <c r="C14" s="455"/>
      <c r="D14" s="458" t="s">
        <v>76</v>
      </c>
      <c r="E14" s="459"/>
      <c r="F14" s="57"/>
      <c r="G14" s="57"/>
    </row>
    <row r="15" spans="1:7">
      <c r="A15" s="67">
        <v>2</v>
      </c>
      <c r="B15" s="357" t="s">
        <v>77</v>
      </c>
      <c r="C15" s="358"/>
      <c r="D15" s="359"/>
      <c r="E15" s="68">
        <f>'M.C.'!D15</f>
        <v>4019.36</v>
      </c>
      <c r="F15" s="57"/>
      <c r="G15" s="128"/>
    </row>
    <row r="16" spans="1:7">
      <c r="A16" s="67">
        <v>3</v>
      </c>
      <c r="B16" s="360" t="s">
        <v>78</v>
      </c>
      <c r="C16" s="361"/>
      <c r="D16" s="362"/>
      <c r="E16" s="69" t="s">
        <v>210</v>
      </c>
    </row>
    <row r="17" spans="1:6">
      <c r="A17" s="58">
        <v>4</v>
      </c>
      <c r="B17" s="130" t="s">
        <v>80</v>
      </c>
      <c r="C17" s="139"/>
      <c r="D17" s="133"/>
      <c r="E17" s="132" t="str">
        <f>'M.C.'!E11</f>
        <v>2141-00</v>
      </c>
    </row>
    <row r="18" spans="1:6" ht="15.75" thickBot="1">
      <c r="A18" s="59">
        <v>5</v>
      </c>
      <c r="B18" s="363" t="s">
        <v>81</v>
      </c>
      <c r="C18" s="364"/>
      <c r="D18" s="365"/>
      <c r="E18" s="131">
        <v>45047</v>
      </c>
    </row>
    <row r="19" spans="1:6" ht="15.75" thickBot="1">
      <c r="A19" s="366" t="s">
        <v>82</v>
      </c>
      <c r="B19" s="367"/>
      <c r="C19" s="367"/>
      <c r="D19" s="367"/>
      <c r="E19" s="367"/>
    </row>
    <row r="20" spans="1:6" ht="15.75" thickBot="1">
      <c r="A20" s="54">
        <v>1</v>
      </c>
      <c r="B20" s="392" t="s">
        <v>83</v>
      </c>
      <c r="C20" s="393"/>
      <c r="D20" s="394"/>
      <c r="E20" s="70" t="s">
        <v>84</v>
      </c>
    </row>
    <row r="21" spans="1:6">
      <c r="A21" s="71" t="s">
        <v>63</v>
      </c>
      <c r="B21" s="395" t="s">
        <v>85</v>
      </c>
      <c r="C21" s="395"/>
      <c r="D21" s="395"/>
      <c r="E21" s="72">
        <f>E15</f>
        <v>4019.36</v>
      </c>
    </row>
    <row r="22" spans="1:6">
      <c r="A22" s="73" t="s">
        <v>66</v>
      </c>
      <c r="B22" s="369" t="s">
        <v>86</v>
      </c>
      <c r="C22" s="370"/>
      <c r="D22" s="74">
        <v>0</v>
      </c>
      <c r="E22" s="75">
        <f>E21*D22</f>
        <v>0</v>
      </c>
    </row>
    <row r="23" spans="1:6">
      <c r="A23" s="73" t="s">
        <v>69</v>
      </c>
      <c r="B23" s="368" t="s">
        <v>87</v>
      </c>
      <c r="C23" s="368"/>
      <c r="D23" s="368"/>
      <c r="E23" s="75">
        <v>0</v>
      </c>
    </row>
    <row r="24" spans="1:6">
      <c r="A24" s="73" t="s">
        <v>88</v>
      </c>
      <c r="B24" s="369" t="s">
        <v>89</v>
      </c>
      <c r="C24" s="370"/>
      <c r="D24" s="76">
        <v>0</v>
      </c>
      <c r="E24" s="75">
        <f>E21*D240</f>
        <v>0</v>
      </c>
    </row>
    <row r="25" spans="1:6">
      <c r="A25" s="73" t="s">
        <v>90</v>
      </c>
      <c r="B25" s="368" t="s">
        <v>91</v>
      </c>
      <c r="C25" s="368"/>
      <c r="D25" s="368"/>
      <c r="E25" s="75">
        <v>0</v>
      </c>
    </row>
    <row r="26" spans="1:6">
      <c r="A26" s="73" t="s">
        <v>92</v>
      </c>
      <c r="B26" s="368" t="s">
        <v>93</v>
      </c>
      <c r="C26" s="368"/>
      <c r="D26" s="368"/>
      <c r="E26" s="75">
        <v>0</v>
      </c>
    </row>
    <row r="27" spans="1:6">
      <c r="A27" s="77" t="s">
        <v>94</v>
      </c>
      <c r="B27" s="371" t="s">
        <v>95</v>
      </c>
      <c r="C27" s="371"/>
      <c r="D27" s="371"/>
      <c r="E27" s="78">
        <v>0</v>
      </c>
    </row>
    <row r="28" spans="1:6" ht="15.75" thickBot="1">
      <c r="A28" s="372" t="s">
        <v>96</v>
      </c>
      <c r="B28" s="373"/>
      <c r="C28" s="373"/>
      <c r="D28" s="374"/>
      <c r="E28" s="79">
        <f>ROUND(SUM(E21:E27),2)</f>
        <v>4019.36</v>
      </c>
    </row>
    <row r="29" spans="1:6" ht="15.75" thickBot="1">
      <c r="A29" s="124" t="s">
        <v>97</v>
      </c>
      <c r="B29" s="117"/>
      <c r="C29" s="117"/>
      <c r="D29" s="80"/>
      <c r="E29" s="81"/>
    </row>
    <row r="30" spans="1:6" ht="15.75" thickBot="1">
      <c r="A30" s="350" t="s">
        <v>98</v>
      </c>
      <c r="B30" s="351"/>
      <c r="C30" s="351"/>
      <c r="D30" s="351"/>
      <c r="E30" s="352"/>
    </row>
    <row r="31" spans="1:6" ht="15.75" thickBot="1">
      <c r="A31" s="350" t="s">
        <v>99</v>
      </c>
      <c r="B31" s="351"/>
      <c r="C31" s="351"/>
      <c r="D31" s="351"/>
      <c r="E31" s="352"/>
    </row>
    <row r="32" spans="1:6" ht="15.75" thickBot="1">
      <c r="A32" s="83" t="s">
        <v>100</v>
      </c>
      <c r="B32" s="84" t="s">
        <v>101</v>
      </c>
      <c r="C32" s="84"/>
      <c r="D32" s="85" t="s">
        <v>102</v>
      </c>
      <c r="E32" s="86" t="s">
        <v>84</v>
      </c>
      <c r="F32" s="57"/>
    </row>
    <row r="33" spans="1:6">
      <c r="A33" s="155" t="s">
        <v>63</v>
      </c>
      <c r="B33" s="423" t="s">
        <v>103</v>
      </c>
      <c r="C33" s="423"/>
      <c r="D33" s="156">
        <f>'M.C.'!E19</f>
        <v>8.3299999999999999E-2</v>
      </c>
      <c r="E33" s="157">
        <f>ROUND(E$28*D33,2)</f>
        <v>334.81</v>
      </c>
      <c r="F33" s="57"/>
    </row>
    <row r="34" spans="1:6">
      <c r="A34" s="62" t="s">
        <v>66</v>
      </c>
      <c r="B34" s="404" t="s">
        <v>104</v>
      </c>
      <c r="C34" s="404"/>
      <c r="D34" s="153">
        <f>'M.C.'!E20</f>
        <v>0.121</v>
      </c>
      <c r="E34" s="158">
        <f>ROUND(E$28*D34,2)</f>
        <v>486.34</v>
      </c>
      <c r="F34" s="57"/>
    </row>
    <row r="35" spans="1:6">
      <c r="A35" s="415" t="s">
        <v>105</v>
      </c>
      <c r="B35" s="416"/>
      <c r="C35" s="416"/>
      <c r="D35" s="154">
        <f>SUM(D33:D34)</f>
        <v>0.20429999999999998</v>
      </c>
      <c r="E35" s="158">
        <f>ROUND(SUM(E33:E34),2)</f>
        <v>821.15</v>
      </c>
      <c r="F35" s="57"/>
    </row>
    <row r="36" spans="1:6" ht="25.5" customHeight="1">
      <c r="A36" s="62" t="s">
        <v>106</v>
      </c>
      <c r="B36" s="417" t="s">
        <v>107</v>
      </c>
      <c r="C36" s="417"/>
      <c r="D36" s="153">
        <f>'M.C.'!E21</f>
        <v>7.5182399999999996E-2</v>
      </c>
      <c r="E36" s="158">
        <f>ROUND(E$28*D36,2)</f>
        <v>302.19</v>
      </c>
      <c r="F36" s="125"/>
    </row>
    <row r="37" spans="1:6" ht="15.75" thickBot="1">
      <c r="A37" s="421" t="s">
        <v>108</v>
      </c>
      <c r="B37" s="422"/>
      <c r="C37" s="422"/>
      <c r="D37" s="422"/>
      <c r="E37" s="159">
        <f>ROUND(SUM(E35:E36),2)</f>
        <v>1123.3399999999999</v>
      </c>
      <c r="F37" s="57"/>
    </row>
    <row r="38" spans="1:6" ht="38.25" customHeight="1">
      <c r="A38" s="409" t="s">
        <v>109</v>
      </c>
      <c r="B38" s="409"/>
      <c r="C38" s="409"/>
      <c r="D38" s="409"/>
      <c r="E38" s="409"/>
      <c r="F38" s="57"/>
    </row>
    <row r="39" spans="1:6" ht="32.25" customHeight="1">
      <c r="A39" s="409" t="s">
        <v>110</v>
      </c>
      <c r="B39" s="409"/>
      <c r="C39" s="409"/>
      <c r="D39" s="409"/>
      <c r="E39" s="409"/>
      <c r="F39" s="57"/>
    </row>
    <row r="40" spans="1:6" ht="33.75" customHeight="1" thickBot="1">
      <c r="A40" s="410" t="s">
        <v>111</v>
      </c>
      <c r="B40" s="410"/>
      <c r="C40" s="410"/>
      <c r="D40" s="410"/>
      <c r="E40" s="410"/>
      <c r="F40" s="57"/>
    </row>
    <row r="41" spans="1:6" ht="15.75" thickBot="1">
      <c r="A41" s="382" t="s">
        <v>112</v>
      </c>
      <c r="B41" s="383"/>
      <c r="C41" s="383"/>
      <c r="D41" s="383"/>
      <c r="E41" s="384"/>
      <c r="F41" s="57"/>
    </row>
    <row r="42" spans="1:6" ht="15.75" thickBot="1">
      <c r="A42" s="83" t="s">
        <v>113</v>
      </c>
      <c r="B42" s="380" t="s">
        <v>114</v>
      </c>
      <c r="C42" s="381"/>
      <c r="D42" s="85" t="s">
        <v>102</v>
      </c>
      <c r="E42" s="86" t="s">
        <v>84</v>
      </c>
      <c r="F42" s="57"/>
    </row>
    <row r="43" spans="1:6">
      <c r="A43" s="66" t="s">
        <v>63</v>
      </c>
      <c r="B43" s="418" t="s">
        <v>115</v>
      </c>
      <c r="C43" s="419"/>
      <c r="D43" s="254">
        <v>0</v>
      </c>
      <c r="E43" s="256">
        <f t="shared" ref="E43:E50" si="0">ROUND(E$28*D43,2)</f>
        <v>0</v>
      </c>
      <c r="F43" s="57"/>
    </row>
    <row r="44" spans="1:6">
      <c r="A44" s="67" t="s">
        <v>66</v>
      </c>
      <c r="B44" s="369" t="s">
        <v>116</v>
      </c>
      <c r="C44" s="370"/>
      <c r="D44" s="87">
        <v>2.5000000000000001E-2</v>
      </c>
      <c r="E44" s="68">
        <f t="shared" si="0"/>
        <v>100.48</v>
      </c>
      <c r="F44" s="57"/>
    </row>
    <row r="45" spans="1:6">
      <c r="A45" s="67" t="s">
        <v>69</v>
      </c>
      <c r="B45" s="369" t="s">
        <v>117</v>
      </c>
      <c r="C45" s="370"/>
      <c r="D45" s="127">
        <v>0.03</v>
      </c>
      <c r="E45" s="68">
        <f t="shared" si="0"/>
        <v>120.58</v>
      </c>
      <c r="F45" s="57"/>
    </row>
    <row r="46" spans="1:6">
      <c r="A46" s="67" t="s">
        <v>88</v>
      </c>
      <c r="B46" s="369" t="s">
        <v>118</v>
      </c>
      <c r="C46" s="370"/>
      <c r="D46" s="87">
        <v>1.4999999999999999E-2</v>
      </c>
      <c r="E46" s="68">
        <f t="shared" si="0"/>
        <v>60.29</v>
      </c>
      <c r="F46" s="57"/>
    </row>
    <row r="47" spans="1:6">
      <c r="A47" s="67" t="s">
        <v>90</v>
      </c>
      <c r="B47" s="369" t="s">
        <v>119</v>
      </c>
      <c r="C47" s="370"/>
      <c r="D47" s="87">
        <v>0.01</v>
      </c>
      <c r="E47" s="68">
        <f t="shared" si="0"/>
        <v>40.19</v>
      </c>
      <c r="F47" s="57"/>
    </row>
    <row r="48" spans="1:6">
      <c r="A48" s="67" t="s">
        <v>120</v>
      </c>
      <c r="B48" s="369" t="s">
        <v>121</v>
      </c>
      <c r="C48" s="370"/>
      <c r="D48" s="87">
        <v>6.0000000000000001E-3</v>
      </c>
      <c r="E48" s="68">
        <f t="shared" si="0"/>
        <v>24.12</v>
      </c>
      <c r="F48" s="57"/>
    </row>
    <row r="49" spans="1:6">
      <c r="A49" s="67" t="s">
        <v>92</v>
      </c>
      <c r="B49" s="369" t="s">
        <v>122</v>
      </c>
      <c r="C49" s="370"/>
      <c r="D49" s="87">
        <v>2E-3</v>
      </c>
      <c r="E49" s="68">
        <f t="shared" si="0"/>
        <v>8.0399999999999991</v>
      </c>
      <c r="F49" s="57"/>
    </row>
    <row r="50" spans="1:6">
      <c r="A50" s="58" t="s">
        <v>94</v>
      </c>
      <c r="B50" s="369" t="s">
        <v>123</v>
      </c>
      <c r="C50" s="370"/>
      <c r="D50" s="87">
        <v>0.08</v>
      </c>
      <c r="E50" s="68">
        <f t="shared" si="0"/>
        <v>321.55</v>
      </c>
      <c r="F50" s="57"/>
    </row>
    <row r="51" spans="1:6" ht="15.75" thickBot="1">
      <c r="A51" s="424" t="s">
        <v>124</v>
      </c>
      <c r="B51" s="425"/>
      <c r="C51" s="426"/>
      <c r="D51" s="88">
        <v>0.36799999999999999</v>
      </c>
      <c r="E51" s="89">
        <f>ROUND(SUM(E43:E50),2)</f>
        <v>675.25</v>
      </c>
      <c r="F51" s="57"/>
    </row>
    <row r="52" spans="1:6">
      <c r="A52" s="119" t="s">
        <v>125</v>
      </c>
      <c r="B52" s="121"/>
      <c r="C52" s="121"/>
      <c r="D52" s="122"/>
      <c r="E52" s="123"/>
      <c r="F52" s="124"/>
    </row>
    <row r="53" spans="1:6">
      <c r="A53" s="119" t="s">
        <v>126</v>
      </c>
      <c r="B53" s="121"/>
      <c r="C53" s="121"/>
      <c r="D53" s="122"/>
      <c r="E53" s="123"/>
      <c r="F53" s="124"/>
    </row>
    <row r="54" spans="1:6" ht="15.75" thickBot="1">
      <c r="A54" s="124" t="s">
        <v>127</v>
      </c>
      <c r="B54" s="121"/>
      <c r="C54" s="121"/>
      <c r="D54" s="122"/>
      <c r="E54" s="123"/>
      <c r="F54" s="124"/>
    </row>
    <row r="55" spans="1:6" ht="15.75" thickBot="1">
      <c r="A55" s="350" t="s">
        <v>128</v>
      </c>
      <c r="B55" s="353"/>
      <c r="C55" s="353"/>
      <c r="D55" s="353"/>
      <c r="E55" s="354"/>
      <c r="F55" s="57"/>
    </row>
    <row r="56" spans="1:6" ht="15.75" thickBot="1">
      <c r="A56" s="54" t="s">
        <v>129</v>
      </c>
      <c r="B56" s="141" t="s">
        <v>130</v>
      </c>
      <c r="C56" s="143" t="s">
        <v>131</v>
      </c>
      <c r="D56" s="143" t="s">
        <v>132</v>
      </c>
      <c r="E56" s="140" t="s">
        <v>84</v>
      </c>
      <c r="F56" s="57"/>
    </row>
    <row r="57" spans="1:6">
      <c r="A57" s="60" t="s">
        <v>63</v>
      </c>
      <c r="B57" s="56" t="s">
        <v>133</v>
      </c>
      <c r="C57" s="142">
        <v>22</v>
      </c>
      <c r="D57" s="68">
        <v>11</v>
      </c>
      <c r="E57" s="68">
        <f>IF('M.C.'!E54*'M.C.'!E56&lt;E28*6%,0,'M.C.'!E54*'M.C.'!E56-E28*6%)</f>
        <v>0.83840000000000714</v>
      </c>
      <c r="F57" s="57"/>
    </row>
    <row r="58" spans="1:6" ht="15" customHeight="1">
      <c r="A58" s="62" t="s">
        <v>66</v>
      </c>
      <c r="B58" s="55" t="s">
        <v>134</v>
      </c>
      <c r="C58" s="92">
        <v>22</v>
      </c>
      <c r="D58" s="68">
        <v>35</v>
      </c>
      <c r="E58" s="90">
        <f>C58*D58*0.8</f>
        <v>616</v>
      </c>
      <c r="F58" s="57"/>
    </row>
    <row r="59" spans="1:6">
      <c r="A59" s="62" t="s">
        <v>106</v>
      </c>
      <c r="B59" s="91" t="s">
        <v>135</v>
      </c>
      <c r="C59" s="91"/>
      <c r="D59" s="92"/>
      <c r="E59" s="90">
        <v>0</v>
      </c>
      <c r="F59" s="57"/>
    </row>
    <row r="60" spans="1:6">
      <c r="A60" s="62" t="s">
        <v>88</v>
      </c>
      <c r="B60" s="93" t="s">
        <v>136</v>
      </c>
      <c r="C60" s="93"/>
      <c r="D60" s="92"/>
      <c r="E60" s="90">
        <v>0</v>
      </c>
      <c r="F60" s="57"/>
    </row>
    <row r="61" spans="1:6">
      <c r="A61" s="60" t="s">
        <v>137</v>
      </c>
      <c r="B61" s="359" t="s">
        <v>138</v>
      </c>
      <c r="C61" s="359"/>
      <c r="D61" s="395"/>
      <c r="E61" s="135">
        <f>'M.C.'!F60</f>
        <v>3.1</v>
      </c>
      <c r="F61" s="57"/>
    </row>
    <row r="62" spans="1:6">
      <c r="A62" s="62" t="s">
        <v>120</v>
      </c>
      <c r="B62" s="362" t="s">
        <v>139</v>
      </c>
      <c r="C62" s="362"/>
      <c r="D62" s="368"/>
      <c r="E62" s="90">
        <v>0</v>
      </c>
      <c r="F62" s="57"/>
    </row>
    <row r="63" spans="1:6">
      <c r="A63" s="62" t="s">
        <v>140</v>
      </c>
      <c r="B63" s="91" t="s">
        <v>141</v>
      </c>
      <c r="C63" s="91"/>
      <c r="D63" s="92"/>
      <c r="E63" s="90">
        <v>0</v>
      </c>
      <c r="F63" s="57"/>
    </row>
    <row r="64" spans="1:6" ht="15.75" thickBot="1">
      <c r="A64" s="94" t="s">
        <v>120</v>
      </c>
      <c r="B64" s="95" t="s">
        <v>142</v>
      </c>
      <c r="C64" s="95"/>
      <c r="D64" s="96"/>
      <c r="E64" s="97">
        <v>0</v>
      </c>
    </row>
    <row r="65" spans="1:6" ht="15.75" thickBot="1">
      <c r="A65" s="414" t="s">
        <v>143</v>
      </c>
      <c r="B65" s="393" t="s">
        <v>143</v>
      </c>
      <c r="C65" s="393"/>
      <c r="D65" s="393"/>
      <c r="E65" s="98">
        <f>SUM(E57:E64)</f>
        <v>619.9384</v>
      </c>
    </row>
    <row r="66" spans="1:6">
      <c r="A66" s="119" t="s">
        <v>144</v>
      </c>
      <c r="B66" s="82"/>
      <c r="C66" s="82"/>
      <c r="D66" s="82"/>
      <c r="E66" s="118"/>
    </row>
    <row r="67" spans="1:6" ht="15.75" thickBot="1">
      <c r="A67" s="420" t="s">
        <v>145</v>
      </c>
      <c r="B67" s="420"/>
      <c r="C67" s="420"/>
      <c r="D67" s="420"/>
      <c r="E67" s="420"/>
    </row>
    <row r="68" spans="1:6" ht="15.75" thickBot="1">
      <c r="A68" s="350" t="s">
        <v>146</v>
      </c>
      <c r="B68" s="351"/>
      <c r="C68" s="351"/>
      <c r="D68" s="351"/>
      <c r="E68" s="352"/>
    </row>
    <row r="69" spans="1:6" ht="15.75" thickBot="1">
      <c r="A69" s="102">
        <v>2</v>
      </c>
      <c r="B69" s="347" t="s">
        <v>147</v>
      </c>
      <c r="C69" s="348"/>
      <c r="D69" s="349"/>
      <c r="E69" s="103" t="s">
        <v>148</v>
      </c>
    </row>
    <row r="70" spans="1:6" ht="15.75" thickBot="1">
      <c r="A70" s="104" t="s">
        <v>100</v>
      </c>
      <c r="B70" s="344" t="s">
        <v>101</v>
      </c>
      <c r="C70" s="345"/>
      <c r="D70" s="346"/>
      <c r="E70" s="105">
        <f>E37</f>
        <v>1123.3399999999999</v>
      </c>
    </row>
    <row r="71" spans="1:6" ht="15.75" thickBot="1">
      <c r="A71" s="104" t="s">
        <v>113</v>
      </c>
      <c r="B71" s="344" t="s">
        <v>114</v>
      </c>
      <c r="C71" s="345"/>
      <c r="D71" s="346"/>
      <c r="E71" s="105">
        <f>E51</f>
        <v>675.25</v>
      </c>
    </row>
    <row r="72" spans="1:6" ht="15.75" thickBot="1">
      <c r="A72" s="104" t="s">
        <v>129</v>
      </c>
      <c r="B72" s="375" t="s">
        <v>130</v>
      </c>
      <c r="C72" s="376"/>
      <c r="D72" s="377"/>
      <c r="E72" s="105">
        <f>E65</f>
        <v>619.9384</v>
      </c>
    </row>
    <row r="73" spans="1:6" ht="15.75" thickBot="1">
      <c r="A73" s="347" t="s">
        <v>149</v>
      </c>
      <c r="B73" s="348"/>
      <c r="C73" s="348"/>
      <c r="D73" s="349"/>
      <c r="E73" s="106">
        <f>SUM(E70:E72)</f>
        <v>2418.5284000000001</v>
      </c>
    </row>
    <row r="74" spans="1:6" ht="15.75" thickBot="1">
      <c r="A74" s="350" t="s">
        <v>150</v>
      </c>
      <c r="B74" s="351"/>
      <c r="C74" s="351"/>
      <c r="D74" s="351"/>
      <c r="E74" s="352"/>
    </row>
    <row r="75" spans="1:6" ht="15.75" thickBot="1">
      <c r="A75" s="102">
        <v>3</v>
      </c>
      <c r="B75" s="382" t="s">
        <v>151</v>
      </c>
      <c r="C75" s="384"/>
      <c r="D75" s="107" t="s">
        <v>152</v>
      </c>
      <c r="E75" s="103" t="s">
        <v>148</v>
      </c>
    </row>
    <row r="76" spans="1:6" ht="15.75" thickBot="1">
      <c r="A76" s="104" t="s">
        <v>153</v>
      </c>
      <c r="B76" s="378" t="s">
        <v>154</v>
      </c>
      <c r="C76" s="379"/>
      <c r="D76" s="108">
        <f>'M.C.'!E34</f>
        <v>4.5833333333333334E-3</v>
      </c>
      <c r="E76" s="105">
        <f>D76*$E$28</f>
        <v>18.422066666666666</v>
      </c>
    </row>
    <row r="77" spans="1:6" ht="15.75" thickBot="1">
      <c r="A77" s="104" t="s">
        <v>155</v>
      </c>
      <c r="B77" s="378" t="s">
        <v>156</v>
      </c>
      <c r="C77" s="379"/>
      <c r="D77" s="108">
        <f>'M.C.'!E35</f>
        <v>3.6666666666666667E-4</v>
      </c>
      <c r="E77" s="105">
        <f t="shared" ref="E77:E80" si="1">D77*$E$28</f>
        <v>1.4737653333333334</v>
      </c>
    </row>
    <row r="78" spans="1:6" ht="27" customHeight="1" thickBot="1">
      <c r="A78" s="104" t="s">
        <v>106</v>
      </c>
      <c r="B78" s="378" t="s">
        <v>157</v>
      </c>
      <c r="C78" s="379"/>
      <c r="D78" s="134">
        <f>'M.C.'!E36</f>
        <v>3.4799999999999998E-2</v>
      </c>
      <c r="E78" s="105">
        <f t="shared" si="1"/>
        <v>139.873728</v>
      </c>
    </row>
    <row r="79" spans="1:6" ht="15.75" thickBot="1">
      <c r="A79" s="104" t="s">
        <v>72</v>
      </c>
      <c r="B79" s="378" t="s">
        <v>158</v>
      </c>
      <c r="C79" s="379"/>
      <c r="D79" s="108">
        <f>'M.C.'!E37</f>
        <v>1.9400000000000001E-2</v>
      </c>
      <c r="E79" s="105">
        <f>D79*$E$28</f>
        <v>77.975583999999998</v>
      </c>
    </row>
    <row r="80" spans="1:6" ht="26.25" customHeight="1" thickBot="1">
      <c r="A80" s="104" t="s">
        <v>137</v>
      </c>
      <c r="B80" s="378" t="s">
        <v>159</v>
      </c>
      <c r="C80" s="379"/>
      <c r="D80" s="108">
        <f>D79*D51</f>
        <v>7.1392000000000001E-3</v>
      </c>
      <c r="E80" s="105">
        <f t="shared" si="1"/>
        <v>28.695014912000001</v>
      </c>
      <c r="F80" s="57"/>
    </row>
    <row r="81" spans="1:6" ht="15.75" thickBot="1">
      <c r="A81" s="104" t="s">
        <v>160</v>
      </c>
      <c r="B81" s="144" t="s">
        <v>161</v>
      </c>
      <c r="C81" s="145"/>
      <c r="D81" s="134">
        <v>5.1999999999999998E-3</v>
      </c>
      <c r="E81" s="105">
        <f>D81*$E$28</f>
        <v>20.900672</v>
      </c>
      <c r="F81" s="57"/>
    </row>
    <row r="82" spans="1:6" ht="15.75" thickBot="1">
      <c r="A82" s="347" t="s">
        <v>149</v>
      </c>
      <c r="B82" s="348"/>
      <c r="C82" s="349"/>
      <c r="D82" s="109">
        <v>7.1199999999999999E-2</v>
      </c>
      <c r="E82" s="110">
        <f>ROUND(SUM(E76:E81),2)</f>
        <v>287.33999999999997</v>
      </c>
      <c r="F82" s="57"/>
    </row>
    <row r="83" spans="1:6" ht="15.75" thickBot="1">
      <c r="A83" s="411" t="s">
        <v>162</v>
      </c>
      <c r="B83" s="411"/>
      <c r="C83" s="411"/>
      <c r="D83" s="411"/>
      <c r="E83" s="411"/>
      <c r="F83" s="57"/>
    </row>
    <row r="84" spans="1:6" ht="15.75" thickBot="1">
      <c r="A84" s="350" t="s">
        <v>163</v>
      </c>
      <c r="B84" s="351"/>
      <c r="C84" s="351"/>
      <c r="D84" s="351"/>
      <c r="E84" s="352"/>
      <c r="F84" s="57"/>
    </row>
    <row r="85" spans="1:6" ht="15.75" thickBot="1">
      <c r="A85" s="347" t="s">
        <v>164</v>
      </c>
      <c r="B85" s="348"/>
      <c r="C85" s="348"/>
      <c r="D85" s="348"/>
      <c r="E85" s="349"/>
      <c r="F85" s="57"/>
    </row>
    <row r="86" spans="1:6" ht="15.75" thickBot="1">
      <c r="A86" s="102" t="s">
        <v>165</v>
      </c>
      <c r="B86" s="347" t="s">
        <v>166</v>
      </c>
      <c r="C86" s="349"/>
      <c r="D86" s="102" t="s">
        <v>152</v>
      </c>
      <c r="E86" s="103" t="s">
        <v>148</v>
      </c>
      <c r="F86" s="57"/>
    </row>
    <row r="87" spans="1:6" ht="15.75" thickBot="1">
      <c r="A87" s="104" t="s">
        <v>153</v>
      </c>
      <c r="B87" s="378" t="s">
        <v>167</v>
      </c>
      <c r="C87" s="379"/>
      <c r="D87" s="111">
        <f>'M.C.'!E43</f>
        <v>9.2592592592592587E-3</v>
      </c>
      <c r="E87" s="112">
        <f>D87*$E$28</f>
        <v>37.216296296296292</v>
      </c>
      <c r="F87" s="57"/>
    </row>
    <row r="88" spans="1:6" ht="15.75" thickBot="1">
      <c r="A88" s="104" t="s">
        <v>155</v>
      </c>
      <c r="B88" s="378" t="s">
        <v>168</v>
      </c>
      <c r="C88" s="379"/>
      <c r="D88" s="111">
        <f>'M.C.'!E44</f>
        <v>2.7222222222222218E-3</v>
      </c>
      <c r="E88" s="112">
        <f>D88*$E$28</f>
        <v>10.94159111111111</v>
      </c>
      <c r="F88" s="57"/>
    </row>
    <row r="89" spans="1:6" ht="15.75" thickBot="1">
      <c r="A89" s="104" t="s">
        <v>106</v>
      </c>
      <c r="B89" s="378" t="s">
        <v>169</v>
      </c>
      <c r="C89" s="379"/>
      <c r="D89" s="111">
        <f>'M.C.'!E45</f>
        <v>2.3000000000000001E-4</v>
      </c>
      <c r="E89" s="112">
        <f>D89*$E$28</f>
        <v>0.92445280000000007</v>
      </c>
      <c r="F89" s="57"/>
    </row>
    <row r="90" spans="1:6" ht="15.75" thickBot="1">
      <c r="A90" s="104" t="s">
        <v>72</v>
      </c>
      <c r="B90" s="378" t="s">
        <v>170</v>
      </c>
      <c r="C90" s="379"/>
      <c r="D90" s="111">
        <f>'M.C.'!E46</f>
        <v>4.1999999999999997E-3</v>
      </c>
      <c r="E90" s="112">
        <f>D90*$E$28</f>
        <v>16.881312000000001</v>
      </c>
      <c r="F90" s="57"/>
    </row>
    <row r="91" spans="1:6" ht="15.75" thickBot="1">
      <c r="A91" s="104" t="s">
        <v>137</v>
      </c>
      <c r="B91" s="378" t="s">
        <v>171</v>
      </c>
      <c r="C91" s="379"/>
      <c r="D91" s="111">
        <f>'M.C.'!E47</f>
        <v>1.6180555555555555E-4</v>
      </c>
      <c r="E91" s="112">
        <f>D91*$E$28</f>
        <v>0.65035477777777784</v>
      </c>
      <c r="F91" s="57"/>
    </row>
    <row r="92" spans="1:6" ht="15.75" thickBot="1">
      <c r="A92" s="104" t="s">
        <v>160</v>
      </c>
      <c r="B92" s="378" t="s">
        <v>172</v>
      </c>
      <c r="C92" s="379"/>
      <c r="D92" s="136">
        <f>'M.C.'!E48</f>
        <v>0</v>
      </c>
      <c r="E92" s="112">
        <f t="shared" ref="E92" si="2">D92*$E$28</f>
        <v>0</v>
      </c>
      <c r="F92" s="138" t="s">
        <v>173</v>
      </c>
    </row>
    <row r="93" spans="1:6" ht="15.75" thickBot="1">
      <c r="A93" s="347" t="s">
        <v>108</v>
      </c>
      <c r="B93" s="348"/>
      <c r="C93" s="53"/>
      <c r="D93" s="113">
        <v>1.2E-2</v>
      </c>
      <c r="E93" s="110">
        <f>SUM(E87:E92)</f>
        <v>66.614006985185171</v>
      </c>
      <c r="F93" s="57"/>
    </row>
    <row r="94" spans="1:6" ht="27.75" customHeight="1" thickBot="1">
      <c r="A94" s="413" t="s">
        <v>174</v>
      </c>
      <c r="B94" s="413"/>
      <c r="C94" s="413"/>
      <c r="D94" s="413"/>
      <c r="E94" s="413"/>
      <c r="F94" s="57"/>
    </row>
    <row r="95" spans="1:6" ht="15.75" thickBot="1">
      <c r="A95" s="350" t="s">
        <v>175</v>
      </c>
      <c r="B95" s="351"/>
      <c r="C95" s="351"/>
      <c r="D95" s="351"/>
      <c r="E95" s="352"/>
      <c r="F95" s="57"/>
    </row>
    <row r="96" spans="1:6" ht="15.75" thickBot="1">
      <c r="A96" s="102" t="s">
        <v>176</v>
      </c>
      <c r="B96" s="347" t="s">
        <v>177</v>
      </c>
      <c r="C96" s="348"/>
      <c r="D96" s="349"/>
      <c r="E96" s="103" t="s">
        <v>148</v>
      </c>
    </row>
    <row r="97" spans="1:6" ht="15.75" thickBot="1">
      <c r="A97" s="104" t="s">
        <v>153</v>
      </c>
      <c r="B97" s="375" t="s">
        <v>178</v>
      </c>
      <c r="C97" s="376"/>
      <c r="D97" s="377"/>
      <c r="E97" s="105">
        <v>0</v>
      </c>
    </row>
    <row r="98" spans="1:6" ht="15.75" thickBot="1">
      <c r="A98" s="347" t="s">
        <v>149</v>
      </c>
      <c r="B98" s="348"/>
      <c r="C98" s="348"/>
      <c r="D98" s="349"/>
      <c r="E98" s="105">
        <v>0</v>
      </c>
    </row>
    <row r="99" spans="1:6" ht="15.75" thickBot="1">
      <c r="A99" s="99"/>
      <c r="B99" s="57"/>
      <c r="C99" s="57"/>
      <c r="D99" s="100"/>
      <c r="E99" s="101"/>
    </row>
    <row r="100" spans="1:6" ht="15.75" thickBot="1">
      <c r="A100" s="350" t="s">
        <v>179</v>
      </c>
      <c r="B100" s="351"/>
      <c r="C100" s="351"/>
      <c r="D100" s="351"/>
      <c r="E100" s="352"/>
    </row>
    <row r="101" spans="1:6" ht="15.75" thickBot="1">
      <c r="A101" s="102">
        <v>4</v>
      </c>
      <c r="B101" s="347" t="s">
        <v>180</v>
      </c>
      <c r="C101" s="348"/>
      <c r="D101" s="349"/>
      <c r="E101" s="103" t="s">
        <v>148</v>
      </c>
    </row>
    <row r="102" spans="1:6" ht="15.75" thickBot="1">
      <c r="A102" s="104" t="s">
        <v>165</v>
      </c>
      <c r="B102" s="375" t="s">
        <v>166</v>
      </c>
      <c r="C102" s="376"/>
      <c r="D102" s="377"/>
      <c r="E102" s="105">
        <f>E93</f>
        <v>66.614006985185171</v>
      </c>
    </row>
    <row r="103" spans="1:6" ht="15.75" thickBot="1">
      <c r="A103" s="104" t="s">
        <v>176</v>
      </c>
      <c r="B103" s="375" t="s">
        <v>177</v>
      </c>
      <c r="C103" s="376"/>
      <c r="D103" s="377"/>
      <c r="E103" s="105">
        <v>0</v>
      </c>
    </row>
    <row r="104" spans="1:6" ht="15.75" thickBot="1">
      <c r="A104" s="347" t="s">
        <v>149</v>
      </c>
      <c r="B104" s="348"/>
      <c r="C104" s="348"/>
      <c r="D104" s="349"/>
      <c r="E104" s="110">
        <f>SUM(E102:E103)</f>
        <v>66.614006985185171</v>
      </c>
    </row>
    <row r="105" spans="1:6" ht="15.75" thickBot="1">
      <c r="A105" s="99"/>
      <c r="B105" s="57"/>
      <c r="C105" s="57"/>
      <c r="D105" s="100"/>
      <c r="E105" s="101"/>
    </row>
    <row r="106" spans="1:6" ht="15.75" thickBot="1">
      <c r="A106" s="350" t="s">
        <v>181</v>
      </c>
      <c r="B106" s="351"/>
      <c r="C106" s="351"/>
      <c r="D106" s="351"/>
      <c r="E106" s="352"/>
    </row>
    <row r="107" spans="1:6" ht="15.75" thickBot="1">
      <c r="A107" s="102">
        <v>5</v>
      </c>
      <c r="B107" s="347" t="s">
        <v>182</v>
      </c>
      <c r="C107" s="348"/>
      <c r="D107" s="349"/>
      <c r="E107" s="103" t="s">
        <v>148</v>
      </c>
    </row>
    <row r="108" spans="1:6" ht="15.75" thickBot="1">
      <c r="A108" s="104" t="s">
        <v>153</v>
      </c>
      <c r="B108" s="375" t="s">
        <v>183</v>
      </c>
      <c r="C108" s="376"/>
      <c r="D108" s="377"/>
      <c r="E108" s="105">
        <v>0</v>
      </c>
    </row>
    <row r="109" spans="1:6" ht="15.75" thickBot="1">
      <c r="A109" s="104" t="s">
        <v>155</v>
      </c>
      <c r="B109" s="375" t="s">
        <v>184</v>
      </c>
      <c r="C109" s="376"/>
      <c r="D109" s="377"/>
      <c r="E109" s="105">
        <v>0</v>
      </c>
    </row>
    <row r="110" spans="1:6" ht="15.75" thickBot="1">
      <c r="A110" s="104" t="s">
        <v>106</v>
      </c>
      <c r="B110" s="375" t="s">
        <v>185</v>
      </c>
      <c r="C110" s="376"/>
      <c r="D110" s="377"/>
      <c r="E110" s="105">
        <v>0</v>
      </c>
    </row>
    <row r="111" spans="1:6" ht="15.75" thickBot="1">
      <c r="A111" s="104" t="s">
        <v>72</v>
      </c>
      <c r="B111" s="375" t="s">
        <v>186</v>
      </c>
      <c r="C111" s="376"/>
      <c r="D111" s="377"/>
      <c r="E111" s="105">
        <v>0</v>
      </c>
    </row>
    <row r="112" spans="1:6" ht="15.75" thickBot="1">
      <c r="A112" s="137" t="s">
        <v>137</v>
      </c>
      <c r="B112" s="375" t="s">
        <v>187</v>
      </c>
      <c r="C112" s="376"/>
      <c r="D112" s="408"/>
      <c r="E112" s="105">
        <v>0</v>
      </c>
      <c r="F112" s="57"/>
    </row>
    <row r="113" spans="1:6" ht="15.75" thickBot="1">
      <c r="A113" s="347" t="s">
        <v>108</v>
      </c>
      <c r="B113" s="348"/>
      <c r="C113" s="348"/>
      <c r="D113" s="349"/>
      <c r="E113" s="106">
        <f>SUM(E108:E112)</f>
        <v>0</v>
      </c>
      <c r="F113" s="57"/>
    </row>
    <row r="114" spans="1:6" ht="15.75" thickBot="1">
      <c r="A114" s="99"/>
      <c r="B114" s="57"/>
      <c r="C114" s="57"/>
      <c r="D114" s="100"/>
      <c r="E114" s="101"/>
      <c r="F114" s="57"/>
    </row>
    <row r="115" spans="1:6" ht="15.75" thickBot="1">
      <c r="A115" s="350" t="s">
        <v>188</v>
      </c>
      <c r="B115" s="351"/>
      <c r="C115" s="351"/>
      <c r="D115" s="351"/>
      <c r="E115" s="352"/>
      <c r="F115" s="57"/>
    </row>
    <row r="116" spans="1:6" ht="15.75" thickBot="1">
      <c r="A116" s="102">
        <v>6</v>
      </c>
      <c r="B116" s="347" t="s">
        <v>189</v>
      </c>
      <c r="C116" s="349"/>
      <c r="D116" s="52" t="s">
        <v>152</v>
      </c>
      <c r="E116" s="103" t="s">
        <v>148</v>
      </c>
      <c r="F116" s="57"/>
    </row>
    <row r="117" spans="1:6" ht="15.75" thickBot="1">
      <c r="A117" s="104" t="s">
        <v>153</v>
      </c>
      <c r="B117" s="378" t="s">
        <v>190</v>
      </c>
      <c r="C117" s="379"/>
      <c r="D117" s="111">
        <v>0.05</v>
      </c>
      <c r="E117" s="105">
        <f>D117*E135</f>
        <v>339.59212034925929</v>
      </c>
      <c r="F117" s="57"/>
    </row>
    <row r="118" spans="1:6">
      <c r="A118" s="104" t="s">
        <v>155</v>
      </c>
      <c r="B118" s="378" t="s">
        <v>191</v>
      </c>
      <c r="C118" s="379"/>
      <c r="D118" s="111">
        <v>0.05</v>
      </c>
      <c r="E118" s="105">
        <f>(E117+E135)*D118</f>
        <v>356.57172636672226</v>
      </c>
      <c r="F118" s="57"/>
    </row>
    <row r="119" spans="1:6">
      <c r="A119" s="104" t="s">
        <v>106</v>
      </c>
      <c r="B119" s="378" t="s">
        <v>192</v>
      </c>
      <c r="C119" s="379"/>
      <c r="D119" s="111">
        <f>D120+D121+D122</f>
        <v>0.1875</v>
      </c>
      <c r="E119" s="105">
        <f>((E117+E118+E135)/(1-D119))*D119</f>
        <v>1728.0014431618079</v>
      </c>
      <c r="F119" s="126"/>
    </row>
    <row r="120" spans="1:6" ht="15.75" thickBot="1">
      <c r="A120" s="104"/>
      <c r="B120" s="378" t="s">
        <v>193</v>
      </c>
      <c r="C120" s="379"/>
      <c r="D120" s="111">
        <v>9.2499999999999999E-2</v>
      </c>
      <c r="E120" s="105">
        <f>D120*E137</f>
        <v>852.48071195982516</v>
      </c>
      <c r="F120" s="57"/>
    </row>
    <row r="121" spans="1:6" ht="15.75" thickBot="1">
      <c r="A121" s="104"/>
      <c r="B121" s="378" t="s">
        <v>194</v>
      </c>
      <c r="C121" s="379"/>
      <c r="D121" s="252">
        <v>0.05</v>
      </c>
      <c r="E121" s="105">
        <f>D121*E137</f>
        <v>460.80038484314878</v>
      </c>
      <c r="F121" s="234">
        <f>E120+E121</f>
        <v>1313.2810968029739</v>
      </c>
    </row>
    <row r="122" spans="1:6" ht="15.75" thickBot="1">
      <c r="A122" s="104"/>
      <c r="B122" s="378" t="s">
        <v>205</v>
      </c>
      <c r="C122" s="379"/>
      <c r="D122" s="255">
        <v>4.4999999999999998E-2</v>
      </c>
      <c r="E122" s="253">
        <f>($E$135+$E$117+$E$118)/(1-$D$119)*D122</f>
        <v>414.72034635883386</v>
      </c>
      <c r="F122" s="57"/>
    </row>
    <row r="123" spans="1:6" ht="15.75" thickBot="1">
      <c r="A123" s="347" t="s">
        <v>108</v>
      </c>
      <c r="B123" s="348"/>
      <c r="C123" s="349"/>
      <c r="D123" s="113">
        <v>0.24249999999999999</v>
      </c>
      <c r="E123" s="103">
        <f>SUM(E117,E118,E119)</f>
        <v>2424.1652898777893</v>
      </c>
      <c r="F123" s="57"/>
    </row>
    <row r="124" spans="1:6">
      <c r="A124" s="119" t="s">
        <v>196</v>
      </c>
      <c r="B124" s="57"/>
      <c r="C124" s="57"/>
      <c r="D124" s="100"/>
      <c r="E124" s="101"/>
      <c r="F124" s="57"/>
    </row>
    <row r="125" spans="1:6">
      <c r="A125" s="420" t="s">
        <v>197</v>
      </c>
      <c r="B125" s="420"/>
      <c r="C125" s="420"/>
      <c r="D125" s="420"/>
      <c r="E125" s="420"/>
      <c r="F125" s="57"/>
    </row>
    <row r="126" spans="1:6">
      <c r="A126" s="119" t="s">
        <v>198</v>
      </c>
      <c r="B126" s="57"/>
      <c r="C126" s="57"/>
      <c r="D126" s="100"/>
      <c r="E126" s="101"/>
      <c r="F126" s="57"/>
    </row>
    <row r="127" spans="1:6" ht="15.75" thickBot="1">
      <c r="A127" s="99"/>
      <c r="B127" s="57"/>
      <c r="C127" s="57"/>
      <c r="D127" s="100"/>
      <c r="E127" s="101"/>
      <c r="F127" s="57"/>
    </row>
    <row r="128" spans="1:6" ht="15.75" thickBot="1">
      <c r="A128" s="350" t="s">
        <v>199</v>
      </c>
      <c r="B128" s="351"/>
      <c r="C128" s="351"/>
      <c r="D128" s="351"/>
      <c r="E128" s="352"/>
    </row>
    <row r="129" spans="1:5" ht="15.75" thickBot="1">
      <c r="A129" s="102"/>
      <c r="B129" s="382" t="s">
        <v>200</v>
      </c>
      <c r="C129" s="383"/>
      <c r="D129" s="384"/>
      <c r="E129" s="103" t="s">
        <v>148</v>
      </c>
    </row>
    <row r="130" spans="1:5" ht="15.75" thickBot="1">
      <c r="A130" s="114" t="s">
        <v>153</v>
      </c>
      <c r="B130" s="344" t="s">
        <v>82</v>
      </c>
      <c r="C130" s="345"/>
      <c r="D130" s="346"/>
      <c r="E130" s="105">
        <f>E28</f>
        <v>4019.36</v>
      </c>
    </row>
    <row r="131" spans="1:5" ht="15.75" thickBot="1">
      <c r="A131" s="114" t="s">
        <v>155</v>
      </c>
      <c r="B131" s="375" t="s">
        <v>98</v>
      </c>
      <c r="C131" s="376"/>
      <c r="D131" s="377"/>
      <c r="E131" s="105">
        <f>E73</f>
        <v>2418.5284000000001</v>
      </c>
    </row>
    <row r="132" spans="1:5" ht="15.75" thickBot="1">
      <c r="A132" s="114" t="s">
        <v>106</v>
      </c>
      <c r="B132" s="375" t="s">
        <v>150</v>
      </c>
      <c r="C132" s="376"/>
      <c r="D132" s="377"/>
      <c r="E132" s="105">
        <f>E82</f>
        <v>287.33999999999997</v>
      </c>
    </row>
    <row r="133" spans="1:5" ht="15.75" thickBot="1">
      <c r="A133" s="114" t="s">
        <v>72</v>
      </c>
      <c r="B133" s="375" t="s">
        <v>163</v>
      </c>
      <c r="C133" s="376"/>
      <c r="D133" s="377"/>
      <c r="E133" s="105">
        <f>E93</f>
        <v>66.614006985185171</v>
      </c>
    </row>
    <row r="134" spans="1:5" ht="15.75" thickBot="1">
      <c r="A134" s="114" t="s">
        <v>137</v>
      </c>
      <c r="B134" s="375" t="s">
        <v>181</v>
      </c>
      <c r="C134" s="376"/>
      <c r="D134" s="377"/>
      <c r="E134" s="105">
        <f>E113</f>
        <v>0</v>
      </c>
    </row>
    <row r="135" spans="1:5" ht="15.75" thickBot="1">
      <c r="A135" s="347" t="s">
        <v>201</v>
      </c>
      <c r="B135" s="348"/>
      <c r="C135" s="348"/>
      <c r="D135" s="349"/>
      <c r="E135" s="105">
        <f>SUM(E130:E134)</f>
        <v>6791.8424069851853</v>
      </c>
    </row>
    <row r="136" spans="1:5" ht="15.75" thickBot="1">
      <c r="A136" s="114" t="s">
        <v>160</v>
      </c>
      <c r="B136" s="344" t="s">
        <v>202</v>
      </c>
      <c r="C136" s="345"/>
      <c r="D136" s="346"/>
      <c r="E136" s="115">
        <f>E123</f>
        <v>2424.1652898777893</v>
      </c>
    </row>
    <row r="137" spans="1:5" ht="15.75" thickBot="1">
      <c r="A137" s="347" t="s">
        <v>203</v>
      </c>
      <c r="B137" s="348"/>
      <c r="C137" s="348"/>
      <c r="D137" s="349"/>
      <c r="E137" s="116">
        <f>SUM(E135:E136)</f>
        <v>9216.0076968629746</v>
      </c>
    </row>
    <row r="138" spans="1:5">
      <c r="A138" s="385"/>
      <c r="B138" s="385"/>
      <c r="C138" s="385"/>
      <c r="D138" s="385"/>
      <c r="E138" s="385"/>
    </row>
    <row r="139" spans="1:5">
      <c r="A139" s="57"/>
      <c r="B139" s="57"/>
      <c r="C139" s="57"/>
      <c r="D139" s="57"/>
      <c r="E139" s="57"/>
    </row>
    <row r="140" spans="1:5">
      <c r="A140" s="57"/>
      <c r="B140" s="57"/>
      <c r="C140" s="57"/>
      <c r="D140" s="57"/>
      <c r="E140" s="57"/>
    </row>
    <row r="142" spans="1:5">
      <c r="A142" s="57"/>
      <c r="B142" s="57"/>
      <c r="C142" s="57"/>
      <c r="D142" s="57"/>
      <c r="E142" s="57"/>
    </row>
    <row r="143" spans="1:5">
      <c r="A143" s="57"/>
      <c r="B143" s="57"/>
      <c r="C143" s="57"/>
      <c r="D143" s="57"/>
      <c r="E143" s="57"/>
    </row>
  </sheetData>
  <mergeCells count="118">
    <mergeCell ref="B48:C48"/>
    <mergeCell ref="B49:C49"/>
    <mergeCell ref="B97:D97"/>
    <mergeCell ref="B70:D70"/>
    <mergeCell ref="B16:D16"/>
    <mergeCell ref="B18:D18"/>
    <mergeCell ref="A19:E19"/>
    <mergeCell ref="B20:D20"/>
    <mergeCell ref="B21:D21"/>
    <mergeCell ref="B22:C22"/>
    <mergeCell ref="B23:D23"/>
    <mergeCell ref="B24:C24"/>
    <mergeCell ref="B25:D25"/>
    <mergeCell ref="B26:D26"/>
    <mergeCell ref="B27:D27"/>
    <mergeCell ref="B50:C50"/>
    <mergeCell ref="A84:E84"/>
    <mergeCell ref="A85:E85"/>
    <mergeCell ref="B86:C86"/>
    <mergeCell ref="B87:C87"/>
    <mergeCell ref="B88:C88"/>
    <mergeCell ref="B89:C89"/>
    <mergeCell ref="B90:C90"/>
    <mergeCell ref="B36:C36"/>
    <mergeCell ref="B15:D15"/>
    <mergeCell ref="B34:C34"/>
    <mergeCell ref="A35:C35"/>
    <mergeCell ref="B121:C121"/>
    <mergeCell ref="B122:C122"/>
    <mergeCell ref="A51:C51"/>
    <mergeCell ref="B71:D71"/>
    <mergeCell ref="B72:D72"/>
    <mergeCell ref="A73:D73"/>
    <mergeCell ref="A74:E74"/>
    <mergeCell ref="B75:C75"/>
    <mergeCell ref="B76:C76"/>
    <mergeCell ref="B77:C77"/>
    <mergeCell ref="B78:C78"/>
    <mergeCell ref="A55:E55"/>
    <mergeCell ref="B120:C120"/>
    <mergeCell ref="B91:C91"/>
    <mergeCell ref="B92:C92"/>
    <mergeCell ref="A93:B93"/>
    <mergeCell ref="A94:E94"/>
    <mergeCell ref="A95:E95"/>
    <mergeCell ref="B96:D96"/>
    <mergeCell ref="A98:D98"/>
    <mergeCell ref="A100:E100"/>
    <mergeCell ref="B130:D130"/>
    <mergeCell ref="B102:D102"/>
    <mergeCell ref="B80:C80"/>
    <mergeCell ref="A37:D37"/>
    <mergeCell ref="A38:E38"/>
    <mergeCell ref="A1:E1"/>
    <mergeCell ref="A2:E2"/>
    <mergeCell ref="A3:E3"/>
    <mergeCell ref="A4:E4"/>
    <mergeCell ref="A5:E5"/>
    <mergeCell ref="A6:E6"/>
    <mergeCell ref="A7:E7"/>
    <mergeCell ref="A8:E8"/>
    <mergeCell ref="B9:D9"/>
    <mergeCell ref="B14:C14"/>
    <mergeCell ref="A28:D28"/>
    <mergeCell ref="A30:E30"/>
    <mergeCell ref="A31:E31"/>
    <mergeCell ref="B33:C33"/>
    <mergeCell ref="B11:D11"/>
    <mergeCell ref="B12:D12"/>
    <mergeCell ref="B10:D10"/>
    <mergeCell ref="A13:E13"/>
    <mergeCell ref="D14:E14"/>
    <mergeCell ref="A128:E128"/>
    <mergeCell ref="B129:D129"/>
    <mergeCell ref="A123:C123"/>
    <mergeCell ref="B61:D61"/>
    <mergeCell ref="B62:D62"/>
    <mergeCell ref="A65:D65"/>
    <mergeCell ref="A67:E67"/>
    <mergeCell ref="A68:E68"/>
    <mergeCell ref="B69:D69"/>
    <mergeCell ref="B79:C79"/>
    <mergeCell ref="B101:D101"/>
    <mergeCell ref="A82:C82"/>
    <mergeCell ref="A83:E83"/>
    <mergeCell ref="A39:E39"/>
    <mergeCell ref="A40:E40"/>
    <mergeCell ref="A41:E41"/>
    <mergeCell ref="B42:C42"/>
    <mergeCell ref="B43:C43"/>
    <mergeCell ref="B44:C44"/>
    <mergeCell ref="B45:C45"/>
    <mergeCell ref="B46:C46"/>
    <mergeCell ref="B47:C47"/>
    <mergeCell ref="B133:D133"/>
    <mergeCell ref="B134:D134"/>
    <mergeCell ref="A135:D135"/>
    <mergeCell ref="B136:D136"/>
    <mergeCell ref="A137:D137"/>
    <mergeCell ref="A138:E138"/>
    <mergeCell ref="B103:D103"/>
    <mergeCell ref="A104:D104"/>
    <mergeCell ref="A106:E106"/>
    <mergeCell ref="B107:D107"/>
    <mergeCell ref="B108:D108"/>
    <mergeCell ref="B109:D109"/>
    <mergeCell ref="B110:D110"/>
    <mergeCell ref="B111:D111"/>
    <mergeCell ref="B112:D112"/>
    <mergeCell ref="A113:D113"/>
    <mergeCell ref="A115:E115"/>
    <mergeCell ref="B116:C116"/>
    <mergeCell ref="B117:C117"/>
    <mergeCell ref="B118:C118"/>
    <mergeCell ref="B119:C119"/>
    <mergeCell ref="A125:E125"/>
    <mergeCell ref="B131:D131"/>
    <mergeCell ref="B132:D132"/>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4">
    <tabColor theme="4" tint="-0.499984740745262"/>
  </sheetPr>
  <dimension ref="A1:F44"/>
  <sheetViews>
    <sheetView showGridLines="0" zoomScaleNormal="100" zoomScaleSheetLayoutView="100" workbookViewId="0">
      <selection activeCell="H18" sqref="H18"/>
    </sheetView>
  </sheetViews>
  <sheetFormatPr defaultColWidth="9.140625" defaultRowHeight="27" customHeight="1"/>
  <cols>
    <col min="1" max="1" width="7.5703125" style="9" customWidth="1"/>
    <col min="2" max="2" width="48.140625" style="9" customWidth="1"/>
    <col min="3" max="3" width="18.42578125" style="9" customWidth="1"/>
    <col min="4" max="4" width="20.7109375" style="9" customWidth="1"/>
    <col min="5" max="5" width="48.42578125" style="9" bestFit="1" customWidth="1"/>
    <col min="6" max="6" width="13.85546875" style="9" bestFit="1" customWidth="1"/>
    <col min="7" max="7" width="13.85546875" style="9" customWidth="1"/>
    <col min="8" max="8" width="20.140625" style="9" customWidth="1"/>
    <col min="9" max="9" width="23.140625" style="9" customWidth="1"/>
    <col min="10" max="16384" width="9.140625" style="9"/>
  </cols>
  <sheetData>
    <row r="1" spans="1:6" ht="20.25" customHeight="1">
      <c r="A1" s="265" t="s">
        <v>10</v>
      </c>
      <c r="B1" s="265" t="s">
        <v>21</v>
      </c>
      <c r="C1" s="265" t="s">
        <v>38</v>
      </c>
      <c r="D1" s="464" t="s">
        <v>211</v>
      </c>
      <c r="E1" s="464"/>
    </row>
    <row r="2" spans="1:6" ht="39" customHeight="1">
      <c r="A2" s="266">
        <v>1</v>
      </c>
      <c r="B2" s="267" t="s">
        <v>212</v>
      </c>
      <c r="C2" s="268">
        <v>425</v>
      </c>
      <c r="D2" s="462" t="s">
        <v>213</v>
      </c>
      <c r="E2" s="462"/>
    </row>
    <row r="3" spans="1:6" ht="39" customHeight="1">
      <c r="A3" s="266">
        <v>1</v>
      </c>
      <c r="B3" s="267" t="s">
        <v>212</v>
      </c>
      <c r="C3" s="268">
        <v>335</v>
      </c>
      <c r="D3" s="462" t="s">
        <v>213</v>
      </c>
      <c r="E3" s="462"/>
    </row>
    <row r="4" spans="1:6" ht="39" customHeight="1">
      <c r="A4" s="266">
        <v>2</v>
      </c>
      <c r="B4" s="267" t="s">
        <v>49</v>
      </c>
      <c r="C4" s="268">
        <v>1960.95</v>
      </c>
      <c r="D4" s="462" t="s">
        <v>214</v>
      </c>
      <c r="E4" s="462"/>
    </row>
    <row r="5" spans="1:6" ht="39" customHeight="1">
      <c r="A5" s="266">
        <v>3</v>
      </c>
      <c r="B5" s="267" t="s">
        <v>50</v>
      </c>
      <c r="C5" s="268">
        <v>95</v>
      </c>
      <c r="D5" s="462" t="s">
        <v>215</v>
      </c>
      <c r="E5" s="462"/>
    </row>
    <row r="6" spans="1:6" ht="47.25" customHeight="1">
      <c r="A6" s="266">
        <v>4</v>
      </c>
      <c r="B6" s="267" t="s">
        <v>51</v>
      </c>
      <c r="C6" s="268">
        <v>262.55</v>
      </c>
      <c r="D6" s="462" t="s">
        <v>216</v>
      </c>
      <c r="E6" s="462"/>
    </row>
    <row r="7" spans="1:6" ht="15">
      <c r="A7" s="465"/>
      <c r="B7" s="466"/>
      <c r="C7" s="466"/>
      <c r="D7" s="466"/>
      <c r="E7" s="467"/>
    </row>
    <row r="9" spans="1:6" ht="17.25" customHeight="1">
      <c r="B9" s="461" t="s">
        <v>217</v>
      </c>
      <c r="C9" s="461"/>
      <c r="E9" s="461" t="s">
        <v>218</v>
      </c>
      <c r="F9" s="461"/>
    </row>
    <row r="10" spans="1:6" ht="16.5" customHeight="1">
      <c r="B10" s="463" t="s">
        <v>219</v>
      </c>
      <c r="C10" s="463"/>
      <c r="E10" s="463" t="s">
        <v>220</v>
      </c>
      <c r="F10" s="463"/>
    </row>
    <row r="11" spans="1:6" ht="16.5" customHeight="1">
      <c r="B11" s="272" t="s">
        <v>221</v>
      </c>
      <c r="C11" s="270">
        <v>25500</v>
      </c>
      <c r="E11" s="272" t="s">
        <v>221</v>
      </c>
      <c r="F11" s="271">
        <v>113900</v>
      </c>
    </row>
    <row r="12" spans="1:6" ht="16.5" customHeight="1">
      <c r="B12" s="460" t="s">
        <v>222</v>
      </c>
      <c r="C12" s="460"/>
      <c r="E12" s="460" t="s">
        <v>222</v>
      </c>
      <c r="F12" s="460"/>
    </row>
    <row r="13" spans="1:6" ht="16.5" customHeight="1">
      <c r="B13" s="262" t="s">
        <v>223</v>
      </c>
      <c r="C13" s="263">
        <f>C11*0.03</f>
        <v>765</v>
      </c>
      <c r="E13" s="262" t="s">
        <v>223</v>
      </c>
      <c r="F13" s="263">
        <f>F11*0.03</f>
        <v>3417</v>
      </c>
    </row>
    <row r="14" spans="1:6" ht="16.5" customHeight="1">
      <c r="B14" s="262" t="s">
        <v>224</v>
      </c>
      <c r="C14" s="263">
        <f>C11*0.05</f>
        <v>1275</v>
      </c>
      <c r="E14" s="262" t="s">
        <v>224</v>
      </c>
      <c r="F14" s="263">
        <f>F11*0.05</f>
        <v>5695</v>
      </c>
    </row>
    <row r="15" spans="1:6" ht="16.5" customHeight="1">
      <c r="B15" s="262" t="s">
        <v>225</v>
      </c>
      <c r="C15" s="263">
        <f>C11*0.05</f>
        <v>1275</v>
      </c>
      <c r="E15" s="262" t="s">
        <v>225</v>
      </c>
      <c r="F15" s="263">
        <f>F11*0.05</f>
        <v>5695</v>
      </c>
    </row>
    <row r="16" spans="1:6" ht="16.5" customHeight="1">
      <c r="B16" s="261" t="s">
        <v>226</v>
      </c>
      <c r="C16" s="263">
        <f>SUM(C13:C15)</f>
        <v>3315</v>
      </c>
      <c r="E16" s="261" t="s">
        <v>226</v>
      </c>
      <c r="F16" s="263">
        <f>SUM(F13:F15)</f>
        <v>14807</v>
      </c>
    </row>
    <row r="17" spans="2:6" ht="16.5" customHeight="1">
      <c r="B17" s="261" t="s">
        <v>227</v>
      </c>
      <c r="C17" s="264">
        <f>C16+C11</f>
        <v>28815</v>
      </c>
      <c r="E17" s="261" t="s">
        <v>227</v>
      </c>
      <c r="F17" s="264">
        <f>F16+F11</f>
        <v>128707</v>
      </c>
    </row>
    <row r="18" spans="2:6" ht="16.5" customHeight="1"/>
    <row r="19" spans="2:6" ht="16.5" customHeight="1">
      <c r="B19" s="463" t="s">
        <v>228</v>
      </c>
      <c r="C19" s="463"/>
      <c r="E19" s="463" t="s">
        <v>229</v>
      </c>
      <c r="F19" s="463"/>
    </row>
    <row r="20" spans="2:6" ht="16.5" customHeight="1">
      <c r="B20" s="272" t="s">
        <v>221</v>
      </c>
      <c r="C20" s="270">
        <v>47062.8</v>
      </c>
      <c r="E20" s="272" t="s">
        <v>221</v>
      </c>
      <c r="F20" s="271">
        <v>156876</v>
      </c>
    </row>
    <row r="21" spans="2:6" ht="16.5" customHeight="1">
      <c r="B21" s="460" t="s">
        <v>222</v>
      </c>
      <c r="C21" s="460"/>
      <c r="E21" s="460" t="s">
        <v>222</v>
      </c>
      <c r="F21" s="460"/>
    </row>
    <row r="22" spans="2:6" ht="16.5" customHeight="1">
      <c r="B22" s="262" t="s">
        <v>223</v>
      </c>
      <c r="C22" s="263">
        <f>C20*0.03</f>
        <v>1411.884</v>
      </c>
      <c r="E22" s="262" t="s">
        <v>223</v>
      </c>
      <c r="F22" s="263">
        <f>F20*0.03</f>
        <v>4706.28</v>
      </c>
    </row>
    <row r="23" spans="2:6" ht="16.5" customHeight="1">
      <c r="B23" s="262" t="s">
        <v>224</v>
      </c>
      <c r="C23" s="263">
        <f>C20*0.05</f>
        <v>2353.1400000000003</v>
      </c>
      <c r="E23" s="262" t="s">
        <v>224</v>
      </c>
      <c r="F23" s="263">
        <f>F20*0.05</f>
        <v>7843.8</v>
      </c>
    </row>
    <row r="24" spans="2:6" ht="16.5" customHeight="1">
      <c r="B24" s="262" t="s">
        <v>225</v>
      </c>
      <c r="C24" s="263">
        <f>C20*0.05</f>
        <v>2353.1400000000003</v>
      </c>
      <c r="E24" s="262" t="s">
        <v>225</v>
      </c>
      <c r="F24" s="263">
        <f>F20*0.05</f>
        <v>7843.8</v>
      </c>
    </row>
    <row r="25" spans="2:6" ht="16.5" customHeight="1">
      <c r="B25" s="261" t="s">
        <v>226</v>
      </c>
      <c r="C25" s="263">
        <f>SUM(C22:C24)</f>
        <v>6118.1640000000007</v>
      </c>
      <c r="E25" s="261" t="s">
        <v>226</v>
      </c>
      <c r="F25" s="263">
        <f>SUM(F22:F24)</f>
        <v>20393.88</v>
      </c>
    </row>
    <row r="26" spans="2:6" ht="16.5" customHeight="1">
      <c r="B26" s="261" t="s">
        <v>227</v>
      </c>
      <c r="C26" s="264">
        <f>C25+C20</f>
        <v>53180.964000000007</v>
      </c>
      <c r="E26" s="261" t="s">
        <v>227</v>
      </c>
      <c r="F26" s="264">
        <f>F25+F20</f>
        <v>177269.88</v>
      </c>
    </row>
    <row r="27" spans="2:6" ht="16.5" customHeight="1"/>
    <row r="28" spans="2:6" ht="16.5" customHeight="1">
      <c r="B28" s="463" t="s">
        <v>230</v>
      </c>
      <c r="C28" s="463"/>
      <c r="E28" s="463" t="s">
        <v>231</v>
      </c>
      <c r="F28" s="463"/>
    </row>
    <row r="29" spans="2:6" ht="16.5" customHeight="1">
      <c r="B29" s="272" t="s">
        <v>221</v>
      </c>
      <c r="C29" s="270">
        <v>47062.8</v>
      </c>
      <c r="E29" s="261" t="s">
        <v>221</v>
      </c>
      <c r="F29" s="271">
        <v>7600</v>
      </c>
    </row>
    <row r="30" spans="2:6" ht="16.5" customHeight="1">
      <c r="B30" s="460" t="s">
        <v>222</v>
      </c>
      <c r="C30" s="460"/>
      <c r="E30" s="460" t="s">
        <v>222</v>
      </c>
      <c r="F30" s="460"/>
    </row>
    <row r="31" spans="2:6" ht="16.5" customHeight="1">
      <c r="B31" s="262" t="s">
        <v>223</v>
      </c>
      <c r="C31" s="263">
        <f>C29*0.03</f>
        <v>1411.884</v>
      </c>
      <c r="E31" s="262" t="s">
        <v>223</v>
      </c>
      <c r="F31" s="263">
        <f>F29*0.03</f>
        <v>228</v>
      </c>
    </row>
    <row r="32" spans="2:6" ht="16.5" customHeight="1">
      <c r="B32" s="262" t="s">
        <v>224</v>
      </c>
      <c r="C32" s="263">
        <f>C29*0.05</f>
        <v>2353.1400000000003</v>
      </c>
      <c r="E32" s="262" t="s">
        <v>224</v>
      </c>
      <c r="F32" s="263">
        <f>F29*0.05</f>
        <v>380</v>
      </c>
    </row>
    <row r="33" spans="2:6" ht="16.5" customHeight="1">
      <c r="B33" s="262" t="s">
        <v>225</v>
      </c>
      <c r="C33" s="263">
        <f>C29*0.05</f>
        <v>2353.1400000000003</v>
      </c>
      <c r="E33" s="262" t="s">
        <v>225</v>
      </c>
      <c r="F33" s="263">
        <f>F29*0.05</f>
        <v>380</v>
      </c>
    </row>
    <row r="34" spans="2:6" ht="16.5" customHeight="1">
      <c r="B34" s="261" t="s">
        <v>226</v>
      </c>
      <c r="C34" s="263">
        <f>SUM(C31:C33)</f>
        <v>6118.1640000000007</v>
      </c>
      <c r="E34" s="261" t="s">
        <v>226</v>
      </c>
      <c r="F34" s="263">
        <f>SUM(F31:F33)</f>
        <v>988</v>
      </c>
    </row>
    <row r="35" spans="2:6" ht="16.5" customHeight="1">
      <c r="B35" s="261" t="s">
        <v>227</v>
      </c>
      <c r="C35" s="264">
        <f>C34+C29</f>
        <v>53180.964000000007</v>
      </c>
      <c r="E35" s="261" t="s">
        <v>227</v>
      </c>
      <c r="F35" s="264">
        <f>F34+F29</f>
        <v>8588</v>
      </c>
    </row>
    <row r="36" spans="2:6" ht="16.5" customHeight="1"/>
    <row r="37" spans="2:6" ht="18" customHeight="1">
      <c r="B37" s="463" t="s">
        <v>232</v>
      </c>
      <c r="C37" s="463"/>
      <c r="E37" s="463" t="s">
        <v>233</v>
      </c>
      <c r="F37" s="463"/>
    </row>
    <row r="38" spans="2:6" ht="15.75" customHeight="1">
      <c r="B38" s="272" t="s">
        <v>221</v>
      </c>
      <c r="C38" s="270">
        <v>50409.600000000006</v>
      </c>
      <c r="E38" s="272" t="s">
        <v>221</v>
      </c>
      <c r="F38" s="271">
        <v>70363.399999999994</v>
      </c>
    </row>
    <row r="39" spans="2:6" ht="15.75" customHeight="1">
      <c r="B39" s="460" t="s">
        <v>222</v>
      </c>
      <c r="C39" s="460"/>
      <c r="E39" s="460" t="s">
        <v>222</v>
      </c>
      <c r="F39" s="460"/>
    </row>
    <row r="40" spans="2:6" ht="15.75" customHeight="1">
      <c r="B40" s="262" t="s">
        <v>223</v>
      </c>
      <c r="C40" s="263">
        <f>C38*0.03</f>
        <v>1512.288</v>
      </c>
      <c r="E40" s="262" t="s">
        <v>223</v>
      </c>
      <c r="F40" s="263">
        <f>F38*0.03</f>
        <v>2110.9019999999996</v>
      </c>
    </row>
    <row r="41" spans="2:6" ht="15.75" customHeight="1">
      <c r="B41" s="262" t="s">
        <v>224</v>
      </c>
      <c r="C41" s="263">
        <f>C38*0.05</f>
        <v>2520.4800000000005</v>
      </c>
      <c r="E41" s="262" t="s">
        <v>224</v>
      </c>
      <c r="F41" s="263">
        <f>F38*0.05</f>
        <v>3518.17</v>
      </c>
    </row>
    <row r="42" spans="2:6" ht="15.75" customHeight="1">
      <c r="B42" s="262" t="s">
        <v>225</v>
      </c>
      <c r="C42" s="263">
        <f>C38*0.05</f>
        <v>2520.4800000000005</v>
      </c>
      <c r="E42" s="262" t="s">
        <v>225</v>
      </c>
      <c r="F42" s="263">
        <f>F38*0.05</f>
        <v>3518.17</v>
      </c>
    </row>
    <row r="43" spans="2:6" ht="15.75" customHeight="1">
      <c r="B43" s="261" t="s">
        <v>226</v>
      </c>
      <c r="C43" s="263">
        <f>SUM(C40:C42)</f>
        <v>6553.2480000000014</v>
      </c>
      <c r="E43" s="261" t="s">
        <v>226</v>
      </c>
      <c r="F43" s="263">
        <f>SUM(F40:F42)</f>
        <v>9147.2420000000002</v>
      </c>
    </row>
    <row r="44" spans="2:6" ht="15.75" customHeight="1">
      <c r="B44" s="261" t="s">
        <v>227</v>
      </c>
      <c r="C44" s="264">
        <f>C43+C38</f>
        <v>56962.848000000005</v>
      </c>
      <c r="E44" s="261" t="s">
        <v>227</v>
      </c>
      <c r="F44" s="264">
        <f>F43+F38</f>
        <v>79510.641999999993</v>
      </c>
    </row>
  </sheetData>
  <mergeCells count="25">
    <mergeCell ref="D1:E1"/>
    <mergeCell ref="A7:E7"/>
    <mergeCell ref="E37:F37"/>
    <mergeCell ref="B12:C12"/>
    <mergeCell ref="B10:C10"/>
    <mergeCell ref="B19:C19"/>
    <mergeCell ref="B21:C21"/>
    <mergeCell ref="E12:F12"/>
    <mergeCell ref="E19:F19"/>
    <mergeCell ref="E21:F21"/>
    <mergeCell ref="E39:F39"/>
    <mergeCell ref="E9:F9"/>
    <mergeCell ref="B9:C9"/>
    <mergeCell ref="D2:E2"/>
    <mergeCell ref="D3:E3"/>
    <mergeCell ref="D4:E4"/>
    <mergeCell ref="D5:E5"/>
    <mergeCell ref="D6:E6"/>
    <mergeCell ref="B28:C28"/>
    <mergeCell ref="B30:C30"/>
    <mergeCell ref="B37:C37"/>
    <mergeCell ref="B39:C39"/>
    <mergeCell ref="E10:F10"/>
    <mergeCell ref="E28:F28"/>
    <mergeCell ref="E30:F30"/>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24">
    <tabColor theme="0" tint="-0.14999847407452621"/>
  </sheetPr>
  <dimension ref="B1:I61"/>
  <sheetViews>
    <sheetView showGridLines="0" topLeftCell="A5" zoomScaleNormal="100" zoomScaleSheetLayoutView="100" workbookViewId="0">
      <selection activeCell="F19" sqref="F19"/>
    </sheetView>
  </sheetViews>
  <sheetFormatPr defaultRowHeight="12.75"/>
  <cols>
    <col min="1" max="1" width="9.140625" style="10"/>
    <col min="2" max="2" width="4.7109375" style="10" customWidth="1"/>
    <col min="3" max="3" width="65.28515625" style="10" customWidth="1"/>
    <col min="4" max="4" width="32.85546875" style="10" customWidth="1"/>
    <col min="5" max="5" width="24.5703125" style="10" customWidth="1"/>
    <col min="6" max="7" width="14.85546875" style="10" customWidth="1"/>
    <col min="8" max="8" width="27.5703125" style="10" bestFit="1" customWidth="1"/>
    <col min="9" max="9" width="18.85546875" style="11" customWidth="1"/>
    <col min="10" max="10" width="10" style="10" customWidth="1"/>
    <col min="11" max="257" width="9.140625" style="10"/>
    <col min="258" max="258" width="4.7109375" style="10" customWidth="1"/>
    <col min="259" max="259" width="63.5703125" style="10" customWidth="1"/>
    <col min="260" max="260" width="32.85546875" style="10" customWidth="1"/>
    <col min="261" max="261" width="24.5703125" style="10" customWidth="1"/>
    <col min="262" max="262" width="4.5703125" style="10" customWidth="1"/>
    <col min="263" max="263" width="11" style="10" customWidth="1"/>
    <col min="264" max="264" width="4.42578125" style="10" customWidth="1"/>
    <col min="265" max="265" width="9.140625" style="10"/>
    <col min="266" max="266" width="10" style="10" bestFit="1" customWidth="1"/>
    <col min="267" max="513" width="9.140625" style="10"/>
    <col min="514" max="514" width="4.7109375" style="10" customWidth="1"/>
    <col min="515" max="515" width="63.5703125" style="10" customWidth="1"/>
    <col min="516" max="516" width="32.85546875" style="10" customWidth="1"/>
    <col min="517" max="517" width="24.5703125" style="10" customWidth="1"/>
    <col min="518" max="518" width="4.5703125" style="10" customWidth="1"/>
    <col min="519" max="519" width="11" style="10" customWidth="1"/>
    <col min="520" max="520" width="4.42578125" style="10" customWidth="1"/>
    <col min="521" max="521" width="9.140625" style="10"/>
    <col min="522" max="522" width="10" style="10" bestFit="1" customWidth="1"/>
    <col min="523" max="769" width="9.140625" style="10"/>
    <col min="770" max="770" width="4.7109375" style="10" customWidth="1"/>
    <col min="771" max="771" width="63.5703125" style="10" customWidth="1"/>
    <col min="772" max="772" width="32.85546875" style="10" customWidth="1"/>
    <col min="773" max="773" width="24.5703125" style="10" customWidth="1"/>
    <col min="774" max="774" width="4.5703125" style="10" customWidth="1"/>
    <col min="775" max="775" width="11" style="10" customWidth="1"/>
    <col min="776" max="776" width="4.42578125" style="10" customWidth="1"/>
    <col min="777" max="777" width="9.140625" style="10"/>
    <col min="778" max="778" width="10" style="10" bestFit="1" customWidth="1"/>
    <col min="779" max="1025" width="9.140625" style="10"/>
    <col min="1026" max="1026" width="4.7109375" style="10" customWidth="1"/>
    <col min="1027" max="1027" width="63.5703125" style="10" customWidth="1"/>
    <col min="1028" max="1028" width="32.85546875" style="10" customWidth="1"/>
    <col min="1029" max="1029" width="24.5703125" style="10" customWidth="1"/>
    <col min="1030" max="1030" width="4.5703125" style="10" customWidth="1"/>
    <col min="1031" max="1031" width="11" style="10" customWidth="1"/>
    <col min="1032" max="1032" width="4.42578125" style="10" customWidth="1"/>
    <col min="1033" max="1033" width="9.140625" style="10"/>
    <col min="1034" max="1034" width="10" style="10" bestFit="1" customWidth="1"/>
    <col min="1035" max="1281" width="9.140625" style="10"/>
    <col min="1282" max="1282" width="4.7109375" style="10" customWidth="1"/>
    <col min="1283" max="1283" width="63.5703125" style="10" customWidth="1"/>
    <col min="1284" max="1284" width="32.85546875" style="10" customWidth="1"/>
    <col min="1285" max="1285" width="24.5703125" style="10" customWidth="1"/>
    <col min="1286" max="1286" width="4.5703125" style="10" customWidth="1"/>
    <col min="1287" max="1287" width="11" style="10" customWidth="1"/>
    <col min="1288" max="1288" width="4.42578125" style="10" customWidth="1"/>
    <col min="1289" max="1289" width="9.140625" style="10"/>
    <col min="1290" max="1290" width="10" style="10" bestFit="1" customWidth="1"/>
    <col min="1291" max="1537" width="9.140625" style="10"/>
    <col min="1538" max="1538" width="4.7109375" style="10" customWidth="1"/>
    <col min="1539" max="1539" width="63.5703125" style="10" customWidth="1"/>
    <col min="1540" max="1540" width="32.85546875" style="10" customWidth="1"/>
    <col min="1541" max="1541" width="24.5703125" style="10" customWidth="1"/>
    <col min="1542" max="1542" width="4.5703125" style="10" customWidth="1"/>
    <col min="1543" max="1543" width="11" style="10" customWidth="1"/>
    <col min="1544" max="1544" width="4.42578125" style="10" customWidth="1"/>
    <col min="1545" max="1545" width="9.140625" style="10"/>
    <col min="1546" max="1546" width="10" style="10" bestFit="1" customWidth="1"/>
    <col min="1547" max="1793" width="9.140625" style="10"/>
    <col min="1794" max="1794" width="4.7109375" style="10" customWidth="1"/>
    <col min="1795" max="1795" width="63.5703125" style="10" customWidth="1"/>
    <col min="1796" max="1796" width="32.85546875" style="10" customWidth="1"/>
    <col min="1797" max="1797" width="24.5703125" style="10" customWidth="1"/>
    <col min="1798" max="1798" width="4.5703125" style="10" customWidth="1"/>
    <col min="1799" max="1799" width="11" style="10" customWidth="1"/>
    <col min="1800" max="1800" width="4.42578125" style="10" customWidth="1"/>
    <col min="1801" max="1801" width="9.140625" style="10"/>
    <col min="1802" max="1802" width="10" style="10" bestFit="1" customWidth="1"/>
    <col min="1803" max="2049" width="9.140625" style="10"/>
    <col min="2050" max="2050" width="4.7109375" style="10" customWidth="1"/>
    <col min="2051" max="2051" width="63.5703125" style="10" customWidth="1"/>
    <col min="2052" max="2052" width="32.85546875" style="10" customWidth="1"/>
    <col min="2053" max="2053" width="24.5703125" style="10" customWidth="1"/>
    <col min="2054" max="2054" width="4.5703125" style="10" customWidth="1"/>
    <col min="2055" max="2055" width="11" style="10" customWidth="1"/>
    <col min="2056" max="2056" width="4.42578125" style="10" customWidth="1"/>
    <col min="2057" max="2057" width="9.140625" style="10"/>
    <col min="2058" max="2058" width="10" style="10" bestFit="1" customWidth="1"/>
    <col min="2059" max="2305" width="9.140625" style="10"/>
    <col min="2306" max="2306" width="4.7109375" style="10" customWidth="1"/>
    <col min="2307" max="2307" width="63.5703125" style="10" customWidth="1"/>
    <col min="2308" max="2308" width="32.85546875" style="10" customWidth="1"/>
    <col min="2309" max="2309" width="24.5703125" style="10" customWidth="1"/>
    <col min="2310" max="2310" width="4.5703125" style="10" customWidth="1"/>
    <col min="2311" max="2311" width="11" style="10" customWidth="1"/>
    <col min="2312" max="2312" width="4.42578125" style="10" customWidth="1"/>
    <col min="2313" max="2313" width="9.140625" style="10"/>
    <col min="2314" max="2314" width="10" style="10" bestFit="1" customWidth="1"/>
    <col min="2315" max="2561" width="9.140625" style="10"/>
    <col min="2562" max="2562" width="4.7109375" style="10" customWidth="1"/>
    <col min="2563" max="2563" width="63.5703125" style="10" customWidth="1"/>
    <col min="2564" max="2564" width="32.85546875" style="10" customWidth="1"/>
    <col min="2565" max="2565" width="24.5703125" style="10" customWidth="1"/>
    <col min="2566" max="2566" width="4.5703125" style="10" customWidth="1"/>
    <col min="2567" max="2567" width="11" style="10" customWidth="1"/>
    <col min="2568" max="2568" width="4.42578125" style="10" customWidth="1"/>
    <col min="2569" max="2569" width="9.140625" style="10"/>
    <col min="2570" max="2570" width="10" style="10" bestFit="1" customWidth="1"/>
    <col min="2571" max="2817" width="9.140625" style="10"/>
    <col min="2818" max="2818" width="4.7109375" style="10" customWidth="1"/>
    <col min="2819" max="2819" width="63.5703125" style="10" customWidth="1"/>
    <col min="2820" max="2820" width="32.85546875" style="10" customWidth="1"/>
    <col min="2821" max="2821" width="24.5703125" style="10" customWidth="1"/>
    <col min="2822" max="2822" width="4.5703125" style="10" customWidth="1"/>
    <col min="2823" max="2823" width="11" style="10" customWidth="1"/>
    <col min="2824" max="2824" width="4.42578125" style="10" customWidth="1"/>
    <col min="2825" max="2825" width="9.140625" style="10"/>
    <col min="2826" max="2826" width="10" style="10" bestFit="1" customWidth="1"/>
    <col min="2827" max="3073" width="9.140625" style="10"/>
    <col min="3074" max="3074" width="4.7109375" style="10" customWidth="1"/>
    <col min="3075" max="3075" width="63.5703125" style="10" customWidth="1"/>
    <col min="3076" max="3076" width="32.85546875" style="10" customWidth="1"/>
    <col min="3077" max="3077" width="24.5703125" style="10" customWidth="1"/>
    <col min="3078" max="3078" width="4.5703125" style="10" customWidth="1"/>
    <col min="3079" max="3079" width="11" style="10" customWidth="1"/>
    <col min="3080" max="3080" width="4.42578125" style="10" customWidth="1"/>
    <col min="3081" max="3081" width="9.140625" style="10"/>
    <col min="3082" max="3082" width="10" style="10" bestFit="1" customWidth="1"/>
    <col min="3083" max="3329" width="9.140625" style="10"/>
    <col min="3330" max="3330" width="4.7109375" style="10" customWidth="1"/>
    <col min="3331" max="3331" width="63.5703125" style="10" customWidth="1"/>
    <col min="3332" max="3332" width="32.85546875" style="10" customWidth="1"/>
    <col min="3333" max="3333" width="24.5703125" style="10" customWidth="1"/>
    <col min="3334" max="3334" width="4.5703125" style="10" customWidth="1"/>
    <col min="3335" max="3335" width="11" style="10" customWidth="1"/>
    <col min="3336" max="3336" width="4.42578125" style="10" customWidth="1"/>
    <col min="3337" max="3337" width="9.140625" style="10"/>
    <col min="3338" max="3338" width="10" style="10" bestFit="1" customWidth="1"/>
    <col min="3339" max="3585" width="9.140625" style="10"/>
    <col min="3586" max="3586" width="4.7109375" style="10" customWidth="1"/>
    <col min="3587" max="3587" width="63.5703125" style="10" customWidth="1"/>
    <col min="3588" max="3588" width="32.85546875" style="10" customWidth="1"/>
    <col min="3589" max="3589" width="24.5703125" style="10" customWidth="1"/>
    <col min="3590" max="3590" width="4.5703125" style="10" customWidth="1"/>
    <col min="3591" max="3591" width="11" style="10" customWidth="1"/>
    <col min="3592" max="3592" width="4.42578125" style="10" customWidth="1"/>
    <col min="3593" max="3593" width="9.140625" style="10"/>
    <col min="3594" max="3594" width="10" style="10" bestFit="1" customWidth="1"/>
    <col min="3595" max="3841" width="9.140625" style="10"/>
    <col min="3842" max="3842" width="4.7109375" style="10" customWidth="1"/>
    <col min="3843" max="3843" width="63.5703125" style="10" customWidth="1"/>
    <col min="3844" max="3844" width="32.85546875" style="10" customWidth="1"/>
    <col min="3845" max="3845" width="24.5703125" style="10" customWidth="1"/>
    <col min="3846" max="3846" width="4.5703125" style="10" customWidth="1"/>
    <col min="3847" max="3847" width="11" style="10" customWidth="1"/>
    <col min="3848" max="3848" width="4.42578125" style="10" customWidth="1"/>
    <col min="3849" max="3849" width="9.140625" style="10"/>
    <col min="3850" max="3850" width="10" style="10" bestFit="1" customWidth="1"/>
    <col min="3851" max="4097" width="9.140625" style="10"/>
    <col min="4098" max="4098" width="4.7109375" style="10" customWidth="1"/>
    <col min="4099" max="4099" width="63.5703125" style="10" customWidth="1"/>
    <col min="4100" max="4100" width="32.85546875" style="10" customWidth="1"/>
    <col min="4101" max="4101" width="24.5703125" style="10" customWidth="1"/>
    <col min="4102" max="4102" width="4.5703125" style="10" customWidth="1"/>
    <col min="4103" max="4103" width="11" style="10" customWidth="1"/>
    <col min="4104" max="4104" width="4.42578125" style="10" customWidth="1"/>
    <col min="4105" max="4105" width="9.140625" style="10"/>
    <col min="4106" max="4106" width="10" style="10" bestFit="1" customWidth="1"/>
    <col min="4107" max="4353" width="9.140625" style="10"/>
    <col min="4354" max="4354" width="4.7109375" style="10" customWidth="1"/>
    <col min="4355" max="4355" width="63.5703125" style="10" customWidth="1"/>
    <col min="4356" max="4356" width="32.85546875" style="10" customWidth="1"/>
    <col min="4357" max="4357" width="24.5703125" style="10" customWidth="1"/>
    <col min="4358" max="4358" width="4.5703125" style="10" customWidth="1"/>
    <col min="4359" max="4359" width="11" style="10" customWidth="1"/>
    <col min="4360" max="4360" width="4.42578125" style="10" customWidth="1"/>
    <col min="4361" max="4361" width="9.140625" style="10"/>
    <col min="4362" max="4362" width="10" style="10" bestFit="1" customWidth="1"/>
    <col min="4363" max="4609" width="9.140625" style="10"/>
    <col min="4610" max="4610" width="4.7109375" style="10" customWidth="1"/>
    <col min="4611" max="4611" width="63.5703125" style="10" customWidth="1"/>
    <col min="4612" max="4612" width="32.85546875" style="10" customWidth="1"/>
    <col min="4613" max="4613" width="24.5703125" style="10" customWidth="1"/>
    <col min="4614" max="4614" width="4.5703125" style="10" customWidth="1"/>
    <col min="4615" max="4615" width="11" style="10" customWidth="1"/>
    <col min="4616" max="4616" width="4.42578125" style="10" customWidth="1"/>
    <col min="4617" max="4617" width="9.140625" style="10"/>
    <col min="4618" max="4618" width="10" style="10" bestFit="1" customWidth="1"/>
    <col min="4619" max="4865" width="9.140625" style="10"/>
    <col min="4866" max="4866" width="4.7109375" style="10" customWidth="1"/>
    <col min="4867" max="4867" width="63.5703125" style="10" customWidth="1"/>
    <col min="4868" max="4868" width="32.85546875" style="10" customWidth="1"/>
    <col min="4869" max="4869" width="24.5703125" style="10" customWidth="1"/>
    <col min="4870" max="4870" width="4.5703125" style="10" customWidth="1"/>
    <col min="4871" max="4871" width="11" style="10" customWidth="1"/>
    <col min="4872" max="4872" width="4.42578125" style="10" customWidth="1"/>
    <col min="4873" max="4873" width="9.140625" style="10"/>
    <col min="4874" max="4874" width="10" style="10" bestFit="1" customWidth="1"/>
    <col min="4875" max="5121" width="9.140625" style="10"/>
    <col min="5122" max="5122" width="4.7109375" style="10" customWidth="1"/>
    <col min="5123" max="5123" width="63.5703125" style="10" customWidth="1"/>
    <col min="5124" max="5124" width="32.85546875" style="10" customWidth="1"/>
    <col min="5125" max="5125" width="24.5703125" style="10" customWidth="1"/>
    <col min="5126" max="5126" width="4.5703125" style="10" customWidth="1"/>
    <col min="5127" max="5127" width="11" style="10" customWidth="1"/>
    <col min="5128" max="5128" width="4.42578125" style="10" customWidth="1"/>
    <col min="5129" max="5129" width="9.140625" style="10"/>
    <col min="5130" max="5130" width="10" style="10" bestFit="1" customWidth="1"/>
    <col min="5131" max="5377" width="9.140625" style="10"/>
    <col min="5378" max="5378" width="4.7109375" style="10" customWidth="1"/>
    <col min="5379" max="5379" width="63.5703125" style="10" customWidth="1"/>
    <col min="5380" max="5380" width="32.85546875" style="10" customWidth="1"/>
    <col min="5381" max="5381" width="24.5703125" style="10" customWidth="1"/>
    <col min="5382" max="5382" width="4.5703125" style="10" customWidth="1"/>
    <col min="5383" max="5383" width="11" style="10" customWidth="1"/>
    <col min="5384" max="5384" width="4.42578125" style="10" customWidth="1"/>
    <col min="5385" max="5385" width="9.140625" style="10"/>
    <col min="5386" max="5386" width="10" style="10" bestFit="1" customWidth="1"/>
    <col min="5387" max="5633" width="9.140625" style="10"/>
    <col min="5634" max="5634" width="4.7109375" style="10" customWidth="1"/>
    <col min="5635" max="5635" width="63.5703125" style="10" customWidth="1"/>
    <col min="5636" max="5636" width="32.85546875" style="10" customWidth="1"/>
    <col min="5637" max="5637" width="24.5703125" style="10" customWidth="1"/>
    <col min="5638" max="5638" width="4.5703125" style="10" customWidth="1"/>
    <col min="5639" max="5639" width="11" style="10" customWidth="1"/>
    <col min="5640" max="5640" width="4.42578125" style="10" customWidth="1"/>
    <col min="5641" max="5641" width="9.140625" style="10"/>
    <col min="5642" max="5642" width="10" style="10" bestFit="1" customWidth="1"/>
    <col min="5643" max="5889" width="9.140625" style="10"/>
    <col min="5890" max="5890" width="4.7109375" style="10" customWidth="1"/>
    <col min="5891" max="5891" width="63.5703125" style="10" customWidth="1"/>
    <col min="5892" max="5892" width="32.85546875" style="10" customWidth="1"/>
    <col min="5893" max="5893" width="24.5703125" style="10" customWidth="1"/>
    <col min="5894" max="5894" width="4.5703125" style="10" customWidth="1"/>
    <col min="5895" max="5895" width="11" style="10" customWidth="1"/>
    <col min="5896" max="5896" width="4.42578125" style="10" customWidth="1"/>
    <col min="5897" max="5897" width="9.140625" style="10"/>
    <col min="5898" max="5898" width="10" style="10" bestFit="1" customWidth="1"/>
    <col min="5899" max="6145" width="9.140625" style="10"/>
    <col min="6146" max="6146" width="4.7109375" style="10" customWidth="1"/>
    <col min="6147" max="6147" width="63.5703125" style="10" customWidth="1"/>
    <col min="6148" max="6148" width="32.85546875" style="10" customWidth="1"/>
    <col min="6149" max="6149" width="24.5703125" style="10" customWidth="1"/>
    <col min="6150" max="6150" width="4.5703125" style="10" customWidth="1"/>
    <col min="6151" max="6151" width="11" style="10" customWidth="1"/>
    <col min="6152" max="6152" width="4.42578125" style="10" customWidth="1"/>
    <col min="6153" max="6153" width="9.140625" style="10"/>
    <col min="6154" max="6154" width="10" style="10" bestFit="1" customWidth="1"/>
    <col min="6155" max="6401" width="9.140625" style="10"/>
    <col min="6402" max="6402" width="4.7109375" style="10" customWidth="1"/>
    <col min="6403" max="6403" width="63.5703125" style="10" customWidth="1"/>
    <col min="6404" max="6404" width="32.85546875" style="10" customWidth="1"/>
    <col min="6405" max="6405" width="24.5703125" style="10" customWidth="1"/>
    <col min="6406" max="6406" width="4.5703125" style="10" customWidth="1"/>
    <col min="6407" max="6407" width="11" style="10" customWidth="1"/>
    <col min="6408" max="6408" width="4.42578125" style="10" customWidth="1"/>
    <col min="6409" max="6409" width="9.140625" style="10"/>
    <col min="6410" max="6410" width="10" style="10" bestFit="1" customWidth="1"/>
    <col min="6411" max="6657" width="9.140625" style="10"/>
    <col min="6658" max="6658" width="4.7109375" style="10" customWidth="1"/>
    <col min="6659" max="6659" width="63.5703125" style="10" customWidth="1"/>
    <col min="6660" max="6660" width="32.85546875" style="10" customWidth="1"/>
    <col min="6661" max="6661" width="24.5703125" style="10" customWidth="1"/>
    <col min="6662" max="6662" width="4.5703125" style="10" customWidth="1"/>
    <col min="6663" max="6663" width="11" style="10" customWidth="1"/>
    <col min="6664" max="6664" width="4.42578125" style="10" customWidth="1"/>
    <col min="6665" max="6665" width="9.140625" style="10"/>
    <col min="6666" max="6666" width="10" style="10" bestFit="1" customWidth="1"/>
    <col min="6667" max="6913" width="9.140625" style="10"/>
    <col min="6914" max="6914" width="4.7109375" style="10" customWidth="1"/>
    <col min="6915" max="6915" width="63.5703125" style="10" customWidth="1"/>
    <col min="6916" max="6916" width="32.85546875" style="10" customWidth="1"/>
    <col min="6917" max="6917" width="24.5703125" style="10" customWidth="1"/>
    <col min="6918" max="6918" width="4.5703125" style="10" customWidth="1"/>
    <col min="6919" max="6919" width="11" style="10" customWidth="1"/>
    <col min="6920" max="6920" width="4.42578125" style="10" customWidth="1"/>
    <col min="6921" max="6921" width="9.140625" style="10"/>
    <col min="6922" max="6922" width="10" style="10" bestFit="1" customWidth="1"/>
    <col min="6923" max="7169" width="9.140625" style="10"/>
    <col min="7170" max="7170" width="4.7109375" style="10" customWidth="1"/>
    <col min="7171" max="7171" width="63.5703125" style="10" customWidth="1"/>
    <col min="7172" max="7172" width="32.85546875" style="10" customWidth="1"/>
    <col min="7173" max="7173" width="24.5703125" style="10" customWidth="1"/>
    <col min="7174" max="7174" width="4.5703125" style="10" customWidth="1"/>
    <col min="7175" max="7175" width="11" style="10" customWidth="1"/>
    <col min="7176" max="7176" width="4.42578125" style="10" customWidth="1"/>
    <col min="7177" max="7177" width="9.140625" style="10"/>
    <col min="7178" max="7178" width="10" style="10" bestFit="1" customWidth="1"/>
    <col min="7179" max="7425" width="9.140625" style="10"/>
    <col min="7426" max="7426" width="4.7109375" style="10" customWidth="1"/>
    <col min="7427" max="7427" width="63.5703125" style="10" customWidth="1"/>
    <col min="7428" max="7428" width="32.85546875" style="10" customWidth="1"/>
    <col min="7429" max="7429" width="24.5703125" style="10" customWidth="1"/>
    <col min="7430" max="7430" width="4.5703125" style="10" customWidth="1"/>
    <col min="7431" max="7431" width="11" style="10" customWidth="1"/>
    <col min="7432" max="7432" width="4.42578125" style="10" customWidth="1"/>
    <col min="7433" max="7433" width="9.140625" style="10"/>
    <col min="7434" max="7434" width="10" style="10" bestFit="1" customWidth="1"/>
    <col min="7435" max="7681" width="9.140625" style="10"/>
    <col min="7682" max="7682" width="4.7109375" style="10" customWidth="1"/>
    <col min="7683" max="7683" width="63.5703125" style="10" customWidth="1"/>
    <col min="7684" max="7684" width="32.85546875" style="10" customWidth="1"/>
    <col min="7685" max="7685" width="24.5703125" style="10" customWidth="1"/>
    <col min="7686" max="7686" width="4.5703125" style="10" customWidth="1"/>
    <col min="7687" max="7687" width="11" style="10" customWidth="1"/>
    <col min="7688" max="7688" width="4.42578125" style="10" customWidth="1"/>
    <col min="7689" max="7689" width="9.140625" style="10"/>
    <col min="7690" max="7690" width="10" style="10" bestFit="1" customWidth="1"/>
    <col min="7691" max="7937" width="9.140625" style="10"/>
    <col min="7938" max="7938" width="4.7109375" style="10" customWidth="1"/>
    <col min="7939" max="7939" width="63.5703125" style="10" customWidth="1"/>
    <col min="7940" max="7940" width="32.85546875" style="10" customWidth="1"/>
    <col min="7941" max="7941" width="24.5703125" style="10" customWidth="1"/>
    <col min="7942" max="7942" width="4.5703125" style="10" customWidth="1"/>
    <col min="7943" max="7943" width="11" style="10" customWidth="1"/>
    <col min="7944" max="7944" width="4.42578125" style="10" customWidth="1"/>
    <col min="7945" max="7945" width="9.140625" style="10"/>
    <col min="7946" max="7946" width="10" style="10" bestFit="1" customWidth="1"/>
    <col min="7947" max="8193" width="9.140625" style="10"/>
    <col min="8194" max="8194" width="4.7109375" style="10" customWidth="1"/>
    <col min="8195" max="8195" width="63.5703125" style="10" customWidth="1"/>
    <col min="8196" max="8196" width="32.85546875" style="10" customWidth="1"/>
    <col min="8197" max="8197" width="24.5703125" style="10" customWidth="1"/>
    <col min="8198" max="8198" width="4.5703125" style="10" customWidth="1"/>
    <col min="8199" max="8199" width="11" style="10" customWidth="1"/>
    <col min="8200" max="8200" width="4.42578125" style="10" customWidth="1"/>
    <col min="8201" max="8201" width="9.140625" style="10"/>
    <col min="8202" max="8202" width="10" style="10" bestFit="1" customWidth="1"/>
    <col min="8203" max="8449" width="9.140625" style="10"/>
    <col min="8450" max="8450" width="4.7109375" style="10" customWidth="1"/>
    <col min="8451" max="8451" width="63.5703125" style="10" customWidth="1"/>
    <col min="8452" max="8452" width="32.85546875" style="10" customWidth="1"/>
    <col min="8453" max="8453" width="24.5703125" style="10" customWidth="1"/>
    <col min="8454" max="8454" width="4.5703125" style="10" customWidth="1"/>
    <col min="8455" max="8455" width="11" style="10" customWidth="1"/>
    <col min="8456" max="8456" width="4.42578125" style="10" customWidth="1"/>
    <col min="8457" max="8457" width="9.140625" style="10"/>
    <col min="8458" max="8458" width="10" style="10" bestFit="1" customWidth="1"/>
    <col min="8459" max="8705" width="9.140625" style="10"/>
    <col min="8706" max="8706" width="4.7109375" style="10" customWidth="1"/>
    <col min="8707" max="8707" width="63.5703125" style="10" customWidth="1"/>
    <col min="8708" max="8708" width="32.85546875" style="10" customWidth="1"/>
    <col min="8709" max="8709" width="24.5703125" style="10" customWidth="1"/>
    <col min="8710" max="8710" width="4.5703125" style="10" customWidth="1"/>
    <col min="8711" max="8711" width="11" style="10" customWidth="1"/>
    <col min="8712" max="8712" width="4.42578125" style="10" customWidth="1"/>
    <col min="8713" max="8713" width="9.140625" style="10"/>
    <col min="8714" max="8714" width="10" style="10" bestFit="1" customWidth="1"/>
    <col min="8715" max="8961" width="9.140625" style="10"/>
    <col min="8962" max="8962" width="4.7109375" style="10" customWidth="1"/>
    <col min="8963" max="8963" width="63.5703125" style="10" customWidth="1"/>
    <col min="8964" max="8964" width="32.85546875" style="10" customWidth="1"/>
    <col min="8965" max="8965" width="24.5703125" style="10" customWidth="1"/>
    <col min="8966" max="8966" width="4.5703125" style="10" customWidth="1"/>
    <col min="8967" max="8967" width="11" style="10" customWidth="1"/>
    <col min="8968" max="8968" width="4.42578125" style="10" customWidth="1"/>
    <col min="8969" max="8969" width="9.140625" style="10"/>
    <col min="8970" max="8970" width="10" style="10" bestFit="1" customWidth="1"/>
    <col min="8971" max="9217" width="9.140625" style="10"/>
    <col min="9218" max="9218" width="4.7109375" style="10" customWidth="1"/>
    <col min="9219" max="9219" width="63.5703125" style="10" customWidth="1"/>
    <col min="9220" max="9220" width="32.85546875" style="10" customWidth="1"/>
    <col min="9221" max="9221" width="24.5703125" style="10" customWidth="1"/>
    <col min="9222" max="9222" width="4.5703125" style="10" customWidth="1"/>
    <col min="9223" max="9223" width="11" style="10" customWidth="1"/>
    <col min="9224" max="9224" width="4.42578125" style="10" customWidth="1"/>
    <col min="9225" max="9225" width="9.140625" style="10"/>
    <col min="9226" max="9226" width="10" style="10" bestFit="1" customWidth="1"/>
    <col min="9227" max="9473" width="9.140625" style="10"/>
    <col min="9474" max="9474" width="4.7109375" style="10" customWidth="1"/>
    <col min="9475" max="9475" width="63.5703125" style="10" customWidth="1"/>
    <col min="9476" max="9476" width="32.85546875" style="10" customWidth="1"/>
    <col min="9477" max="9477" width="24.5703125" style="10" customWidth="1"/>
    <col min="9478" max="9478" width="4.5703125" style="10" customWidth="1"/>
    <col min="9479" max="9479" width="11" style="10" customWidth="1"/>
    <col min="9480" max="9480" width="4.42578125" style="10" customWidth="1"/>
    <col min="9481" max="9481" width="9.140625" style="10"/>
    <col min="9482" max="9482" width="10" style="10" bestFit="1" customWidth="1"/>
    <col min="9483" max="9729" width="9.140625" style="10"/>
    <col min="9730" max="9730" width="4.7109375" style="10" customWidth="1"/>
    <col min="9731" max="9731" width="63.5703125" style="10" customWidth="1"/>
    <col min="9732" max="9732" width="32.85546875" style="10" customWidth="1"/>
    <col min="9733" max="9733" width="24.5703125" style="10" customWidth="1"/>
    <col min="9734" max="9734" width="4.5703125" style="10" customWidth="1"/>
    <col min="9735" max="9735" width="11" style="10" customWidth="1"/>
    <col min="9736" max="9736" width="4.42578125" style="10" customWidth="1"/>
    <col min="9737" max="9737" width="9.140625" style="10"/>
    <col min="9738" max="9738" width="10" style="10" bestFit="1" customWidth="1"/>
    <col min="9739" max="9985" width="9.140625" style="10"/>
    <col min="9986" max="9986" width="4.7109375" style="10" customWidth="1"/>
    <col min="9987" max="9987" width="63.5703125" style="10" customWidth="1"/>
    <col min="9988" max="9988" width="32.85546875" style="10" customWidth="1"/>
    <col min="9989" max="9989" width="24.5703125" style="10" customWidth="1"/>
    <col min="9990" max="9990" width="4.5703125" style="10" customWidth="1"/>
    <col min="9991" max="9991" width="11" style="10" customWidth="1"/>
    <col min="9992" max="9992" width="4.42578125" style="10" customWidth="1"/>
    <col min="9993" max="9993" width="9.140625" style="10"/>
    <col min="9994" max="9994" width="10" style="10" bestFit="1" customWidth="1"/>
    <col min="9995" max="10241" width="9.140625" style="10"/>
    <col min="10242" max="10242" width="4.7109375" style="10" customWidth="1"/>
    <col min="10243" max="10243" width="63.5703125" style="10" customWidth="1"/>
    <col min="10244" max="10244" width="32.85546875" style="10" customWidth="1"/>
    <col min="10245" max="10245" width="24.5703125" style="10" customWidth="1"/>
    <col min="10246" max="10246" width="4.5703125" style="10" customWidth="1"/>
    <col min="10247" max="10247" width="11" style="10" customWidth="1"/>
    <col min="10248" max="10248" width="4.42578125" style="10" customWidth="1"/>
    <col min="10249" max="10249" width="9.140625" style="10"/>
    <col min="10250" max="10250" width="10" style="10" bestFit="1" customWidth="1"/>
    <col min="10251" max="10497" width="9.140625" style="10"/>
    <col min="10498" max="10498" width="4.7109375" style="10" customWidth="1"/>
    <col min="10499" max="10499" width="63.5703125" style="10" customWidth="1"/>
    <col min="10500" max="10500" width="32.85546875" style="10" customWidth="1"/>
    <col min="10501" max="10501" width="24.5703125" style="10" customWidth="1"/>
    <col min="10502" max="10502" width="4.5703125" style="10" customWidth="1"/>
    <col min="10503" max="10503" width="11" style="10" customWidth="1"/>
    <col min="10504" max="10504" width="4.42578125" style="10" customWidth="1"/>
    <col min="10505" max="10505" width="9.140625" style="10"/>
    <col min="10506" max="10506" width="10" style="10" bestFit="1" customWidth="1"/>
    <col min="10507" max="10753" width="9.140625" style="10"/>
    <col min="10754" max="10754" width="4.7109375" style="10" customWidth="1"/>
    <col min="10755" max="10755" width="63.5703125" style="10" customWidth="1"/>
    <col min="10756" max="10756" width="32.85546875" style="10" customWidth="1"/>
    <col min="10757" max="10757" width="24.5703125" style="10" customWidth="1"/>
    <col min="10758" max="10758" width="4.5703125" style="10" customWidth="1"/>
    <col min="10759" max="10759" width="11" style="10" customWidth="1"/>
    <col min="10760" max="10760" width="4.42578125" style="10" customWidth="1"/>
    <col min="10761" max="10761" width="9.140625" style="10"/>
    <col min="10762" max="10762" width="10" style="10" bestFit="1" customWidth="1"/>
    <col min="10763" max="11009" width="9.140625" style="10"/>
    <col min="11010" max="11010" width="4.7109375" style="10" customWidth="1"/>
    <col min="11011" max="11011" width="63.5703125" style="10" customWidth="1"/>
    <col min="11012" max="11012" width="32.85546875" style="10" customWidth="1"/>
    <col min="11013" max="11013" width="24.5703125" style="10" customWidth="1"/>
    <col min="11014" max="11014" width="4.5703125" style="10" customWidth="1"/>
    <col min="11015" max="11015" width="11" style="10" customWidth="1"/>
    <col min="11016" max="11016" width="4.42578125" style="10" customWidth="1"/>
    <col min="11017" max="11017" width="9.140625" style="10"/>
    <col min="11018" max="11018" width="10" style="10" bestFit="1" customWidth="1"/>
    <col min="11019" max="11265" width="9.140625" style="10"/>
    <col min="11266" max="11266" width="4.7109375" style="10" customWidth="1"/>
    <col min="11267" max="11267" width="63.5703125" style="10" customWidth="1"/>
    <col min="11268" max="11268" width="32.85546875" style="10" customWidth="1"/>
    <col min="11269" max="11269" width="24.5703125" style="10" customWidth="1"/>
    <col min="11270" max="11270" width="4.5703125" style="10" customWidth="1"/>
    <col min="11271" max="11271" width="11" style="10" customWidth="1"/>
    <col min="11272" max="11272" width="4.42578125" style="10" customWidth="1"/>
    <col min="11273" max="11273" width="9.140625" style="10"/>
    <col min="11274" max="11274" width="10" style="10" bestFit="1" customWidth="1"/>
    <col min="11275" max="11521" width="9.140625" style="10"/>
    <col min="11522" max="11522" width="4.7109375" style="10" customWidth="1"/>
    <col min="11523" max="11523" width="63.5703125" style="10" customWidth="1"/>
    <col min="11524" max="11524" width="32.85546875" style="10" customWidth="1"/>
    <col min="11525" max="11525" width="24.5703125" style="10" customWidth="1"/>
    <col min="11526" max="11526" width="4.5703125" style="10" customWidth="1"/>
    <col min="11527" max="11527" width="11" style="10" customWidth="1"/>
    <col min="11528" max="11528" width="4.42578125" style="10" customWidth="1"/>
    <col min="11529" max="11529" width="9.140625" style="10"/>
    <col min="11530" max="11530" width="10" style="10" bestFit="1" customWidth="1"/>
    <col min="11531" max="11777" width="9.140625" style="10"/>
    <col min="11778" max="11778" width="4.7109375" style="10" customWidth="1"/>
    <col min="11779" max="11779" width="63.5703125" style="10" customWidth="1"/>
    <col min="11780" max="11780" width="32.85546875" style="10" customWidth="1"/>
    <col min="11781" max="11781" width="24.5703125" style="10" customWidth="1"/>
    <col min="11782" max="11782" width="4.5703125" style="10" customWidth="1"/>
    <col min="11783" max="11783" width="11" style="10" customWidth="1"/>
    <col min="11784" max="11784" width="4.42578125" style="10" customWidth="1"/>
    <col min="11785" max="11785" width="9.140625" style="10"/>
    <col min="11786" max="11786" width="10" style="10" bestFit="1" customWidth="1"/>
    <col min="11787" max="12033" width="9.140625" style="10"/>
    <col min="12034" max="12034" width="4.7109375" style="10" customWidth="1"/>
    <col min="12035" max="12035" width="63.5703125" style="10" customWidth="1"/>
    <col min="12036" max="12036" width="32.85546875" style="10" customWidth="1"/>
    <col min="12037" max="12037" width="24.5703125" style="10" customWidth="1"/>
    <col min="12038" max="12038" width="4.5703125" style="10" customWidth="1"/>
    <col min="12039" max="12039" width="11" style="10" customWidth="1"/>
    <col min="12040" max="12040" width="4.42578125" style="10" customWidth="1"/>
    <col min="12041" max="12041" width="9.140625" style="10"/>
    <col min="12042" max="12042" width="10" style="10" bestFit="1" customWidth="1"/>
    <col min="12043" max="12289" width="9.140625" style="10"/>
    <col min="12290" max="12290" width="4.7109375" style="10" customWidth="1"/>
    <col min="12291" max="12291" width="63.5703125" style="10" customWidth="1"/>
    <col min="12292" max="12292" width="32.85546875" style="10" customWidth="1"/>
    <col min="12293" max="12293" width="24.5703125" style="10" customWidth="1"/>
    <col min="12294" max="12294" width="4.5703125" style="10" customWidth="1"/>
    <col min="12295" max="12295" width="11" style="10" customWidth="1"/>
    <col min="12296" max="12296" width="4.42578125" style="10" customWidth="1"/>
    <col min="12297" max="12297" width="9.140625" style="10"/>
    <col min="12298" max="12298" width="10" style="10" bestFit="1" customWidth="1"/>
    <col min="12299" max="12545" width="9.140625" style="10"/>
    <col min="12546" max="12546" width="4.7109375" style="10" customWidth="1"/>
    <col min="12547" max="12547" width="63.5703125" style="10" customWidth="1"/>
    <col min="12548" max="12548" width="32.85546875" style="10" customWidth="1"/>
    <col min="12549" max="12549" width="24.5703125" style="10" customWidth="1"/>
    <col min="12550" max="12550" width="4.5703125" style="10" customWidth="1"/>
    <col min="12551" max="12551" width="11" style="10" customWidth="1"/>
    <col min="12552" max="12552" width="4.42578125" style="10" customWidth="1"/>
    <col min="12553" max="12553" width="9.140625" style="10"/>
    <col min="12554" max="12554" width="10" style="10" bestFit="1" customWidth="1"/>
    <col min="12555" max="12801" width="9.140625" style="10"/>
    <col min="12802" max="12802" width="4.7109375" style="10" customWidth="1"/>
    <col min="12803" max="12803" width="63.5703125" style="10" customWidth="1"/>
    <col min="12804" max="12804" width="32.85546875" style="10" customWidth="1"/>
    <col min="12805" max="12805" width="24.5703125" style="10" customWidth="1"/>
    <col min="12806" max="12806" width="4.5703125" style="10" customWidth="1"/>
    <col min="12807" max="12807" width="11" style="10" customWidth="1"/>
    <col min="12808" max="12808" width="4.42578125" style="10" customWidth="1"/>
    <col min="12809" max="12809" width="9.140625" style="10"/>
    <col min="12810" max="12810" width="10" style="10" bestFit="1" customWidth="1"/>
    <col min="12811" max="13057" width="9.140625" style="10"/>
    <col min="13058" max="13058" width="4.7109375" style="10" customWidth="1"/>
    <col min="13059" max="13059" width="63.5703125" style="10" customWidth="1"/>
    <col min="13060" max="13060" width="32.85546875" style="10" customWidth="1"/>
    <col min="13061" max="13061" width="24.5703125" style="10" customWidth="1"/>
    <col min="13062" max="13062" width="4.5703125" style="10" customWidth="1"/>
    <col min="13063" max="13063" width="11" style="10" customWidth="1"/>
    <col min="13064" max="13064" width="4.42578125" style="10" customWidth="1"/>
    <col min="13065" max="13065" width="9.140625" style="10"/>
    <col min="13066" max="13066" width="10" style="10" bestFit="1" customWidth="1"/>
    <col min="13067" max="13313" width="9.140625" style="10"/>
    <col min="13314" max="13314" width="4.7109375" style="10" customWidth="1"/>
    <col min="13315" max="13315" width="63.5703125" style="10" customWidth="1"/>
    <col min="13316" max="13316" width="32.85546875" style="10" customWidth="1"/>
    <col min="13317" max="13317" width="24.5703125" style="10" customWidth="1"/>
    <col min="13318" max="13318" width="4.5703125" style="10" customWidth="1"/>
    <col min="13319" max="13319" width="11" style="10" customWidth="1"/>
    <col min="13320" max="13320" width="4.42578125" style="10" customWidth="1"/>
    <col min="13321" max="13321" width="9.140625" style="10"/>
    <col min="13322" max="13322" width="10" style="10" bestFit="1" customWidth="1"/>
    <col min="13323" max="13569" width="9.140625" style="10"/>
    <col min="13570" max="13570" width="4.7109375" style="10" customWidth="1"/>
    <col min="13571" max="13571" width="63.5703125" style="10" customWidth="1"/>
    <col min="13572" max="13572" width="32.85546875" style="10" customWidth="1"/>
    <col min="13573" max="13573" width="24.5703125" style="10" customWidth="1"/>
    <col min="13574" max="13574" width="4.5703125" style="10" customWidth="1"/>
    <col min="13575" max="13575" width="11" style="10" customWidth="1"/>
    <col min="13576" max="13576" width="4.42578125" style="10" customWidth="1"/>
    <col min="13577" max="13577" width="9.140625" style="10"/>
    <col min="13578" max="13578" width="10" style="10" bestFit="1" customWidth="1"/>
    <col min="13579" max="13825" width="9.140625" style="10"/>
    <col min="13826" max="13826" width="4.7109375" style="10" customWidth="1"/>
    <col min="13827" max="13827" width="63.5703125" style="10" customWidth="1"/>
    <col min="13828" max="13828" width="32.85546875" style="10" customWidth="1"/>
    <col min="13829" max="13829" width="24.5703125" style="10" customWidth="1"/>
    <col min="13830" max="13830" width="4.5703125" style="10" customWidth="1"/>
    <col min="13831" max="13831" width="11" style="10" customWidth="1"/>
    <col min="13832" max="13832" width="4.42578125" style="10" customWidth="1"/>
    <col min="13833" max="13833" width="9.140625" style="10"/>
    <col min="13834" max="13834" width="10" style="10" bestFit="1" customWidth="1"/>
    <col min="13835" max="14081" width="9.140625" style="10"/>
    <col min="14082" max="14082" width="4.7109375" style="10" customWidth="1"/>
    <col min="14083" max="14083" width="63.5703125" style="10" customWidth="1"/>
    <col min="14084" max="14084" width="32.85546875" style="10" customWidth="1"/>
    <col min="14085" max="14085" width="24.5703125" style="10" customWidth="1"/>
    <col min="14086" max="14086" width="4.5703125" style="10" customWidth="1"/>
    <col min="14087" max="14087" width="11" style="10" customWidth="1"/>
    <col min="14088" max="14088" width="4.42578125" style="10" customWidth="1"/>
    <col min="14089" max="14089" width="9.140625" style="10"/>
    <col min="14090" max="14090" width="10" style="10" bestFit="1" customWidth="1"/>
    <col min="14091" max="14337" width="9.140625" style="10"/>
    <col min="14338" max="14338" width="4.7109375" style="10" customWidth="1"/>
    <col min="14339" max="14339" width="63.5703125" style="10" customWidth="1"/>
    <col min="14340" max="14340" width="32.85546875" style="10" customWidth="1"/>
    <col min="14341" max="14341" width="24.5703125" style="10" customWidth="1"/>
    <col min="14342" max="14342" width="4.5703125" style="10" customWidth="1"/>
    <col min="14343" max="14343" width="11" style="10" customWidth="1"/>
    <col min="14344" max="14344" width="4.42578125" style="10" customWidth="1"/>
    <col min="14345" max="14345" width="9.140625" style="10"/>
    <col min="14346" max="14346" width="10" style="10" bestFit="1" customWidth="1"/>
    <col min="14347" max="14593" width="9.140625" style="10"/>
    <col min="14594" max="14594" width="4.7109375" style="10" customWidth="1"/>
    <col min="14595" max="14595" width="63.5703125" style="10" customWidth="1"/>
    <col min="14596" max="14596" width="32.85546875" style="10" customWidth="1"/>
    <col min="14597" max="14597" width="24.5703125" style="10" customWidth="1"/>
    <col min="14598" max="14598" width="4.5703125" style="10" customWidth="1"/>
    <col min="14599" max="14599" width="11" style="10" customWidth="1"/>
    <col min="14600" max="14600" width="4.42578125" style="10" customWidth="1"/>
    <col min="14601" max="14601" width="9.140625" style="10"/>
    <col min="14602" max="14602" width="10" style="10" bestFit="1" customWidth="1"/>
    <col min="14603" max="14849" width="9.140625" style="10"/>
    <col min="14850" max="14850" width="4.7109375" style="10" customWidth="1"/>
    <col min="14851" max="14851" width="63.5703125" style="10" customWidth="1"/>
    <col min="14852" max="14852" width="32.85546875" style="10" customWidth="1"/>
    <col min="14853" max="14853" width="24.5703125" style="10" customWidth="1"/>
    <col min="14854" max="14854" width="4.5703125" style="10" customWidth="1"/>
    <col min="14855" max="14855" width="11" style="10" customWidth="1"/>
    <col min="14856" max="14856" width="4.42578125" style="10" customWidth="1"/>
    <col min="14857" max="14857" width="9.140625" style="10"/>
    <col min="14858" max="14858" width="10" style="10" bestFit="1" customWidth="1"/>
    <col min="14859" max="15105" width="9.140625" style="10"/>
    <col min="15106" max="15106" width="4.7109375" style="10" customWidth="1"/>
    <col min="15107" max="15107" width="63.5703125" style="10" customWidth="1"/>
    <col min="15108" max="15108" width="32.85546875" style="10" customWidth="1"/>
    <col min="15109" max="15109" width="24.5703125" style="10" customWidth="1"/>
    <col min="15110" max="15110" width="4.5703125" style="10" customWidth="1"/>
    <col min="15111" max="15111" width="11" style="10" customWidth="1"/>
    <col min="15112" max="15112" width="4.42578125" style="10" customWidth="1"/>
    <col min="15113" max="15113" width="9.140625" style="10"/>
    <col min="15114" max="15114" width="10" style="10" bestFit="1" customWidth="1"/>
    <col min="15115" max="15361" width="9.140625" style="10"/>
    <col min="15362" max="15362" width="4.7109375" style="10" customWidth="1"/>
    <col min="15363" max="15363" width="63.5703125" style="10" customWidth="1"/>
    <col min="15364" max="15364" width="32.85546875" style="10" customWidth="1"/>
    <col min="15365" max="15365" width="24.5703125" style="10" customWidth="1"/>
    <col min="15366" max="15366" width="4.5703125" style="10" customWidth="1"/>
    <col min="15367" max="15367" width="11" style="10" customWidth="1"/>
    <col min="15368" max="15368" width="4.42578125" style="10" customWidth="1"/>
    <col min="15369" max="15369" width="9.140625" style="10"/>
    <col min="15370" max="15370" width="10" style="10" bestFit="1" customWidth="1"/>
    <col min="15371" max="15617" width="9.140625" style="10"/>
    <col min="15618" max="15618" width="4.7109375" style="10" customWidth="1"/>
    <col min="15619" max="15619" width="63.5703125" style="10" customWidth="1"/>
    <col min="15620" max="15620" width="32.85546875" style="10" customWidth="1"/>
    <col min="15621" max="15621" width="24.5703125" style="10" customWidth="1"/>
    <col min="15622" max="15622" width="4.5703125" style="10" customWidth="1"/>
    <col min="15623" max="15623" width="11" style="10" customWidth="1"/>
    <col min="15624" max="15624" width="4.42578125" style="10" customWidth="1"/>
    <col min="15625" max="15625" width="9.140625" style="10"/>
    <col min="15626" max="15626" width="10" style="10" bestFit="1" customWidth="1"/>
    <col min="15627" max="15873" width="9.140625" style="10"/>
    <col min="15874" max="15874" width="4.7109375" style="10" customWidth="1"/>
    <col min="15875" max="15875" width="63.5703125" style="10" customWidth="1"/>
    <col min="15876" max="15876" width="32.85546875" style="10" customWidth="1"/>
    <col min="15877" max="15877" width="24.5703125" style="10" customWidth="1"/>
    <col min="15878" max="15878" width="4.5703125" style="10" customWidth="1"/>
    <col min="15879" max="15879" width="11" style="10" customWidth="1"/>
    <col min="15880" max="15880" width="4.42578125" style="10" customWidth="1"/>
    <col min="15881" max="15881" width="9.140625" style="10"/>
    <col min="15882" max="15882" width="10" style="10" bestFit="1" customWidth="1"/>
    <col min="15883" max="16129" width="9.140625" style="10"/>
    <col min="16130" max="16130" width="4.7109375" style="10" customWidth="1"/>
    <col min="16131" max="16131" width="63.5703125" style="10" customWidth="1"/>
    <col min="16132" max="16132" width="32.85546875" style="10" customWidth="1"/>
    <col min="16133" max="16133" width="24.5703125" style="10" customWidth="1"/>
    <col min="16134" max="16134" width="4.5703125" style="10" customWidth="1"/>
    <col min="16135" max="16135" width="11" style="10" customWidth="1"/>
    <col min="16136" max="16136" width="4.42578125" style="10" customWidth="1"/>
    <col min="16137" max="16137" width="9.140625" style="10"/>
    <col min="16138" max="16138" width="10" style="10" bestFit="1" customWidth="1"/>
    <col min="16139" max="16384" width="9.140625" style="10"/>
  </cols>
  <sheetData>
    <row r="1" spans="2:9" ht="13.5" thickBot="1"/>
    <row r="2" spans="2:9" ht="68.25" customHeight="1" thickBot="1">
      <c r="B2" s="509" t="s">
        <v>234</v>
      </c>
      <c r="C2" s="510"/>
      <c r="D2" s="510"/>
      <c r="E2" s="510"/>
      <c r="F2" s="510"/>
      <c r="G2" s="511"/>
    </row>
    <row r="3" spans="2:9" ht="15.75">
      <c r="B3" s="512" t="s">
        <v>235</v>
      </c>
      <c r="C3" s="513"/>
      <c r="D3" s="513"/>
      <c r="E3" s="513"/>
      <c r="F3" s="513"/>
      <c r="G3" s="514"/>
    </row>
    <row r="4" spans="2:9" ht="15.75">
      <c r="B4" s="515"/>
      <c r="C4" s="516"/>
      <c r="D4" s="516"/>
      <c r="E4" s="516"/>
      <c r="F4" s="516"/>
      <c r="G4" s="517"/>
    </row>
    <row r="5" spans="2:9" ht="24" customHeight="1" thickBot="1">
      <c r="B5" s="518" t="s">
        <v>236</v>
      </c>
      <c r="C5" s="519"/>
      <c r="D5" s="519"/>
      <c r="E5" s="519"/>
      <c r="F5" s="519"/>
      <c r="G5" s="520"/>
    </row>
    <row r="6" spans="2:9" ht="16.5" thickBot="1">
      <c r="B6" s="521" t="s">
        <v>237</v>
      </c>
      <c r="C6" s="522"/>
      <c r="D6" s="12" t="s">
        <v>238</v>
      </c>
      <c r="E6" s="12" t="s">
        <v>239</v>
      </c>
      <c r="F6" s="12" t="s">
        <v>240</v>
      </c>
      <c r="G6" s="12" t="s">
        <v>241</v>
      </c>
    </row>
    <row r="7" spans="2:9" ht="15.75" thickBot="1">
      <c r="B7" s="523"/>
      <c r="C7" s="524"/>
      <c r="D7" s="182" t="s">
        <v>242</v>
      </c>
      <c r="E7" s="182" t="s">
        <v>243</v>
      </c>
      <c r="F7" s="183">
        <v>44682</v>
      </c>
      <c r="G7" s="184">
        <v>45777</v>
      </c>
    </row>
    <row r="8" spans="2:9" ht="15.75" thickBot="1">
      <c r="B8" s="525"/>
      <c r="C8" s="526"/>
      <c r="D8" s="182" t="s">
        <v>244</v>
      </c>
      <c r="E8" s="182" t="s">
        <v>245</v>
      </c>
      <c r="F8" s="183">
        <v>45292</v>
      </c>
      <c r="G8" s="184">
        <v>45658</v>
      </c>
    </row>
    <row r="9" spans="2:9" ht="16.5" thickBot="1">
      <c r="B9" s="13" t="s">
        <v>246</v>
      </c>
      <c r="C9" s="14" t="s">
        <v>247</v>
      </c>
      <c r="D9" s="12" t="s">
        <v>248</v>
      </c>
      <c r="E9" s="12" t="s">
        <v>249</v>
      </c>
      <c r="F9" s="12" t="s">
        <v>12</v>
      </c>
      <c r="G9" s="12" t="s">
        <v>250</v>
      </c>
    </row>
    <row r="10" spans="2:9" ht="13.5" thickBot="1">
      <c r="B10" s="501" t="s">
        <v>251</v>
      </c>
      <c r="C10" s="502"/>
      <c r="D10" s="502"/>
      <c r="E10" s="502"/>
      <c r="F10" s="502"/>
      <c r="G10" s="503"/>
      <c r="H10" s="15"/>
      <c r="I10" s="15"/>
    </row>
    <row r="11" spans="2:9" ht="15">
      <c r="B11" s="167">
        <v>1</v>
      </c>
      <c r="C11" s="170" t="s">
        <v>79</v>
      </c>
      <c r="D11" s="171">
        <v>10800</v>
      </c>
      <c r="E11" s="172" t="s">
        <v>252</v>
      </c>
      <c r="F11" s="172">
        <f>SUM(RESUMO!G4,RESUMO!G16)</f>
        <v>11</v>
      </c>
      <c r="G11" s="173" t="s">
        <v>253</v>
      </c>
      <c r="H11" s="15"/>
      <c r="I11" s="15"/>
    </row>
    <row r="12" spans="2:9" ht="15">
      <c r="B12" s="168">
        <v>2</v>
      </c>
      <c r="C12" s="174" t="s">
        <v>254</v>
      </c>
      <c r="D12" s="175">
        <v>10800</v>
      </c>
      <c r="E12" s="176" t="s">
        <v>252</v>
      </c>
      <c r="F12" s="176">
        <f>SUM(RESUMO!G5)</f>
        <v>1</v>
      </c>
      <c r="G12" s="177" t="s">
        <v>253</v>
      </c>
      <c r="H12" s="15"/>
      <c r="I12" s="15"/>
    </row>
    <row r="13" spans="2:9" ht="15">
      <c r="B13" s="168">
        <v>3</v>
      </c>
      <c r="C13" s="174" t="s">
        <v>206</v>
      </c>
      <c r="D13" s="175">
        <v>10800</v>
      </c>
      <c r="E13" s="176" t="s">
        <v>252</v>
      </c>
      <c r="F13" s="176">
        <f>SUM(RESUMO!G6)</f>
        <v>1</v>
      </c>
      <c r="G13" s="177" t="s">
        <v>253</v>
      </c>
      <c r="H13" s="15"/>
      <c r="I13" s="15"/>
    </row>
    <row r="14" spans="2:9" ht="15">
      <c r="B14" s="168">
        <v>4</v>
      </c>
      <c r="C14" s="174" t="s">
        <v>255</v>
      </c>
      <c r="D14" s="175">
        <v>10800</v>
      </c>
      <c r="E14" s="176" t="s">
        <v>252</v>
      </c>
      <c r="F14" s="176">
        <f>SUM(RESUMO!G3,RESUMO!G15)</f>
        <v>3</v>
      </c>
      <c r="G14" s="177" t="s">
        <v>253</v>
      </c>
      <c r="H14" s="15"/>
      <c r="I14" s="15"/>
    </row>
    <row r="15" spans="2:9" ht="15.75" thickBot="1">
      <c r="B15" s="169">
        <v>5</v>
      </c>
      <c r="C15" s="178" t="s">
        <v>256</v>
      </c>
      <c r="D15" s="179">
        <v>4019.36</v>
      </c>
      <c r="E15" s="180" t="s">
        <v>257</v>
      </c>
      <c r="F15" s="180">
        <f>SUM(RESUMO!G7)</f>
        <v>1</v>
      </c>
      <c r="G15" s="181" t="s">
        <v>253</v>
      </c>
    </row>
    <row r="16" spans="2:9" ht="16.5" thickBot="1">
      <c r="B16" s="504" t="s">
        <v>258</v>
      </c>
      <c r="C16" s="505"/>
      <c r="D16" s="505"/>
      <c r="E16" s="506"/>
      <c r="F16" s="251">
        <f>SUM(F11:F15)</f>
        <v>17</v>
      </c>
      <c r="G16" s="16"/>
    </row>
    <row r="17" spans="2:8" s="11" customFormat="1" ht="15.75">
      <c r="B17" s="507" t="s">
        <v>259</v>
      </c>
      <c r="C17" s="508"/>
      <c r="D17" s="508"/>
      <c r="E17" s="17" t="s">
        <v>260</v>
      </c>
      <c r="F17" s="235"/>
      <c r="G17" s="16"/>
      <c r="H17" s="10"/>
    </row>
    <row r="18" spans="2:8" s="11" customFormat="1" ht="15.75">
      <c r="B18" s="492" t="s">
        <v>261</v>
      </c>
      <c r="C18" s="493"/>
      <c r="D18" s="493"/>
      <c r="E18" s="18"/>
      <c r="F18" s="235"/>
      <c r="G18" s="16"/>
      <c r="H18" s="10"/>
    </row>
    <row r="19" spans="2:8" s="11" customFormat="1" ht="15.75">
      <c r="B19" s="487" t="s">
        <v>262</v>
      </c>
      <c r="C19" s="488"/>
      <c r="D19" s="488"/>
      <c r="E19" s="160">
        <v>8.3299999999999999E-2</v>
      </c>
      <c r="F19" s="235"/>
      <c r="G19" s="16"/>
      <c r="H19" s="10"/>
    </row>
    <row r="20" spans="2:8" s="11" customFormat="1" ht="15.75">
      <c r="B20" s="487" t="s">
        <v>263</v>
      </c>
      <c r="C20" s="488"/>
      <c r="D20" s="488"/>
      <c r="E20" s="160">
        <v>0.121</v>
      </c>
      <c r="F20" s="235"/>
      <c r="G20" s="16"/>
      <c r="H20" s="10"/>
    </row>
    <row r="21" spans="2:8" s="11" customFormat="1" ht="15" customHeight="1">
      <c r="B21" s="19" t="s">
        <v>264</v>
      </c>
      <c r="C21" s="498" t="s">
        <v>265</v>
      </c>
      <c r="D21" s="498"/>
      <c r="E21" s="160">
        <f>SUM(E19:E20)*E32</f>
        <v>7.5182399999999996E-2</v>
      </c>
      <c r="F21" s="235"/>
      <c r="G21" s="16"/>
      <c r="H21" s="10"/>
    </row>
    <row r="22" spans="2:8" s="11" customFormat="1" ht="15.75">
      <c r="B22" s="490" t="s">
        <v>266</v>
      </c>
      <c r="C22" s="491"/>
      <c r="D22" s="491"/>
      <c r="E22" s="161">
        <f>SUM(E19:E21)</f>
        <v>0.27948239999999996</v>
      </c>
      <c r="F22" s="235"/>
      <c r="G22" s="16"/>
      <c r="H22" s="10"/>
    </row>
    <row r="23" spans="2:8" s="11" customFormat="1" ht="15.75" customHeight="1">
      <c r="B23" s="492" t="s">
        <v>267</v>
      </c>
      <c r="C23" s="493"/>
      <c r="D23" s="493"/>
      <c r="E23" s="161" t="s">
        <v>260</v>
      </c>
      <c r="F23" s="235"/>
      <c r="G23" s="16"/>
      <c r="H23" s="10"/>
    </row>
    <row r="24" spans="2:8" s="11" customFormat="1" ht="15.75" customHeight="1">
      <c r="B24" s="487" t="s">
        <v>268</v>
      </c>
      <c r="C24" s="488"/>
      <c r="D24" s="488"/>
      <c r="E24" s="160">
        <v>0.2</v>
      </c>
      <c r="F24" s="235"/>
      <c r="G24" s="16"/>
      <c r="H24" s="21"/>
    </row>
    <row r="25" spans="2:8" s="11" customFormat="1" ht="15.75">
      <c r="B25" s="487" t="s">
        <v>269</v>
      </c>
      <c r="C25" s="488"/>
      <c r="D25" s="488"/>
      <c r="E25" s="160">
        <v>2.5000000000000001E-2</v>
      </c>
      <c r="F25" s="235"/>
      <c r="G25" s="16"/>
      <c r="H25" s="21"/>
    </row>
    <row r="26" spans="2:8" s="11" customFormat="1" ht="15.75">
      <c r="B26" s="487" t="s">
        <v>270</v>
      </c>
      <c r="C26" s="488"/>
      <c r="D26" s="488"/>
      <c r="E26" s="160">
        <v>0.03</v>
      </c>
      <c r="F26" s="235"/>
      <c r="G26" s="16"/>
      <c r="H26" s="10"/>
    </row>
    <row r="27" spans="2:8" s="11" customFormat="1" ht="15.75">
      <c r="B27" s="487" t="s">
        <v>271</v>
      </c>
      <c r="C27" s="488"/>
      <c r="D27" s="488"/>
      <c r="E27" s="160">
        <v>1.4999999999999999E-2</v>
      </c>
      <c r="F27" s="235"/>
      <c r="G27" s="16"/>
      <c r="H27" s="10"/>
    </row>
    <row r="28" spans="2:8" s="11" customFormat="1" ht="15.75" customHeight="1">
      <c r="B28" s="487" t="s">
        <v>272</v>
      </c>
      <c r="C28" s="488"/>
      <c r="D28" s="488"/>
      <c r="E28" s="160">
        <v>0.01</v>
      </c>
      <c r="F28" s="235"/>
      <c r="G28" s="16"/>
      <c r="H28" s="10"/>
    </row>
    <row r="29" spans="2:8" s="11" customFormat="1" ht="15.75" customHeight="1">
      <c r="B29" s="487" t="s">
        <v>273</v>
      </c>
      <c r="C29" s="488"/>
      <c r="D29" s="488"/>
      <c r="E29" s="160">
        <v>6.0000000000000001E-3</v>
      </c>
      <c r="F29" s="235"/>
      <c r="G29" s="16"/>
      <c r="H29" s="10"/>
    </row>
    <row r="30" spans="2:8" s="11" customFormat="1" ht="15.75">
      <c r="B30" s="497" t="s">
        <v>274</v>
      </c>
      <c r="C30" s="498"/>
      <c r="D30" s="498"/>
      <c r="E30" s="160">
        <v>2E-3</v>
      </c>
      <c r="F30" s="235"/>
      <c r="G30" s="16"/>
      <c r="H30" s="10"/>
    </row>
    <row r="31" spans="2:8" s="11" customFormat="1" ht="38.25" customHeight="1">
      <c r="B31" s="487" t="s">
        <v>275</v>
      </c>
      <c r="C31" s="488"/>
      <c r="D31" s="488"/>
      <c r="E31" s="160">
        <v>0.08</v>
      </c>
      <c r="F31" s="235"/>
      <c r="G31" s="16"/>
      <c r="H31" s="10"/>
    </row>
    <row r="32" spans="2:8" s="11" customFormat="1" ht="15.75">
      <c r="B32" s="499" t="s">
        <v>266</v>
      </c>
      <c r="C32" s="500"/>
      <c r="D32" s="500"/>
      <c r="E32" s="22">
        <f>SUM(E24:E31)</f>
        <v>0.36800000000000005</v>
      </c>
      <c r="F32" s="235"/>
      <c r="G32" s="16"/>
      <c r="H32" s="10"/>
    </row>
    <row r="33" spans="2:7" ht="15.75">
      <c r="B33" s="499" t="s">
        <v>276</v>
      </c>
      <c r="C33" s="500"/>
      <c r="D33" s="489"/>
      <c r="E33" s="20" t="s">
        <v>260</v>
      </c>
      <c r="F33" s="235"/>
      <c r="G33" s="16"/>
    </row>
    <row r="34" spans="2:7" ht="15.75" customHeight="1">
      <c r="B34" s="487" t="s">
        <v>277</v>
      </c>
      <c r="C34" s="488"/>
      <c r="D34" s="489"/>
      <c r="E34" s="160">
        <f>1/12*0.055</f>
        <v>4.5833333333333334E-3</v>
      </c>
      <c r="F34" s="235"/>
      <c r="G34" s="16"/>
    </row>
    <row r="35" spans="2:7" ht="15.75" customHeight="1">
      <c r="B35" s="487" t="s">
        <v>278</v>
      </c>
      <c r="C35" s="488"/>
      <c r="D35" s="489"/>
      <c r="E35" s="160">
        <f>E34*E31</f>
        <v>3.6666666666666667E-4</v>
      </c>
      <c r="F35" s="235"/>
      <c r="G35" s="16"/>
    </row>
    <row r="36" spans="2:7" ht="15.75" customHeight="1">
      <c r="B36" s="487" t="s">
        <v>279</v>
      </c>
      <c r="C36" s="488"/>
      <c r="D36" s="489"/>
      <c r="E36" s="160">
        <v>3.4799999999999998E-2</v>
      </c>
      <c r="F36" s="236"/>
      <c r="G36" s="16"/>
    </row>
    <row r="37" spans="2:7" ht="65.25" customHeight="1">
      <c r="B37" s="487" t="s">
        <v>280</v>
      </c>
      <c r="C37" s="488"/>
      <c r="D37" s="489"/>
      <c r="E37" s="160">
        <v>1.9400000000000001E-2</v>
      </c>
      <c r="F37" s="235"/>
      <c r="G37" s="16"/>
    </row>
    <row r="38" spans="2:7" ht="15.75" customHeight="1">
      <c r="B38" s="497" t="s">
        <v>281</v>
      </c>
      <c r="C38" s="498"/>
      <c r="D38" s="489"/>
      <c r="E38" s="160">
        <f>E32*E37</f>
        <v>7.1392000000000009E-3</v>
      </c>
      <c r="F38" s="235"/>
      <c r="G38" s="16"/>
    </row>
    <row r="39" spans="2:7" ht="15.75" customHeight="1">
      <c r="B39" s="487" t="s">
        <v>282</v>
      </c>
      <c r="C39" s="488"/>
      <c r="D39" s="489"/>
      <c r="E39" s="160">
        <v>5.1999999999999998E-3</v>
      </c>
      <c r="F39" s="236"/>
      <c r="G39" s="16"/>
    </row>
    <row r="40" spans="2:7" ht="15.75">
      <c r="B40" s="490" t="s">
        <v>266</v>
      </c>
      <c r="C40" s="491"/>
      <c r="D40" s="489"/>
      <c r="E40" s="162">
        <f>SUM(E34:E39)</f>
        <v>7.1489200000000003E-2</v>
      </c>
      <c r="F40" s="235"/>
      <c r="G40" s="16"/>
    </row>
    <row r="41" spans="2:7" ht="15.75">
      <c r="B41" s="492" t="s">
        <v>283</v>
      </c>
      <c r="C41" s="493"/>
      <c r="D41" s="489"/>
      <c r="E41" s="20"/>
      <c r="F41" s="235"/>
      <c r="G41" s="16"/>
    </row>
    <row r="42" spans="2:7" ht="15.75">
      <c r="B42" s="492" t="s">
        <v>284</v>
      </c>
      <c r="C42" s="493"/>
      <c r="D42" s="489"/>
      <c r="E42" s="162" t="s">
        <v>260</v>
      </c>
      <c r="F42" s="235"/>
      <c r="G42" s="16"/>
    </row>
    <row r="43" spans="2:7" ht="15.75">
      <c r="B43" s="487" t="s">
        <v>285</v>
      </c>
      <c r="C43" s="488"/>
      <c r="D43" s="489"/>
      <c r="E43" s="160">
        <f>((1+1/3)/12)/12</f>
        <v>9.2592592592592587E-3</v>
      </c>
      <c r="F43"/>
      <c r="G43" s="16"/>
    </row>
    <row r="44" spans="2:7" ht="15.75">
      <c r="B44" s="487" t="s">
        <v>286</v>
      </c>
      <c r="C44" s="488"/>
      <c r="D44" s="489"/>
      <c r="E44" s="163">
        <f>(((1/30)*0.98/12))</f>
        <v>2.7222222222222218E-3</v>
      </c>
      <c r="F44" s="235"/>
      <c r="G44" s="16"/>
    </row>
    <row r="45" spans="2:7" ht="15.75">
      <c r="B45" s="487" t="s">
        <v>287</v>
      </c>
      <c r="C45" s="488"/>
      <c r="D45" s="489"/>
      <c r="E45" s="160">
        <v>2.3000000000000001E-4</v>
      </c>
      <c r="F45" s="235"/>
      <c r="G45" s="16"/>
    </row>
    <row r="46" spans="2:7" ht="15.75" customHeight="1">
      <c r="B46" s="487" t="s">
        <v>288</v>
      </c>
      <c r="C46" s="488"/>
      <c r="D46" s="489"/>
      <c r="E46" s="160">
        <v>4.1999999999999997E-3</v>
      </c>
      <c r="F46" s="236"/>
      <c r="G46" s="16"/>
    </row>
    <row r="47" spans="2:7" ht="15.75" customHeight="1">
      <c r="B47" s="487" t="s">
        <v>289</v>
      </c>
      <c r="C47" s="488"/>
      <c r="D47" s="489"/>
      <c r="E47" s="160">
        <f>((1/12*4)+(1.33/12*4))/12*0.0025</f>
        <v>1.6180555555555555E-4</v>
      </c>
      <c r="F47" s="236"/>
      <c r="G47" s="16"/>
    </row>
    <row r="48" spans="2:7" ht="15.75" customHeight="1">
      <c r="B48" s="487" t="s">
        <v>290</v>
      </c>
      <c r="C48" s="488"/>
      <c r="D48" s="489"/>
      <c r="E48" s="160">
        <v>0</v>
      </c>
      <c r="F48" s="235"/>
      <c r="G48" s="16"/>
    </row>
    <row r="49" spans="2:7" ht="16.5" thickBot="1">
      <c r="B49" s="494" t="s">
        <v>266</v>
      </c>
      <c r="C49" s="495"/>
      <c r="D49" s="496"/>
      <c r="E49" s="164">
        <f>SUM(E43:E48)</f>
        <v>1.6573287037037032E-2</v>
      </c>
      <c r="F49" s="235"/>
      <c r="G49" s="16"/>
    </row>
    <row r="50" spans="2:7" ht="16.5" thickBot="1">
      <c r="B50" s="484" t="s">
        <v>291</v>
      </c>
      <c r="C50" s="485"/>
      <c r="D50" s="486"/>
      <c r="E50" s="165">
        <f>E22+E32+E40+E49</f>
        <v>0.73554488703703713</v>
      </c>
      <c r="F50" s="235"/>
      <c r="G50" s="16"/>
    </row>
    <row r="51" spans="2:7" ht="16.5" thickBot="1">
      <c r="B51" s="23"/>
      <c r="C51" s="469"/>
      <c r="D51" s="469"/>
      <c r="E51" s="470"/>
      <c r="F51" s="237"/>
      <c r="G51" s="16"/>
    </row>
    <row r="52" spans="2:7" ht="16.5" customHeight="1">
      <c r="B52" s="481" t="s">
        <v>292</v>
      </c>
      <c r="C52" s="482"/>
      <c r="D52" s="482"/>
      <c r="E52" s="482"/>
      <c r="F52" s="483"/>
      <c r="G52" s="238"/>
    </row>
    <row r="53" spans="2:7" ht="16.5" customHeight="1">
      <c r="B53" s="479" t="s">
        <v>293</v>
      </c>
      <c r="C53" s="480"/>
      <c r="D53" s="480"/>
      <c r="E53" s="246" t="s">
        <v>253</v>
      </c>
      <c r="F53" s="471" t="s">
        <v>294</v>
      </c>
      <c r="G53" s="473"/>
    </row>
    <row r="54" spans="2:7" ht="15.75">
      <c r="B54" s="479"/>
      <c r="C54" s="480"/>
      <c r="D54" s="480"/>
      <c r="E54" s="248">
        <v>22</v>
      </c>
      <c r="F54" s="472"/>
      <c r="G54" s="474"/>
    </row>
    <row r="55" spans="2:7" ht="15.75" customHeight="1">
      <c r="B55" s="249" t="s">
        <v>129</v>
      </c>
      <c r="C55" s="475" t="s">
        <v>130</v>
      </c>
      <c r="D55" s="475"/>
      <c r="E55" s="242" t="s">
        <v>295</v>
      </c>
      <c r="F55" s="247" t="s">
        <v>295</v>
      </c>
      <c r="G55" s="239"/>
    </row>
    <row r="56" spans="2:7" ht="16.5" customHeight="1">
      <c r="B56" s="166" t="s">
        <v>153</v>
      </c>
      <c r="C56" s="476" t="s">
        <v>133</v>
      </c>
      <c r="D56" s="476"/>
      <c r="E56" s="243">
        <v>11</v>
      </c>
      <c r="F56" s="24">
        <v>0</v>
      </c>
      <c r="G56" s="240"/>
    </row>
    <row r="57" spans="2:7" ht="15">
      <c r="B57" s="166" t="s">
        <v>155</v>
      </c>
      <c r="C57" s="477" t="s">
        <v>296</v>
      </c>
      <c r="D57" s="477"/>
      <c r="E57" s="244">
        <v>35</v>
      </c>
      <c r="F57" s="25">
        <v>0</v>
      </c>
      <c r="G57" s="240"/>
    </row>
    <row r="58" spans="2:7" ht="16.5" customHeight="1">
      <c r="B58" s="26" t="s">
        <v>106</v>
      </c>
      <c r="C58" s="477" t="s">
        <v>297</v>
      </c>
      <c r="D58" s="477"/>
      <c r="E58" s="245">
        <v>0</v>
      </c>
      <c r="F58" s="27">
        <v>0</v>
      </c>
      <c r="G58" s="240"/>
    </row>
    <row r="59" spans="2:7" ht="15">
      <c r="B59" s="26" t="s">
        <v>72</v>
      </c>
      <c r="C59" s="477" t="s">
        <v>298</v>
      </c>
      <c r="D59" s="477"/>
      <c r="E59" s="244">
        <v>0</v>
      </c>
      <c r="F59" s="25">
        <v>0</v>
      </c>
      <c r="G59" s="240"/>
    </row>
    <row r="60" spans="2:7" ht="39" customHeight="1">
      <c r="B60" s="26" t="s">
        <v>137</v>
      </c>
      <c r="C60" s="478" t="s">
        <v>299</v>
      </c>
      <c r="D60" s="478"/>
      <c r="E60" s="244">
        <v>0</v>
      </c>
      <c r="F60" s="25">
        <v>3.1</v>
      </c>
      <c r="G60" s="240"/>
    </row>
    <row r="61" spans="2:7" ht="15.75" thickBot="1">
      <c r="B61" s="28" t="s">
        <v>160</v>
      </c>
      <c r="C61" s="468" t="s">
        <v>300</v>
      </c>
      <c r="D61" s="468"/>
      <c r="E61" s="250">
        <v>0</v>
      </c>
      <c r="F61" s="29"/>
      <c r="G61" s="241"/>
    </row>
  </sheetData>
  <mergeCells count="53">
    <mergeCell ref="B2:G2"/>
    <mergeCell ref="B3:G3"/>
    <mergeCell ref="B4:G4"/>
    <mergeCell ref="B5:G5"/>
    <mergeCell ref="B6:C8"/>
    <mergeCell ref="B26:D26"/>
    <mergeCell ref="B10:G10"/>
    <mergeCell ref="B16:E16"/>
    <mergeCell ref="B17:D17"/>
    <mergeCell ref="B18:D18"/>
    <mergeCell ref="B19:D19"/>
    <mergeCell ref="B20:D20"/>
    <mergeCell ref="C21:D21"/>
    <mergeCell ref="B22:D22"/>
    <mergeCell ref="B23:D23"/>
    <mergeCell ref="B24:D24"/>
    <mergeCell ref="B25:D25"/>
    <mergeCell ref="B38:D38"/>
    <mergeCell ref="B27:D27"/>
    <mergeCell ref="B28:D28"/>
    <mergeCell ref="B29:D29"/>
    <mergeCell ref="B30:D30"/>
    <mergeCell ref="B31:D31"/>
    <mergeCell ref="B32:D32"/>
    <mergeCell ref="B33:D33"/>
    <mergeCell ref="B34:D34"/>
    <mergeCell ref="B35:D35"/>
    <mergeCell ref="B36:D36"/>
    <mergeCell ref="B37:D37"/>
    <mergeCell ref="B50:D50"/>
    <mergeCell ref="B39:D39"/>
    <mergeCell ref="B40:D40"/>
    <mergeCell ref="B41:D41"/>
    <mergeCell ref="B42:D42"/>
    <mergeCell ref="B43:D43"/>
    <mergeCell ref="B44:D44"/>
    <mergeCell ref="B45:D45"/>
    <mergeCell ref="B46:D46"/>
    <mergeCell ref="B47:D47"/>
    <mergeCell ref="B48:D48"/>
    <mergeCell ref="B49:D49"/>
    <mergeCell ref="C61:D61"/>
    <mergeCell ref="C51:E51"/>
    <mergeCell ref="F53:F54"/>
    <mergeCell ref="G53:G54"/>
    <mergeCell ref="C55:D55"/>
    <mergeCell ref="C56:D56"/>
    <mergeCell ref="C57:D57"/>
    <mergeCell ref="C58:D58"/>
    <mergeCell ref="C59:D59"/>
    <mergeCell ref="C60:D60"/>
    <mergeCell ref="B53:D54"/>
    <mergeCell ref="B52:F52"/>
  </mergeCells>
  <phoneticPr fontId="67" type="noConversion"/>
  <pageMargins left="0.511811024" right="0.511811024" top="0.78740157499999996" bottom="0.78740157499999996" header="0.31496062000000002" footer="0.31496062000000002"/>
  <pageSetup paperSize="9" scale="4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1" ma:contentTypeDescription="Crie um novo documento." ma:contentTypeScope="" ma:versionID="ddaed3c42f81a48c021b34f6c5511b70">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1750801c1cba78416050076ace7e7e6c"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A21DB2-DBFB-49B2-8B3E-8BB082E0238B}"/>
</file>

<file path=customXml/itemProps2.xml><?xml version="1.0" encoding="utf-8"?>
<ds:datastoreItem xmlns:ds="http://schemas.openxmlformats.org/officeDocument/2006/customXml" ds:itemID="{222C7D30-81DF-4C3B-8534-ED15DB56A0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Davalos Avelino</dc:creator>
  <cp:keywords/>
  <dc:description/>
  <cp:lastModifiedBy/>
  <cp:revision/>
  <dcterms:created xsi:type="dcterms:W3CDTF">2016-01-26T14:18:59Z</dcterms:created>
  <dcterms:modified xsi:type="dcterms:W3CDTF">2024-08-02T15:26:15Z</dcterms:modified>
  <cp:category/>
  <cp:contentStatus/>
</cp:coreProperties>
</file>