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EstaPasta_de_trabalho" defaultThemeVersion="124226"/>
  <mc:AlternateContent xmlns:mc="http://schemas.openxmlformats.org/markup-compatibility/2006">
    <mc:Choice Requires="x15">
      <x15ac:absPath xmlns:x15ac="http://schemas.microsoft.com/office/spreadsheetml/2010/11/ac" url="C:\Users\Marianaprodrigues\OneDrive - MEC-Ministério da Educação\Área de Trabalho\Redação - Mariana\Arquivos central de demandas\Atualização portal\"/>
    </mc:Choice>
  </mc:AlternateContent>
  <xr:revisionPtr revIDLastSave="0" documentId="8_{6AE33C40-FEF2-45B5-976C-418DEB05D617}" xr6:coauthVersionLast="47" xr6:coauthVersionMax="47" xr10:uidLastSave="{00000000-0000-0000-0000-000000000000}"/>
  <bookViews>
    <workbookView xWindow="4110" yWindow="4110" windowWidth="21600" windowHeight="11295" tabRatio="818" firstSheet="2" activeTab="2" xr2:uid="{00000000-000D-0000-FFFF-FFFF00000000}"/>
  </bookViews>
  <sheets>
    <sheet name="PROPOSTA" sheetId="63" state="hidden" r:id="rId1"/>
    <sheet name="Modelo de Proposta" sheetId="87" r:id="rId2"/>
    <sheet name="Comparativo" sheetId="94" r:id="rId3"/>
    <sheet name="Fornecimento de Materiais" sheetId="96" r:id="rId4"/>
    <sheet name="Serviços sob demanda" sheetId="97" r:id="rId5"/>
    <sheet name="BDI" sheetId="93" r:id="rId6"/>
    <sheet name="Uniformes e EPI" sheetId="85" r:id="rId7"/>
    <sheet name="Ferramentas" sheetId="95" r:id="rId8"/>
    <sheet name="Resumo da Mão de Obra" sheetId="5" r:id="rId9"/>
    <sheet name="Salários - CCT - V.A" sheetId="84" r:id="rId10"/>
    <sheet name="Engenheiro" sheetId="89" r:id="rId11"/>
    <sheet name="ENCARREGO GERAL" sheetId="19" r:id="rId12"/>
    <sheet name="Almoxarife" sheetId="90" r:id="rId13"/>
    <sheet name="Auxiliar de manutenção predial" sheetId="67" r:id="rId14"/>
    <sheet name="Encarregado de man. ar. cond." sheetId="61" r:id="rId15"/>
    <sheet name="Mecânico de manutenção e instal" sheetId="65" r:id="rId16"/>
    <sheet name="Eletricista de manutenção eletr" sheetId="64" r:id="rId17"/>
    <sheet name="Operador eletromecânico" sheetId="56" r:id="rId18"/>
    <sheet name="Operador de instalação de ar-co" sheetId="66" r:id="rId19"/>
    <sheet name="Encarregado de mont. de div." sheetId="68" r:id="rId20"/>
    <sheet name="Montador de divisórias de madei" sheetId="69" r:id="rId21"/>
    <sheet name="Encarregado de obras civis" sheetId="70" r:id="rId22"/>
    <sheet name="Bombeiro hidráulico" sheetId="71" r:id="rId23"/>
    <sheet name="Bombeiro hd plantonista diurno" sheetId="72" r:id="rId24"/>
    <sheet name="Bombeiro hd plantonista noturno" sheetId="73" r:id="rId25"/>
    <sheet name="Marceneiro" sheetId="75" r:id="rId26"/>
    <sheet name="Serralheiro" sheetId="76" r:id="rId27"/>
    <sheet name="Vidraceiro" sheetId="77" r:id="rId28"/>
    <sheet name="Pedreiro" sheetId="78" r:id="rId29"/>
    <sheet name="Pintor" sheetId="79" r:id="rId30"/>
    <sheet name="Encarregado eletricista" sheetId="80" r:id="rId31"/>
    <sheet name="Eletricista L elé. Telefonicas" sheetId="81" r:id="rId32"/>
    <sheet name="Eletricista L el. Tel. Pla. Dia" sheetId="82" r:id="rId33"/>
    <sheet name="Eletricista L el. Tel. Pla. Not" sheetId="83" r:id="rId34"/>
    <sheet name="M.C." sheetId="62" r:id="rId35"/>
  </sheets>
  <definedNames>
    <definedName name="__xlfn_IFERROR">NA()</definedName>
    <definedName name="_xlnm._FilterDatabase" localSheetId="8" hidden="1">'Resumo da Mão de Obra'!$B$2:$I$28</definedName>
    <definedName name="_SEÇÃO5">#REF!</definedName>
    <definedName name="ADM" localSheetId="34">#REF!</definedName>
    <definedName name="ADM">#REF!</definedName>
    <definedName name="_xlnm.Print_Area" localSheetId="14">'Encarregado de man. ar. cond.'!#REF!</definedName>
    <definedName name="_xlnm.Print_Area" localSheetId="11">'ENCARREGO GERAL'!#REF!</definedName>
    <definedName name="_xlnm.Print_Area" localSheetId="34">'M.C.'!$B$2:$G$53</definedName>
    <definedName name="_xlnm.Print_Area" localSheetId="17">'Operador eletromecânico'!#REF!</definedName>
    <definedName name="_xlnm.Print_Area" localSheetId="0">PROPOSTA!$B$2:$H$38</definedName>
    <definedName name="_xlnm.Print_Area" localSheetId="8">'Resumo da Mão de Obra'!$B$1:$I$28</definedName>
    <definedName name="AS" localSheetId="34">#REF!</definedName>
    <definedName name="AS">#REF!</definedName>
    <definedName name="BBB">#REF!</definedName>
    <definedName name="BDIFornec">#REF!</definedName>
    <definedName name="BDIServiços">#REF!</definedName>
    <definedName name="BEPI" localSheetId="34">#REF!</definedName>
    <definedName name="BEPI">#REF!</definedName>
    <definedName name="codigo2" localSheetId="34">#REF!</definedName>
    <definedName name="codigo2">#REF!</definedName>
    <definedName name="ds" localSheetId="34">#REF!</definedName>
    <definedName name="ds">#REF!</definedName>
    <definedName name="EPI" localSheetId="34">#REF!</definedName>
    <definedName name="EPI">#REF!</definedName>
    <definedName name="ESP">OFFSET(#REF!,0,0,COUNTA(#REF!),1)</definedName>
    <definedName name="Excel_BuiltIn_Print_Area_1_1_1_1_1">#N/A</definedName>
    <definedName name="Excel_BuiltIn_Print_Area_1_1_1_1_2">#N/A</definedName>
    <definedName name="Excel_BuiltIn_Print_Area_1_1_1_2">NA()</definedName>
    <definedName name="Excel_BuiltIn_Print_Area_1_1_4">#N/A</definedName>
    <definedName name="Excel_BuiltIn_Print_Area_1_1_5">#N/A</definedName>
    <definedName name="Excel_BuiltIn_Print_Area_10">#N/A</definedName>
    <definedName name="Excel_BuiltIn_Print_Area_12">#N/A</definedName>
    <definedName name="Excel_BuiltIn_Print_Area_2_1_2">NA()</definedName>
    <definedName name="Excel_BuiltIn_Print_Area_3" localSheetId="0">#REF!</definedName>
    <definedName name="Excel_BuiltIn_Print_Area_3">"""NA()"""</definedName>
    <definedName name="Excel_BuiltIn_Print_Area_3_1">#N/A</definedName>
    <definedName name="Excel_BuiltIn_Print_Area_3_1_1">NA()</definedName>
    <definedName name="Excel_BuiltIn_Print_Area_4" localSheetId="34">#REF!</definedName>
    <definedName name="Excel_BuiltIn_Print_Area_4">#REF!</definedName>
    <definedName name="Excel_BuiltIn_Print_Area_4_1_1">NA()</definedName>
    <definedName name="Excel_BuiltIn_Print_Area_5_1_1">#N/A</definedName>
    <definedName name="Excel_BuiltIn_Print_Area_5_1_1_1">NA()</definedName>
    <definedName name="Excel_BuiltIn_Print_Area_5_1_1_2">NA()</definedName>
    <definedName name="Excel_BuiltIn_Print_Area_5_1_4">#N/A</definedName>
    <definedName name="Excel_BuiltIn_Print_Area_5_1_5">#N/A</definedName>
    <definedName name="Excel_BuiltIn_Print_Area_7">NA()</definedName>
    <definedName name="Excel_BuiltIn_Print_Area_7_1">#N/A</definedName>
    <definedName name="Excel_BuiltIn_Print_Area_9">#N/A</definedName>
    <definedName name="fator">#REF!</definedName>
    <definedName name="fator121" localSheetId="34">#REF!</definedName>
    <definedName name="fator121">#REF!</definedName>
    <definedName name="fator1221" localSheetId="34">#REF!</definedName>
    <definedName name="fator1221">#REF!</definedName>
    <definedName name="FATOREQUIP">#REF!</definedName>
    <definedName name="FATORUNIF">#REF!</definedName>
    <definedName name="ftuni" localSheetId="34">#REF!</definedName>
    <definedName name="ftuni">#REF!</definedName>
    <definedName name="funcao" localSheetId="34">#REF!</definedName>
    <definedName name="funcao">#REF!</definedName>
    <definedName name="HOME" localSheetId="34">#REF!</definedName>
    <definedName name="HOME">#REF!</definedName>
    <definedName name="INFORMAÇÕES" localSheetId="34">#REF!</definedName>
    <definedName name="INFORMAÇÕES">#REF!</definedName>
    <definedName name="INSUMO" localSheetId="34">#REF!</definedName>
    <definedName name="INSUMO">#REF!</definedName>
    <definedName name="Item">#REF!</definedName>
    <definedName name="Itens">#REF!</definedName>
    <definedName name="LISTA_PRODUTOS">INDIRECT("PRODUTO[Item]")</definedName>
    <definedName name="LUCRO" localSheetId="34">#REF!</definedName>
    <definedName name="LUCRO">#REF!</definedName>
    <definedName name="lucro1" localSheetId="34">#REF!</definedName>
    <definedName name="lucro1">#REF!</definedName>
    <definedName name="matfixo">#REF!</definedName>
    <definedName name="Matriz" localSheetId="34">#REF!</definedName>
    <definedName name="Matriz">#REF!</definedName>
    <definedName name="Meses">#REF!</definedName>
    <definedName name="PREÇO" localSheetId="34">#REF!</definedName>
    <definedName name="PREÇO">#REF!</definedName>
    <definedName name="profissão">#REF!</definedName>
    <definedName name="s" localSheetId="34">#REF!</definedName>
    <definedName name="s">#REF!</definedName>
    <definedName name="segescal" localSheetId="34">#REF!</definedName>
    <definedName name="segescal">#REF!</definedName>
    <definedName name="SINAPI" localSheetId="34">#REF!</definedName>
    <definedName name="SINAPI">#REF!</definedName>
    <definedName name="TABELA">#REF!</definedName>
    <definedName name="TESTE" localSheetId="34">#REF!</definedName>
    <definedName name="TESTE">#REF!</definedName>
    <definedName name="Tipo_de_Joranda_de_Trabalho">OFFSET(#REF!,1,0,COUNTA(#REF!)-1,1)</definedName>
    <definedName name="TotalChaveiro">#REF!</definedName>
    <definedName name="TotalComunicação">#REF!</definedName>
    <definedName name="TotalDetEquipDiv">#REF!</definedName>
    <definedName name="TotalDetFerramentas">#REF!</definedName>
    <definedName name="TotalDetFerrEletr">#REF!</definedName>
    <definedName name="TotalDetMob">#REF!</definedName>
    <definedName name="TotalHorasExtras">#REF!</definedName>
    <definedName name="TotalMatCons">#REF!</definedName>
    <definedName name="TotalMatDemanda">#REF!</definedName>
    <definedName name="TotalMensalInsumosDiv">#REF!</definedName>
    <definedName name="trs" localSheetId="34">#REF!</definedName>
    <definedName name="trs">#REF!</definedName>
    <definedName name="UN" localSheetId="34">#REF!</definedName>
    <definedName name="UN">#REF!</definedName>
    <definedName name="UNI.EPI" localSheetId="34">#REF!</definedName>
    <definedName name="UNI.E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4" l="1"/>
  <c r="C3" i="94"/>
  <c r="B4" i="94"/>
  <c r="B3" i="94"/>
  <c r="I1232" i="96"/>
  <c r="J1232" i="96"/>
  <c r="K98" i="97"/>
  <c r="J98" i="97"/>
  <c r="H1231" i="96" l="1"/>
  <c r="J1231" i="96" s="1"/>
  <c r="G1231" i="96"/>
  <c r="I1231" i="96" s="1"/>
  <c r="G1210" i="96"/>
  <c r="I1210" i="96" s="1"/>
  <c r="H1210" i="96"/>
  <c r="J1210" i="96" s="1"/>
  <c r="G1211" i="96"/>
  <c r="I1211" i="96" s="1"/>
  <c r="H1211" i="96"/>
  <c r="J1211" i="96" s="1"/>
  <c r="G1212" i="96"/>
  <c r="I1212" i="96" s="1"/>
  <c r="H1212" i="96"/>
  <c r="J1212" i="96" s="1"/>
  <c r="G1213" i="96"/>
  <c r="I1213" i="96" s="1"/>
  <c r="H1213" i="96"/>
  <c r="J1213" i="96" s="1"/>
  <c r="G1214" i="96"/>
  <c r="I1214" i="96" s="1"/>
  <c r="H1214" i="96"/>
  <c r="J1214" i="96" s="1"/>
  <c r="G1215" i="96"/>
  <c r="I1215" i="96" s="1"/>
  <c r="H1215" i="96"/>
  <c r="J1215" i="96" s="1"/>
  <c r="G1216" i="96"/>
  <c r="I1216" i="96" s="1"/>
  <c r="H1216" i="96"/>
  <c r="J1216" i="96"/>
  <c r="G1217" i="96"/>
  <c r="I1217" i="96" s="1"/>
  <c r="H1217" i="96"/>
  <c r="J1217" i="96"/>
  <c r="G1218" i="96"/>
  <c r="I1218" i="96" s="1"/>
  <c r="H1218" i="96"/>
  <c r="J1218" i="96" s="1"/>
  <c r="G1219" i="96"/>
  <c r="I1219" i="96" s="1"/>
  <c r="H1219" i="96"/>
  <c r="J1219" i="96" s="1"/>
  <c r="G1220" i="96"/>
  <c r="I1220" i="96" s="1"/>
  <c r="H1220" i="96"/>
  <c r="J1220" i="96" s="1"/>
  <c r="G1221" i="96"/>
  <c r="I1221" i="96" s="1"/>
  <c r="H1221" i="96"/>
  <c r="J1221" i="96" s="1"/>
  <c r="G1222" i="96"/>
  <c r="I1222" i="96" s="1"/>
  <c r="H1222" i="96"/>
  <c r="J1222" i="96" s="1"/>
  <c r="G1223" i="96"/>
  <c r="I1223" i="96" s="1"/>
  <c r="H1223" i="96"/>
  <c r="J1223" i="96" s="1"/>
  <c r="G1224" i="96"/>
  <c r="I1224" i="96" s="1"/>
  <c r="H1224" i="96"/>
  <c r="J1224" i="96" s="1"/>
  <c r="G1225" i="96"/>
  <c r="I1225" i="96" s="1"/>
  <c r="H1225" i="96"/>
  <c r="J1225" i="96" s="1"/>
  <c r="G1226" i="96"/>
  <c r="I1226" i="96" s="1"/>
  <c r="H1226" i="96"/>
  <c r="J1226" i="96" s="1"/>
  <c r="G1227" i="96"/>
  <c r="I1227" i="96" s="1"/>
  <c r="H1227" i="96"/>
  <c r="J1227" i="96" s="1"/>
  <c r="G1228" i="96"/>
  <c r="I1228" i="96" s="1"/>
  <c r="H1228" i="96"/>
  <c r="J1228" i="96" s="1"/>
  <c r="G1229" i="96"/>
  <c r="I1229" i="96" s="1"/>
  <c r="H1229" i="96"/>
  <c r="J1229" i="96" s="1"/>
  <c r="G1230" i="96"/>
  <c r="I1230" i="96" s="1"/>
  <c r="H1230" i="96"/>
  <c r="J1230" i="96"/>
  <c r="G1209" i="96"/>
  <c r="H1209" i="96"/>
  <c r="J1209" i="96" s="1"/>
  <c r="I1209" i="96"/>
  <c r="H95" i="97" l="1"/>
  <c r="J95" i="97" s="1"/>
  <c r="I95" i="97"/>
  <c r="K95" i="97" s="1"/>
  <c r="H96" i="97"/>
  <c r="J96" i="97" s="1"/>
  <c r="I96" i="97"/>
  <c r="K96" i="97" s="1"/>
  <c r="H97" i="97"/>
  <c r="J97" i="97" s="1"/>
  <c r="I97" i="97"/>
  <c r="K97" i="97" s="1"/>
  <c r="I94" i="97"/>
  <c r="K94" i="97" s="1"/>
  <c r="H94" i="97"/>
  <c r="J94" i="97" s="1"/>
  <c r="H78" i="97" l="1"/>
  <c r="J78" i="97" s="1"/>
  <c r="I78" i="97"/>
  <c r="K78" i="97" s="1"/>
  <c r="H79" i="97"/>
  <c r="J79" i="97" s="1"/>
  <c r="I79" i="97"/>
  <c r="K79" i="97" s="1"/>
  <c r="H80" i="97"/>
  <c r="J80" i="97" s="1"/>
  <c r="I80" i="97"/>
  <c r="K80" i="97"/>
  <c r="H81" i="97"/>
  <c r="I81" i="97"/>
  <c r="K81" i="97" s="1"/>
  <c r="J81" i="97"/>
  <c r="H82" i="97"/>
  <c r="J82" i="97" s="1"/>
  <c r="I82" i="97"/>
  <c r="K82" i="97" s="1"/>
  <c r="H83" i="97"/>
  <c r="J83" i="97" s="1"/>
  <c r="I83" i="97"/>
  <c r="K83" i="97"/>
  <c r="H84" i="97"/>
  <c r="J84" i="97" s="1"/>
  <c r="I84" i="97"/>
  <c r="K84" i="97" s="1"/>
  <c r="H85" i="97"/>
  <c r="J85" i="97" s="1"/>
  <c r="I85" i="97"/>
  <c r="K85" i="97" s="1"/>
  <c r="H86" i="97"/>
  <c r="J86" i="97" s="1"/>
  <c r="I86" i="97"/>
  <c r="K86" i="97" s="1"/>
  <c r="H87" i="97"/>
  <c r="I87" i="97"/>
  <c r="K87" i="97" s="1"/>
  <c r="J87" i="97"/>
  <c r="H88" i="97"/>
  <c r="J88" i="97" s="1"/>
  <c r="I88" i="97"/>
  <c r="K88" i="97" s="1"/>
  <c r="H89" i="97"/>
  <c r="J89" i="97" s="1"/>
  <c r="I89" i="97"/>
  <c r="K89" i="97"/>
  <c r="H90" i="97"/>
  <c r="I90" i="97"/>
  <c r="K90" i="97" s="1"/>
  <c r="J90" i="97"/>
  <c r="H91" i="97"/>
  <c r="J91" i="97" s="1"/>
  <c r="I91" i="97"/>
  <c r="K91" i="97" s="1"/>
  <c r="H92" i="97"/>
  <c r="J92" i="97" s="1"/>
  <c r="I92" i="97"/>
  <c r="K92" i="97"/>
  <c r="H93" i="97"/>
  <c r="J93" i="97" s="1"/>
  <c r="I93" i="97"/>
  <c r="K93" i="97" s="1"/>
  <c r="I77" i="97"/>
  <c r="K77" i="97" s="1"/>
  <c r="H77" i="97"/>
  <c r="J77" i="97" s="1"/>
  <c r="H3" i="97"/>
  <c r="J3" i="97" s="1"/>
  <c r="I3" i="97"/>
  <c r="K3" i="97" s="1"/>
  <c r="H4" i="97"/>
  <c r="J4" i="97" s="1"/>
  <c r="I4" i="97"/>
  <c r="K4" i="97" s="1"/>
  <c r="H5" i="97"/>
  <c r="J5" i="97" s="1"/>
  <c r="I5" i="97"/>
  <c r="K5" i="97"/>
  <c r="H6" i="97"/>
  <c r="J6" i="97" s="1"/>
  <c r="I6" i="97"/>
  <c r="K6" i="97" s="1"/>
  <c r="H7" i="97"/>
  <c r="J7" i="97" s="1"/>
  <c r="I7" i="97"/>
  <c r="K7" i="97" s="1"/>
  <c r="H8" i="97"/>
  <c r="J8" i="97" s="1"/>
  <c r="I8" i="97"/>
  <c r="K8" i="97" s="1"/>
  <c r="H9" i="97"/>
  <c r="J9" i="97" s="1"/>
  <c r="I9" i="97"/>
  <c r="K9" i="97" s="1"/>
  <c r="H10" i="97"/>
  <c r="J10" i="97" s="1"/>
  <c r="I10" i="97"/>
  <c r="K10" i="97" s="1"/>
  <c r="H11" i="97"/>
  <c r="J11" i="97" s="1"/>
  <c r="I11" i="97"/>
  <c r="K11" i="97"/>
  <c r="H12" i="97"/>
  <c r="J12" i="97" s="1"/>
  <c r="I12" i="97"/>
  <c r="K12" i="97" s="1"/>
  <c r="H13" i="97"/>
  <c r="J13" i="97" s="1"/>
  <c r="I13" i="97"/>
  <c r="K13" i="97" s="1"/>
  <c r="H14" i="97"/>
  <c r="J14" i="97" s="1"/>
  <c r="I14" i="97"/>
  <c r="K14" i="97" s="1"/>
  <c r="H15" i="97"/>
  <c r="J15" i="97" s="1"/>
  <c r="I15" i="97"/>
  <c r="K15" i="97" s="1"/>
  <c r="H16" i="97"/>
  <c r="J16" i="97" s="1"/>
  <c r="I16" i="97"/>
  <c r="K16" i="97" s="1"/>
  <c r="H17" i="97"/>
  <c r="J17" i="97" s="1"/>
  <c r="I17" i="97"/>
  <c r="K17" i="97" s="1"/>
  <c r="H18" i="97"/>
  <c r="J18" i="97" s="1"/>
  <c r="I18" i="97"/>
  <c r="K18" i="97" s="1"/>
  <c r="H19" i="97"/>
  <c r="J19" i="97" s="1"/>
  <c r="I19" i="97"/>
  <c r="K19" i="97" s="1"/>
  <c r="H20" i="97"/>
  <c r="J20" i="97" s="1"/>
  <c r="I20" i="97"/>
  <c r="K20" i="97" s="1"/>
  <c r="H21" i="97"/>
  <c r="J21" i="97" s="1"/>
  <c r="I21" i="97"/>
  <c r="K21" i="97" s="1"/>
  <c r="H22" i="97"/>
  <c r="J22" i="97" s="1"/>
  <c r="I22" i="97"/>
  <c r="K22" i="97" s="1"/>
  <c r="H23" i="97"/>
  <c r="J23" i="97" s="1"/>
  <c r="I23" i="97"/>
  <c r="K23" i="97" s="1"/>
  <c r="H24" i="97"/>
  <c r="J24" i="97" s="1"/>
  <c r="I24" i="97"/>
  <c r="K24" i="97" s="1"/>
  <c r="H25" i="97"/>
  <c r="J25" i="97" s="1"/>
  <c r="I25" i="97"/>
  <c r="K25" i="97" s="1"/>
  <c r="H26" i="97"/>
  <c r="J26" i="97" s="1"/>
  <c r="I26" i="97"/>
  <c r="K26" i="97" s="1"/>
  <c r="H27" i="97"/>
  <c r="J27" i="97" s="1"/>
  <c r="I27" i="97"/>
  <c r="K27" i="97" s="1"/>
  <c r="H28" i="97"/>
  <c r="J28" i="97" s="1"/>
  <c r="I28" i="97"/>
  <c r="K28" i="97" s="1"/>
  <c r="H29" i="97"/>
  <c r="J29" i="97" s="1"/>
  <c r="I29" i="97"/>
  <c r="K29" i="97" s="1"/>
  <c r="H30" i="97"/>
  <c r="J30" i="97" s="1"/>
  <c r="I30" i="97"/>
  <c r="K30" i="97" s="1"/>
  <c r="H31" i="97"/>
  <c r="J31" i="97" s="1"/>
  <c r="I31" i="97"/>
  <c r="K31" i="97" s="1"/>
  <c r="H32" i="97"/>
  <c r="J32" i="97" s="1"/>
  <c r="I32" i="97"/>
  <c r="K32" i="97" s="1"/>
  <c r="H33" i="97"/>
  <c r="J33" i="97" s="1"/>
  <c r="I33" i="97"/>
  <c r="K33" i="97" s="1"/>
  <c r="H34" i="97"/>
  <c r="J34" i="97" s="1"/>
  <c r="I34" i="97"/>
  <c r="K34" i="97" s="1"/>
  <c r="H35" i="97"/>
  <c r="J35" i="97" s="1"/>
  <c r="I35" i="97"/>
  <c r="K35" i="97" s="1"/>
  <c r="H36" i="97"/>
  <c r="J36" i="97" s="1"/>
  <c r="I36" i="97"/>
  <c r="K36" i="97" s="1"/>
  <c r="H37" i="97"/>
  <c r="J37" i="97" s="1"/>
  <c r="I37" i="97"/>
  <c r="K37" i="97" s="1"/>
  <c r="H38" i="97"/>
  <c r="J38" i="97" s="1"/>
  <c r="I38" i="97"/>
  <c r="K38" i="97"/>
  <c r="H39" i="97"/>
  <c r="J39" i="97" s="1"/>
  <c r="I39" i="97"/>
  <c r="K39" i="97" s="1"/>
  <c r="H40" i="97"/>
  <c r="J40" i="97" s="1"/>
  <c r="I40" i="97"/>
  <c r="K40" i="97" s="1"/>
  <c r="H41" i="97"/>
  <c r="J41" i="97" s="1"/>
  <c r="I41" i="97"/>
  <c r="K41" i="97"/>
  <c r="H42" i="97"/>
  <c r="J42" i="97" s="1"/>
  <c r="I42" i="97"/>
  <c r="K42" i="97" s="1"/>
  <c r="H43" i="97"/>
  <c r="J43" i="97" s="1"/>
  <c r="I43" i="97"/>
  <c r="K43" i="97" s="1"/>
  <c r="H44" i="97"/>
  <c r="J44" i="97" s="1"/>
  <c r="I44" i="97"/>
  <c r="K44" i="97" s="1"/>
  <c r="H45" i="97"/>
  <c r="J45" i="97" s="1"/>
  <c r="I45" i="97"/>
  <c r="K45" i="97" s="1"/>
  <c r="H46" i="97"/>
  <c r="J46" i="97" s="1"/>
  <c r="I46" i="97"/>
  <c r="K46" i="97" s="1"/>
  <c r="H47" i="97"/>
  <c r="J47" i="97" s="1"/>
  <c r="I47" i="97"/>
  <c r="K47" i="97"/>
  <c r="H48" i="97"/>
  <c r="J48" i="97" s="1"/>
  <c r="I48" i="97"/>
  <c r="K48" i="97" s="1"/>
  <c r="H49" i="97"/>
  <c r="J49" i="97" s="1"/>
  <c r="I49" i="97"/>
  <c r="K49" i="97" s="1"/>
  <c r="H50" i="97"/>
  <c r="J50" i="97" s="1"/>
  <c r="I50" i="97"/>
  <c r="K50" i="97" s="1"/>
  <c r="H51" i="97"/>
  <c r="J51" i="97" s="1"/>
  <c r="I51" i="97"/>
  <c r="K51" i="97" s="1"/>
  <c r="H52" i="97"/>
  <c r="J52" i="97" s="1"/>
  <c r="I52" i="97"/>
  <c r="K52" i="97" s="1"/>
  <c r="H53" i="97"/>
  <c r="J53" i="97" s="1"/>
  <c r="I53" i="97"/>
  <c r="K53" i="97" s="1"/>
  <c r="H54" i="97"/>
  <c r="J54" i="97" s="1"/>
  <c r="I54" i="97"/>
  <c r="K54" i="97" s="1"/>
  <c r="H55" i="97"/>
  <c r="J55" i="97" s="1"/>
  <c r="I55" i="97"/>
  <c r="K55" i="97" s="1"/>
  <c r="H56" i="97"/>
  <c r="J56" i="97" s="1"/>
  <c r="I56" i="97"/>
  <c r="K56" i="97" s="1"/>
  <c r="H57" i="97"/>
  <c r="J57" i="97" s="1"/>
  <c r="I57" i="97"/>
  <c r="K57" i="97" s="1"/>
  <c r="H58" i="97"/>
  <c r="J58" i="97" s="1"/>
  <c r="I58" i="97"/>
  <c r="K58" i="97" s="1"/>
  <c r="H59" i="97"/>
  <c r="J59" i="97" s="1"/>
  <c r="I59" i="97"/>
  <c r="K59" i="97"/>
  <c r="H60" i="97"/>
  <c r="J60" i="97" s="1"/>
  <c r="I60" i="97"/>
  <c r="K60" i="97" s="1"/>
  <c r="H61" i="97"/>
  <c r="J61" i="97" s="1"/>
  <c r="I61" i="97"/>
  <c r="K61" i="97" s="1"/>
  <c r="H62" i="97"/>
  <c r="J62" i="97" s="1"/>
  <c r="I62" i="97"/>
  <c r="K62" i="97" s="1"/>
  <c r="H63" i="97"/>
  <c r="J63" i="97" s="1"/>
  <c r="I63" i="97"/>
  <c r="K63" i="97" s="1"/>
  <c r="H64" i="97"/>
  <c r="J64" i="97" s="1"/>
  <c r="I64" i="97"/>
  <c r="K64" i="97" s="1"/>
  <c r="H65" i="97"/>
  <c r="J65" i="97" s="1"/>
  <c r="I65" i="97"/>
  <c r="K65" i="97" s="1"/>
  <c r="H66" i="97"/>
  <c r="J66" i="97" s="1"/>
  <c r="I66" i="97"/>
  <c r="K66" i="97" s="1"/>
  <c r="H67" i="97"/>
  <c r="J67" i="97" s="1"/>
  <c r="I67" i="97"/>
  <c r="K67" i="97" s="1"/>
  <c r="H68" i="97"/>
  <c r="J68" i="97" s="1"/>
  <c r="I68" i="97"/>
  <c r="K68" i="97" s="1"/>
  <c r="H69" i="97"/>
  <c r="J69" i="97" s="1"/>
  <c r="I69" i="97"/>
  <c r="K69" i="97" s="1"/>
  <c r="H70" i="97"/>
  <c r="J70" i="97" s="1"/>
  <c r="I70" i="97"/>
  <c r="K70" i="97" s="1"/>
  <c r="H71" i="97"/>
  <c r="J71" i="97" s="1"/>
  <c r="I71" i="97"/>
  <c r="K71" i="97" s="1"/>
  <c r="H72" i="97"/>
  <c r="J72" i="97" s="1"/>
  <c r="I72" i="97"/>
  <c r="K72" i="97" s="1"/>
  <c r="H73" i="97"/>
  <c r="J73" i="97" s="1"/>
  <c r="I73" i="97"/>
  <c r="K73" i="97" s="1"/>
  <c r="H74" i="97"/>
  <c r="J74" i="97" s="1"/>
  <c r="I74" i="97"/>
  <c r="K74" i="97" s="1"/>
  <c r="H75" i="97"/>
  <c r="J75" i="97" s="1"/>
  <c r="I75" i="97"/>
  <c r="K75" i="97" s="1"/>
  <c r="H76" i="97"/>
  <c r="J76" i="97" s="1"/>
  <c r="I76" i="97"/>
  <c r="K76" i="97" s="1"/>
  <c r="I2" i="97"/>
  <c r="K2" i="97" s="1"/>
  <c r="H2" i="97"/>
  <c r="J2" i="97" s="1"/>
  <c r="G656" i="96"/>
  <c r="I656" i="96" s="1"/>
  <c r="H656" i="96"/>
  <c r="J656" i="96" s="1"/>
  <c r="G648" i="96"/>
  <c r="I648" i="96" s="1"/>
  <c r="H648" i="96"/>
  <c r="J648" i="96" s="1"/>
  <c r="G647" i="96"/>
  <c r="I647" i="96" s="1"/>
  <c r="H647" i="96"/>
  <c r="J647" i="96" s="1"/>
  <c r="G572" i="96"/>
  <c r="I572" i="96" s="1"/>
  <c r="H572" i="96"/>
  <c r="J572" i="96" s="1"/>
  <c r="G381" i="96"/>
  <c r="I381" i="96" s="1"/>
  <c r="H381" i="96"/>
  <c r="J381" i="96" s="1"/>
  <c r="G616" i="96"/>
  <c r="I616" i="96" s="1"/>
  <c r="H616" i="96"/>
  <c r="J616" i="96" s="1"/>
  <c r="G154" i="96"/>
  <c r="I154" i="96" s="1"/>
  <c r="H154" i="96"/>
  <c r="J154" i="96" s="1"/>
  <c r="G3" i="96"/>
  <c r="I3" i="96" s="1"/>
  <c r="H3" i="96"/>
  <c r="J3" i="96" s="1"/>
  <c r="G4" i="96"/>
  <c r="I4" i="96" s="1"/>
  <c r="H4" i="96"/>
  <c r="J4" i="96" s="1"/>
  <c r="G5" i="96"/>
  <c r="I5" i="96" s="1"/>
  <c r="H5" i="96"/>
  <c r="J5" i="96" s="1"/>
  <c r="G6" i="96"/>
  <c r="I6" i="96" s="1"/>
  <c r="H6" i="96"/>
  <c r="J6" i="96" s="1"/>
  <c r="G7" i="96"/>
  <c r="I7" i="96" s="1"/>
  <c r="H7" i="96"/>
  <c r="J7" i="96" s="1"/>
  <c r="G8" i="96"/>
  <c r="I8" i="96" s="1"/>
  <c r="H8" i="96"/>
  <c r="J8" i="96" s="1"/>
  <c r="G9" i="96"/>
  <c r="I9" i="96" s="1"/>
  <c r="H9" i="96"/>
  <c r="J9" i="96" s="1"/>
  <c r="G10" i="96"/>
  <c r="I10" i="96" s="1"/>
  <c r="H10" i="96"/>
  <c r="J10" i="96" s="1"/>
  <c r="G11" i="96"/>
  <c r="I11" i="96" s="1"/>
  <c r="H11" i="96"/>
  <c r="J11" i="96" s="1"/>
  <c r="G12" i="96"/>
  <c r="I12" i="96" s="1"/>
  <c r="H12" i="96"/>
  <c r="J12" i="96" s="1"/>
  <c r="G13" i="96"/>
  <c r="I13" i="96" s="1"/>
  <c r="H13" i="96"/>
  <c r="J13" i="96" s="1"/>
  <c r="G14" i="96"/>
  <c r="I14" i="96" s="1"/>
  <c r="H14" i="96"/>
  <c r="J14" i="96" s="1"/>
  <c r="G15" i="96"/>
  <c r="I15" i="96" s="1"/>
  <c r="H15" i="96"/>
  <c r="J15" i="96" s="1"/>
  <c r="G16" i="96"/>
  <c r="I16" i="96" s="1"/>
  <c r="H16" i="96"/>
  <c r="J16" i="96" s="1"/>
  <c r="G17" i="96"/>
  <c r="I17" i="96" s="1"/>
  <c r="H17" i="96"/>
  <c r="J17" i="96" s="1"/>
  <c r="G18" i="96"/>
  <c r="I18" i="96" s="1"/>
  <c r="H18" i="96"/>
  <c r="J18" i="96" s="1"/>
  <c r="G19" i="96"/>
  <c r="I19" i="96" s="1"/>
  <c r="H19" i="96"/>
  <c r="J19" i="96" s="1"/>
  <c r="G20" i="96"/>
  <c r="I20" i="96" s="1"/>
  <c r="H20" i="96"/>
  <c r="J20" i="96" s="1"/>
  <c r="G21" i="96"/>
  <c r="I21" i="96" s="1"/>
  <c r="H21" i="96"/>
  <c r="J21" i="96" s="1"/>
  <c r="G22" i="96"/>
  <c r="I22" i="96" s="1"/>
  <c r="H22" i="96"/>
  <c r="J22" i="96" s="1"/>
  <c r="G23" i="96"/>
  <c r="I23" i="96" s="1"/>
  <c r="H23" i="96"/>
  <c r="J23" i="96" s="1"/>
  <c r="G24" i="96"/>
  <c r="I24" i="96" s="1"/>
  <c r="H24" i="96"/>
  <c r="J24" i="96" s="1"/>
  <c r="G25" i="96"/>
  <c r="I25" i="96" s="1"/>
  <c r="H25" i="96"/>
  <c r="J25" i="96" s="1"/>
  <c r="G26" i="96"/>
  <c r="I26" i="96" s="1"/>
  <c r="H26" i="96"/>
  <c r="J26" i="96" s="1"/>
  <c r="G27" i="96"/>
  <c r="I27" i="96" s="1"/>
  <c r="H27" i="96"/>
  <c r="J27" i="96" s="1"/>
  <c r="G28" i="96"/>
  <c r="I28" i="96" s="1"/>
  <c r="H28" i="96"/>
  <c r="J28" i="96" s="1"/>
  <c r="G29" i="96"/>
  <c r="I29" i="96" s="1"/>
  <c r="H29" i="96"/>
  <c r="J29" i="96" s="1"/>
  <c r="G30" i="96"/>
  <c r="I30" i="96" s="1"/>
  <c r="H30" i="96"/>
  <c r="J30" i="96" s="1"/>
  <c r="G31" i="96"/>
  <c r="I31" i="96" s="1"/>
  <c r="H31" i="96"/>
  <c r="J31" i="96" s="1"/>
  <c r="G32" i="96"/>
  <c r="I32" i="96" s="1"/>
  <c r="H32" i="96"/>
  <c r="J32" i="96" s="1"/>
  <c r="G33" i="96"/>
  <c r="I33" i="96" s="1"/>
  <c r="H33" i="96"/>
  <c r="J33" i="96" s="1"/>
  <c r="G34" i="96"/>
  <c r="I34" i="96" s="1"/>
  <c r="H34" i="96"/>
  <c r="J34" i="96" s="1"/>
  <c r="G35" i="96"/>
  <c r="I35" i="96" s="1"/>
  <c r="H35" i="96"/>
  <c r="J35" i="96" s="1"/>
  <c r="G36" i="96"/>
  <c r="I36" i="96" s="1"/>
  <c r="H36" i="96"/>
  <c r="J36" i="96" s="1"/>
  <c r="G37" i="96"/>
  <c r="I37" i="96" s="1"/>
  <c r="H37" i="96"/>
  <c r="J37" i="96" s="1"/>
  <c r="G38" i="96"/>
  <c r="I38" i="96" s="1"/>
  <c r="H38" i="96"/>
  <c r="J38" i="96" s="1"/>
  <c r="G39" i="96"/>
  <c r="I39" i="96" s="1"/>
  <c r="H39" i="96"/>
  <c r="J39" i="96" s="1"/>
  <c r="G40" i="96"/>
  <c r="I40" i="96" s="1"/>
  <c r="H40" i="96"/>
  <c r="J40" i="96" s="1"/>
  <c r="G41" i="96"/>
  <c r="I41" i="96" s="1"/>
  <c r="H41" i="96"/>
  <c r="J41" i="96" s="1"/>
  <c r="G42" i="96"/>
  <c r="I42" i="96" s="1"/>
  <c r="H42" i="96"/>
  <c r="J42" i="96" s="1"/>
  <c r="G43" i="96"/>
  <c r="I43" i="96" s="1"/>
  <c r="H43" i="96"/>
  <c r="J43" i="96" s="1"/>
  <c r="G44" i="96"/>
  <c r="I44" i="96" s="1"/>
  <c r="H44" i="96"/>
  <c r="J44" i="96" s="1"/>
  <c r="G45" i="96"/>
  <c r="I45" i="96" s="1"/>
  <c r="H45" i="96"/>
  <c r="J45" i="96" s="1"/>
  <c r="G46" i="96"/>
  <c r="I46" i="96" s="1"/>
  <c r="H46" i="96"/>
  <c r="J46" i="96" s="1"/>
  <c r="G47" i="96"/>
  <c r="I47" i="96" s="1"/>
  <c r="H47" i="96"/>
  <c r="J47" i="96" s="1"/>
  <c r="G48" i="96"/>
  <c r="I48" i="96" s="1"/>
  <c r="H48" i="96"/>
  <c r="J48" i="96" s="1"/>
  <c r="G49" i="96"/>
  <c r="I49" i="96" s="1"/>
  <c r="H49" i="96"/>
  <c r="J49" i="96" s="1"/>
  <c r="G50" i="96"/>
  <c r="I50" i="96" s="1"/>
  <c r="H50" i="96"/>
  <c r="J50" i="96" s="1"/>
  <c r="G51" i="96"/>
  <c r="I51" i="96" s="1"/>
  <c r="H51" i="96"/>
  <c r="J51" i="96" s="1"/>
  <c r="G52" i="96"/>
  <c r="I52" i="96" s="1"/>
  <c r="H52" i="96"/>
  <c r="J52" i="96" s="1"/>
  <c r="G53" i="96"/>
  <c r="I53" i="96" s="1"/>
  <c r="H53" i="96"/>
  <c r="J53" i="96" s="1"/>
  <c r="G54" i="96"/>
  <c r="I54" i="96" s="1"/>
  <c r="H54" i="96"/>
  <c r="J54" i="96" s="1"/>
  <c r="G55" i="96"/>
  <c r="I55" i="96" s="1"/>
  <c r="H55" i="96"/>
  <c r="J55" i="96" s="1"/>
  <c r="G56" i="96"/>
  <c r="I56" i="96" s="1"/>
  <c r="H56" i="96"/>
  <c r="J56" i="96" s="1"/>
  <c r="G57" i="96"/>
  <c r="I57" i="96" s="1"/>
  <c r="H57" i="96"/>
  <c r="J57" i="96" s="1"/>
  <c r="G58" i="96"/>
  <c r="I58" i="96" s="1"/>
  <c r="H58" i="96"/>
  <c r="J58" i="96" s="1"/>
  <c r="G59" i="96"/>
  <c r="I59" i="96" s="1"/>
  <c r="H59" i="96"/>
  <c r="J59" i="96" s="1"/>
  <c r="G60" i="96"/>
  <c r="I60" i="96" s="1"/>
  <c r="H60" i="96"/>
  <c r="J60" i="96" s="1"/>
  <c r="G61" i="96"/>
  <c r="I61" i="96" s="1"/>
  <c r="H61" i="96"/>
  <c r="J61" i="96" s="1"/>
  <c r="G62" i="96"/>
  <c r="I62" i="96" s="1"/>
  <c r="H62" i="96"/>
  <c r="J62" i="96" s="1"/>
  <c r="G63" i="96"/>
  <c r="I63" i="96" s="1"/>
  <c r="H63" i="96"/>
  <c r="J63" i="96" s="1"/>
  <c r="G64" i="96"/>
  <c r="I64" i="96" s="1"/>
  <c r="H64" i="96"/>
  <c r="J64" i="96" s="1"/>
  <c r="G65" i="96"/>
  <c r="I65" i="96" s="1"/>
  <c r="H65" i="96"/>
  <c r="J65" i="96" s="1"/>
  <c r="G66" i="96"/>
  <c r="I66" i="96" s="1"/>
  <c r="H66" i="96"/>
  <c r="J66" i="96" s="1"/>
  <c r="G67" i="96"/>
  <c r="I67" i="96" s="1"/>
  <c r="H67" i="96"/>
  <c r="J67" i="96" s="1"/>
  <c r="G68" i="96"/>
  <c r="I68" i="96" s="1"/>
  <c r="H68" i="96"/>
  <c r="J68" i="96" s="1"/>
  <c r="G69" i="96"/>
  <c r="I69" i="96" s="1"/>
  <c r="H69" i="96"/>
  <c r="J69" i="96" s="1"/>
  <c r="G70" i="96"/>
  <c r="I70" i="96" s="1"/>
  <c r="H70" i="96"/>
  <c r="J70" i="96" s="1"/>
  <c r="G71" i="96"/>
  <c r="I71" i="96" s="1"/>
  <c r="H71" i="96"/>
  <c r="J71" i="96" s="1"/>
  <c r="G72" i="96"/>
  <c r="I72" i="96" s="1"/>
  <c r="H72" i="96"/>
  <c r="J72" i="96" s="1"/>
  <c r="G73" i="96"/>
  <c r="I73" i="96" s="1"/>
  <c r="H73" i="96"/>
  <c r="J73" i="96" s="1"/>
  <c r="G74" i="96"/>
  <c r="I74" i="96" s="1"/>
  <c r="H74" i="96"/>
  <c r="J74" i="96" s="1"/>
  <c r="G75" i="96"/>
  <c r="I75" i="96" s="1"/>
  <c r="H75" i="96"/>
  <c r="J75" i="96" s="1"/>
  <c r="G76" i="96"/>
  <c r="I76" i="96" s="1"/>
  <c r="H76" i="96"/>
  <c r="J76" i="96" s="1"/>
  <c r="G77" i="96"/>
  <c r="I77" i="96" s="1"/>
  <c r="H77" i="96"/>
  <c r="J77" i="96" s="1"/>
  <c r="G78" i="96"/>
  <c r="I78" i="96" s="1"/>
  <c r="H78" i="96"/>
  <c r="J78" i="96" s="1"/>
  <c r="G79" i="96"/>
  <c r="I79" i="96" s="1"/>
  <c r="H79" i="96"/>
  <c r="J79" i="96" s="1"/>
  <c r="G80" i="96"/>
  <c r="I80" i="96" s="1"/>
  <c r="H80" i="96"/>
  <c r="J80" i="96" s="1"/>
  <c r="G81" i="96"/>
  <c r="I81" i="96" s="1"/>
  <c r="H81" i="96"/>
  <c r="J81" i="96" s="1"/>
  <c r="G82" i="96"/>
  <c r="I82" i="96" s="1"/>
  <c r="H82" i="96"/>
  <c r="J82" i="96" s="1"/>
  <c r="G83" i="96"/>
  <c r="I83" i="96" s="1"/>
  <c r="H83" i="96"/>
  <c r="J83" i="96" s="1"/>
  <c r="G84" i="96"/>
  <c r="I84" i="96" s="1"/>
  <c r="H84" i="96"/>
  <c r="J84" i="96" s="1"/>
  <c r="G85" i="96"/>
  <c r="I85" i="96" s="1"/>
  <c r="H85" i="96"/>
  <c r="J85" i="96" s="1"/>
  <c r="G86" i="96"/>
  <c r="I86" i="96" s="1"/>
  <c r="H86" i="96"/>
  <c r="J86" i="96" s="1"/>
  <c r="G87" i="96"/>
  <c r="I87" i="96" s="1"/>
  <c r="H87" i="96"/>
  <c r="J87" i="96" s="1"/>
  <c r="G88" i="96"/>
  <c r="I88" i="96" s="1"/>
  <c r="H88" i="96"/>
  <c r="J88" i="96" s="1"/>
  <c r="G89" i="96"/>
  <c r="I89" i="96" s="1"/>
  <c r="H89" i="96"/>
  <c r="J89" i="96" s="1"/>
  <c r="G90" i="96"/>
  <c r="I90" i="96" s="1"/>
  <c r="H90" i="96"/>
  <c r="J90" i="96" s="1"/>
  <c r="G91" i="96"/>
  <c r="I91" i="96" s="1"/>
  <c r="H91" i="96"/>
  <c r="J91" i="96" s="1"/>
  <c r="G92" i="96"/>
  <c r="I92" i="96" s="1"/>
  <c r="H92" i="96"/>
  <c r="J92" i="96" s="1"/>
  <c r="G93" i="96"/>
  <c r="I93" i="96" s="1"/>
  <c r="H93" i="96"/>
  <c r="J93" i="96" s="1"/>
  <c r="G94" i="96"/>
  <c r="I94" i="96" s="1"/>
  <c r="H94" i="96"/>
  <c r="J94" i="96" s="1"/>
  <c r="G95" i="96"/>
  <c r="I95" i="96" s="1"/>
  <c r="H95" i="96"/>
  <c r="J95" i="96" s="1"/>
  <c r="G96" i="96"/>
  <c r="I96" i="96" s="1"/>
  <c r="H96" i="96"/>
  <c r="J96" i="96" s="1"/>
  <c r="G97" i="96"/>
  <c r="I97" i="96" s="1"/>
  <c r="H97" i="96"/>
  <c r="J97" i="96" s="1"/>
  <c r="G98" i="96"/>
  <c r="I98" i="96" s="1"/>
  <c r="H98" i="96"/>
  <c r="J98" i="96" s="1"/>
  <c r="G99" i="96"/>
  <c r="I99" i="96" s="1"/>
  <c r="H99" i="96"/>
  <c r="J99" i="96" s="1"/>
  <c r="G100" i="96"/>
  <c r="I100" i="96" s="1"/>
  <c r="H100" i="96"/>
  <c r="J100" i="96" s="1"/>
  <c r="G101" i="96"/>
  <c r="I101" i="96" s="1"/>
  <c r="H101" i="96"/>
  <c r="J101" i="96" s="1"/>
  <c r="G102" i="96"/>
  <c r="I102" i="96" s="1"/>
  <c r="H102" i="96"/>
  <c r="J102" i="96" s="1"/>
  <c r="G103" i="96"/>
  <c r="I103" i="96" s="1"/>
  <c r="H103" i="96"/>
  <c r="J103" i="96" s="1"/>
  <c r="G104" i="96"/>
  <c r="I104" i="96" s="1"/>
  <c r="H104" i="96"/>
  <c r="J104" i="96" s="1"/>
  <c r="G105" i="96"/>
  <c r="I105" i="96" s="1"/>
  <c r="H105" i="96"/>
  <c r="J105" i="96" s="1"/>
  <c r="G106" i="96"/>
  <c r="I106" i="96" s="1"/>
  <c r="H106" i="96"/>
  <c r="J106" i="96" s="1"/>
  <c r="G107" i="96"/>
  <c r="I107" i="96" s="1"/>
  <c r="H107" i="96"/>
  <c r="J107" i="96"/>
  <c r="G108" i="96"/>
  <c r="I108" i="96" s="1"/>
  <c r="H108" i="96"/>
  <c r="J108" i="96" s="1"/>
  <c r="G109" i="96"/>
  <c r="I109" i="96" s="1"/>
  <c r="H109" i="96"/>
  <c r="J109" i="96" s="1"/>
  <c r="G110" i="96"/>
  <c r="I110" i="96" s="1"/>
  <c r="H110" i="96"/>
  <c r="J110" i="96" s="1"/>
  <c r="G111" i="96"/>
  <c r="I111" i="96" s="1"/>
  <c r="H111" i="96"/>
  <c r="J111" i="96" s="1"/>
  <c r="G112" i="96"/>
  <c r="I112" i="96" s="1"/>
  <c r="H112" i="96"/>
  <c r="J112" i="96" s="1"/>
  <c r="G113" i="96"/>
  <c r="I113" i="96" s="1"/>
  <c r="H113" i="96"/>
  <c r="J113" i="96" s="1"/>
  <c r="G114" i="96"/>
  <c r="I114" i="96" s="1"/>
  <c r="H114" i="96"/>
  <c r="J114" i="96" s="1"/>
  <c r="G115" i="96"/>
  <c r="I115" i="96" s="1"/>
  <c r="H115" i="96"/>
  <c r="J115" i="96" s="1"/>
  <c r="G116" i="96"/>
  <c r="I116" i="96" s="1"/>
  <c r="H116" i="96"/>
  <c r="J116" i="96" s="1"/>
  <c r="G117" i="96"/>
  <c r="I117" i="96" s="1"/>
  <c r="H117" i="96"/>
  <c r="J117" i="96" s="1"/>
  <c r="G118" i="96"/>
  <c r="I118" i="96" s="1"/>
  <c r="H118" i="96"/>
  <c r="J118" i="96" s="1"/>
  <c r="G119" i="96"/>
  <c r="I119" i="96" s="1"/>
  <c r="H119" i="96"/>
  <c r="J119" i="96" s="1"/>
  <c r="G120" i="96"/>
  <c r="I120" i="96" s="1"/>
  <c r="H120" i="96"/>
  <c r="J120" i="96" s="1"/>
  <c r="G121" i="96"/>
  <c r="I121" i="96" s="1"/>
  <c r="H121" i="96"/>
  <c r="J121" i="96" s="1"/>
  <c r="G122" i="96"/>
  <c r="I122" i="96" s="1"/>
  <c r="H122" i="96"/>
  <c r="J122" i="96" s="1"/>
  <c r="G123" i="96"/>
  <c r="I123" i="96" s="1"/>
  <c r="H123" i="96"/>
  <c r="J123" i="96" s="1"/>
  <c r="G124" i="96"/>
  <c r="I124" i="96" s="1"/>
  <c r="H124" i="96"/>
  <c r="J124" i="96" s="1"/>
  <c r="G125" i="96"/>
  <c r="I125" i="96" s="1"/>
  <c r="H125" i="96"/>
  <c r="J125" i="96" s="1"/>
  <c r="G126" i="96"/>
  <c r="I126" i="96" s="1"/>
  <c r="H126" i="96"/>
  <c r="J126" i="96" s="1"/>
  <c r="G127" i="96"/>
  <c r="I127" i="96" s="1"/>
  <c r="H127" i="96"/>
  <c r="J127" i="96" s="1"/>
  <c r="G128" i="96"/>
  <c r="I128" i="96" s="1"/>
  <c r="H128" i="96"/>
  <c r="J128" i="96" s="1"/>
  <c r="G129" i="96"/>
  <c r="I129" i="96" s="1"/>
  <c r="H129" i="96"/>
  <c r="J129" i="96" s="1"/>
  <c r="G130" i="96"/>
  <c r="I130" i="96" s="1"/>
  <c r="H130" i="96"/>
  <c r="J130" i="96" s="1"/>
  <c r="G131" i="96"/>
  <c r="I131" i="96" s="1"/>
  <c r="H131" i="96"/>
  <c r="J131" i="96" s="1"/>
  <c r="G132" i="96"/>
  <c r="I132" i="96" s="1"/>
  <c r="H132" i="96"/>
  <c r="J132" i="96" s="1"/>
  <c r="G133" i="96"/>
  <c r="I133" i="96" s="1"/>
  <c r="H133" i="96"/>
  <c r="J133" i="96" s="1"/>
  <c r="G134" i="96"/>
  <c r="I134" i="96" s="1"/>
  <c r="H134" i="96"/>
  <c r="J134" i="96"/>
  <c r="G135" i="96"/>
  <c r="I135" i="96" s="1"/>
  <c r="H135" i="96"/>
  <c r="J135" i="96" s="1"/>
  <c r="G136" i="96"/>
  <c r="I136" i="96" s="1"/>
  <c r="H136" i="96"/>
  <c r="J136" i="96" s="1"/>
  <c r="G137" i="96"/>
  <c r="I137" i="96" s="1"/>
  <c r="H137" i="96"/>
  <c r="J137" i="96" s="1"/>
  <c r="G138" i="96"/>
  <c r="I138" i="96" s="1"/>
  <c r="H138" i="96"/>
  <c r="J138" i="96" s="1"/>
  <c r="G139" i="96"/>
  <c r="I139" i="96" s="1"/>
  <c r="H139" i="96"/>
  <c r="J139" i="96" s="1"/>
  <c r="G140" i="96"/>
  <c r="I140" i="96" s="1"/>
  <c r="H140" i="96"/>
  <c r="J140" i="96" s="1"/>
  <c r="G141" i="96"/>
  <c r="I141" i="96" s="1"/>
  <c r="H141" i="96"/>
  <c r="J141" i="96" s="1"/>
  <c r="G142" i="96"/>
  <c r="I142" i="96" s="1"/>
  <c r="H142" i="96"/>
  <c r="J142" i="96" s="1"/>
  <c r="G143" i="96"/>
  <c r="I143" i="96" s="1"/>
  <c r="H143" i="96"/>
  <c r="J143" i="96" s="1"/>
  <c r="G144" i="96"/>
  <c r="I144" i="96" s="1"/>
  <c r="H144" i="96"/>
  <c r="J144" i="96" s="1"/>
  <c r="G145" i="96"/>
  <c r="I145" i="96" s="1"/>
  <c r="H145" i="96"/>
  <c r="J145" i="96" s="1"/>
  <c r="G146" i="96"/>
  <c r="I146" i="96" s="1"/>
  <c r="H146" i="96"/>
  <c r="J146" i="96" s="1"/>
  <c r="G147" i="96"/>
  <c r="I147" i="96" s="1"/>
  <c r="H147" i="96"/>
  <c r="J147" i="96" s="1"/>
  <c r="G148" i="96"/>
  <c r="I148" i="96" s="1"/>
  <c r="H148" i="96"/>
  <c r="J148" i="96" s="1"/>
  <c r="G149" i="96"/>
  <c r="I149" i="96" s="1"/>
  <c r="H149" i="96"/>
  <c r="J149" i="96" s="1"/>
  <c r="G150" i="96"/>
  <c r="I150" i="96" s="1"/>
  <c r="H150" i="96"/>
  <c r="J150" i="96" s="1"/>
  <c r="G151" i="96"/>
  <c r="I151" i="96" s="1"/>
  <c r="H151" i="96"/>
  <c r="J151" i="96" s="1"/>
  <c r="G152" i="96"/>
  <c r="I152" i="96" s="1"/>
  <c r="H152" i="96"/>
  <c r="J152" i="96" s="1"/>
  <c r="G153" i="96"/>
  <c r="I153" i="96" s="1"/>
  <c r="H153" i="96"/>
  <c r="J153" i="96" s="1"/>
  <c r="G155" i="96"/>
  <c r="I155" i="96" s="1"/>
  <c r="H155" i="96"/>
  <c r="J155" i="96" s="1"/>
  <c r="G156" i="96"/>
  <c r="I156" i="96" s="1"/>
  <c r="H156" i="96"/>
  <c r="J156" i="96" s="1"/>
  <c r="G157" i="96"/>
  <c r="I157" i="96" s="1"/>
  <c r="H157" i="96"/>
  <c r="J157" i="96" s="1"/>
  <c r="G158" i="96"/>
  <c r="I158" i="96" s="1"/>
  <c r="H158" i="96"/>
  <c r="J158" i="96" s="1"/>
  <c r="G159" i="96"/>
  <c r="I159" i="96" s="1"/>
  <c r="H159" i="96"/>
  <c r="J159" i="96" s="1"/>
  <c r="G160" i="96"/>
  <c r="I160" i="96" s="1"/>
  <c r="H160" i="96"/>
  <c r="J160" i="96" s="1"/>
  <c r="G161" i="96"/>
  <c r="I161" i="96" s="1"/>
  <c r="H161" i="96"/>
  <c r="J161" i="96" s="1"/>
  <c r="G162" i="96"/>
  <c r="I162" i="96" s="1"/>
  <c r="H162" i="96"/>
  <c r="J162" i="96" s="1"/>
  <c r="G163" i="96"/>
  <c r="I163" i="96" s="1"/>
  <c r="H163" i="96"/>
  <c r="J163" i="96" s="1"/>
  <c r="G164" i="96"/>
  <c r="I164" i="96" s="1"/>
  <c r="H164" i="96"/>
  <c r="J164" i="96" s="1"/>
  <c r="G165" i="96"/>
  <c r="I165" i="96" s="1"/>
  <c r="H165" i="96"/>
  <c r="J165" i="96" s="1"/>
  <c r="G166" i="96"/>
  <c r="I166" i="96" s="1"/>
  <c r="H166" i="96"/>
  <c r="J166" i="96" s="1"/>
  <c r="G167" i="96"/>
  <c r="I167" i="96" s="1"/>
  <c r="H167" i="96"/>
  <c r="J167" i="96" s="1"/>
  <c r="G168" i="96"/>
  <c r="I168" i="96" s="1"/>
  <c r="H168" i="96"/>
  <c r="J168" i="96" s="1"/>
  <c r="G169" i="96"/>
  <c r="I169" i="96" s="1"/>
  <c r="H169" i="96"/>
  <c r="J169" i="96" s="1"/>
  <c r="G170" i="96"/>
  <c r="I170" i="96" s="1"/>
  <c r="H170" i="96"/>
  <c r="J170" i="96" s="1"/>
  <c r="G171" i="96"/>
  <c r="I171" i="96" s="1"/>
  <c r="H171" i="96"/>
  <c r="J171" i="96" s="1"/>
  <c r="G172" i="96"/>
  <c r="I172" i="96" s="1"/>
  <c r="H172" i="96"/>
  <c r="J172" i="96" s="1"/>
  <c r="G173" i="96"/>
  <c r="I173" i="96" s="1"/>
  <c r="H173" i="96"/>
  <c r="J173" i="96" s="1"/>
  <c r="G174" i="96"/>
  <c r="I174" i="96" s="1"/>
  <c r="H174" i="96"/>
  <c r="J174" i="96" s="1"/>
  <c r="G175" i="96"/>
  <c r="I175" i="96" s="1"/>
  <c r="H175" i="96"/>
  <c r="J175" i="96" s="1"/>
  <c r="G176" i="96"/>
  <c r="H176" i="96"/>
  <c r="J176" i="96" s="1"/>
  <c r="I176" i="96"/>
  <c r="G177" i="96"/>
  <c r="I177" i="96" s="1"/>
  <c r="H177" i="96"/>
  <c r="J177" i="96" s="1"/>
  <c r="G178" i="96"/>
  <c r="I178" i="96" s="1"/>
  <c r="H178" i="96"/>
  <c r="J178" i="96" s="1"/>
  <c r="G179" i="96"/>
  <c r="I179" i="96" s="1"/>
  <c r="H179" i="96"/>
  <c r="J179" i="96" s="1"/>
  <c r="G180" i="96"/>
  <c r="I180" i="96" s="1"/>
  <c r="H180" i="96"/>
  <c r="J180" i="96" s="1"/>
  <c r="G181" i="96"/>
  <c r="I181" i="96" s="1"/>
  <c r="H181" i="96"/>
  <c r="J181" i="96" s="1"/>
  <c r="G182" i="96"/>
  <c r="I182" i="96" s="1"/>
  <c r="H182" i="96"/>
  <c r="J182" i="96" s="1"/>
  <c r="G183" i="96"/>
  <c r="I183" i="96" s="1"/>
  <c r="H183" i="96"/>
  <c r="J183" i="96" s="1"/>
  <c r="G184" i="96"/>
  <c r="I184" i="96" s="1"/>
  <c r="H184" i="96"/>
  <c r="J184" i="96" s="1"/>
  <c r="G185" i="96"/>
  <c r="I185" i="96" s="1"/>
  <c r="H185" i="96"/>
  <c r="J185" i="96" s="1"/>
  <c r="G186" i="96"/>
  <c r="I186" i="96" s="1"/>
  <c r="H186" i="96"/>
  <c r="J186" i="96" s="1"/>
  <c r="G187" i="96"/>
  <c r="I187" i="96" s="1"/>
  <c r="H187" i="96"/>
  <c r="J187" i="96" s="1"/>
  <c r="G188" i="96"/>
  <c r="I188" i="96" s="1"/>
  <c r="H188" i="96"/>
  <c r="J188" i="96" s="1"/>
  <c r="G189" i="96"/>
  <c r="I189" i="96" s="1"/>
  <c r="H189" i="96"/>
  <c r="J189" i="96" s="1"/>
  <c r="G190" i="96"/>
  <c r="I190" i="96" s="1"/>
  <c r="H190" i="96"/>
  <c r="J190" i="96" s="1"/>
  <c r="G191" i="96"/>
  <c r="H191" i="96"/>
  <c r="J191" i="96" s="1"/>
  <c r="I191" i="96"/>
  <c r="G192" i="96"/>
  <c r="I192" i="96" s="1"/>
  <c r="H192" i="96"/>
  <c r="J192" i="96" s="1"/>
  <c r="G193" i="96"/>
  <c r="I193" i="96" s="1"/>
  <c r="H193" i="96"/>
  <c r="J193" i="96" s="1"/>
  <c r="G194" i="96"/>
  <c r="I194" i="96" s="1"/>
  <c r="H194" i="96"/>
  <c r="J194" i="96" s="1"/>
  <c r="G195" i="96"/>
  <c r="I195" i="96" s="1"/>
  <c r="H195" i="96"/>
  <c r="J195" i="96" s="1"/>
  <c r="G196" i="96"/>
  <c r="I196" i="96" s="1"/>
  <c r="H196" i="96"/>
  <c r="J196" i="96" s="1"/>
  <c r="G197" i="96"/>
  <c r="I197" i="96" s="1"/>
  <c r="H197" i="96"/>
  <c r="J197" i="96" s="1"/>
  <c r="G198" i="96"/>
  <c r="I198" i="96" s="1"/>
  <c r="H198" i="96"/>
  <c r="J198" i="96" s="1"/>
  <c r="G199" i="96"/>
  <c r="I199" i="96" s="1"/>
  <c r="H199" i="96"/>
  <c r="J199" i="96" s="1"/>
  <c r="G200" i="96"/>
  <c r="I200" i="96" s="1"/>
  <c r="H200" i="96"/>
  <c r="J200" i="96" s="1"/>
  <c r="G201" i="96"/>
  <c r="I201" i="96" s="1"/>
  <c r="H201" i="96"/>
  <c r="J201" i="96" s="1"/>
  <c r="G202" i="96"/>
  <c r="I202" i="96" s="1"/>
  <c r="H202" i="96"/>
  <c r="J202" i="96" s="1"/>
  <c r="G203" i="96"/>
  <c r="I203" i="96" s="1"/>
  <c r="H203" i="96"/>
  <c r="J203" i="96" s="1"/>
  <c r="G204" i="96"/>
  <c r="I204" i="96" s="1"/>
  <c r="H204" i="96"/>
  <c r="J204" i="96" s="1"/>
  <c r="G205" i="96"/>
  <c r="I205" i="96" s="1"/>
  <c r="H205" i="96"/>
  <c r="J205" i="96" s="1"/>
  <c r="G206" i="96"/>
  <c r="I206" i="96" s="1"/>
  <c r="H206" i="96"/>
  <c r="J206" i="96" s="1"/>
  <c r="G207" i="96"/>
  <c r="I207" i="96" s="1"/>
  <c r="H207" i="96"/>
  <c r="J207" i="96" s="1"/>
  <c r="G208" i="96"/>
  <c r="I208" i="96" s="1"/>
  <c r="H208" i="96"/>
  <c r="J208" i="96" s="1"/>
  <c r="G209" i="96"/>
  <c r="I209" i="96" s="1"/>
  <c r="H209" i="96"/>
  <c r="J209" i="96" s="1"/>
  <c r="G210" i="96"/>
  <c r="I210" i="96" s="1"/>
  <c r="H210" i="96"/>
  <c r="J210" i="96" s="1"/>
  <c r="G211" i="96"/>
  <c r="I211" i="96" s="1"/>
  <c r="H211" i="96"/>
  <c r="J211" i="96" s="1"/>
  <c r="G212" i="96"/>
  <c r="I212" i="96" s="1"/>
  <c r="H212" i="96"/>
  <c r="J212" i="96" s="1"/>
  <c r="G213" i="96"/>
  <c r="I213" i="96" s="1"/>
  <c r="H213" i="96"/>
  <c r="J213" i="96" s="1"/>
  <c r="G214" i="96"/>
  <c r="I214" i="96" s="1"/>
  <c r="H214" i="96"/>
  <c r="J214" i="96" s="1"/>
  <c r="G215" i="96"/>
  <c r="I215" i="96" s="1"/>
  <c r="H215" i="96"/>
  <c r="J215" i="96" s="1"/>
  <c r="G216" i="96"/>
  <c r="I216" i="96" s="1"/>
  <c r="H216" i="96"/>
  <c r="J216" i="96" s="1"/>
  <c r="G217" i="96"/>
  <c r="I217" i="96" s="1"/>
  <c r="H217" i="96"/>
  <c r="J217" i="96" s="1"/>
  <c r="G218" i="96"/>
  <c r="I218" i="96" s="1"/>
  <c r="H218" i="96"/>
  <c r="J218" i="96" s="1"/>
  <c r="G219" i="96"/>
  <c r="I219" i="96" s="1"/>
  <c r="H219" i="96"/>
  <c r="J219" i="96" s="1"/>
  <c r="G220" i="96"/>
  <c r="I220" i="96" s="1"/>
  <c r="H220" i="96"/>
  <c r="J220" i="96" s="1"/>
  <c r="G221" i="96"/>
  <c r="I221" i="96" s="1"/>
  <c r="H221" i="96"/>
  <c r="J221" i="96" s="1"/>
  <c r="G222" i="96"/>
  <c r="I222" i="96" s="1"/>
  <c r="H222" i="96"/>
  <c r="J222" i="96" s="1"/>
  <c r="G223" i="96"/>
  <c r="I223" i="96" s="1"/>
  <c r="H223" i="96"/>
  <c r="J223" i="96" s="1"/>
  <c r="G224" i="96"/>
  <c r="I224" i="96" s="1"/>
  <c r="H224" i="96"/>
  <c r="J224" i="96" s="1"/>
  <c r="G225" i="96"/>
  <c r="I225" i="96" s="1"/>
  <c r="H225" i="96"/>
  <c r="J225" i="96" s="1"/>
  <c r="G226" i="96"/>
  <c r="I226" i="96" s="1"/>
  <c r="H226" i="96"/>
  <c r="J226" i="96" s="1"/>
  <c r="G227" i="96"/>
  <c r="I227" i="96" s="1"/>
  <c r="H227" i="96"/>
  <c r="J227" i="96" s="1"/>
  <c r="G228" i="96"/>
  <c r="I228" i="96" s="1"/>
  <c r="H228" i="96"/>
  <c r="J228" i="96" s="1"/>
  <c r="G229" i="96"/>
  <c r="I229" i="96" s="1"/>
  <c r="H229" i="96"/>
  <c r="J229" i="96" s="1"/>
  <c r="G230" i="96"/>
  <c r="I230" i="96" s="1"/>
  <c r="H230" i="96"/>
  <c r="J230" i="96" s="1"/>
  <c r="G231" i="96"/>
  <c r="I231" i="96" s="1"/>
  <c r="H231" i="96"/>
  <c r="J231" i="96" s="1"/>
  <c r="G232" i="96"/>
  <c r="I232" i="96" s="1"/>
  <c r="H232" i="96"/>
  <c r="J232" i="96" s="1"/>
  <c r="G233" i="96"/>
  <c r="I233" i="96" s="1"/>
  <c r="H233" i="96"/>
  <c r="J233" i="96" s="1"/>
  <c r="G234" i="96"/>
  <c r="I234" i="96" s="1"/>
  <c r="H234" i="96"/>
  <c r="J234" i="96" s="1"/>
  <c r="G235" i="96"/>
  <c r="I235" i="96" s="1"/>
  <c r="H235" i="96"/>
  <c r="J235" i="96" s="1"/>
  <c r="G236" i="96"/>
  <c r="I236" i="96" s="1"/>
  <c r="H236" i="96"/>
  <c r="J236" i="96" s="1"/>
  <c r="G237" i="96"/>
  <c r="I237" i="96" s="1"/>
  <c r="H237" i="96"/>
  <c r="J237" i="96" s="1"/>
  <c r="G238" i="96"/>
  <c r="I238" i="96" s="1"/>
  <c r="H238" i="96"/>
  <c r="J238" i="96" s="1"/>
  <c r="G239" i="96"/>
  <c r="I239" i="96" s="1"/>
  <c r="H239" i="96"/>
  <c r="J239" i="96" s="1"/>
  <c r="G240" i="96"/>
  <c r="I240" i="96" s="1"/>
  <c r="H240" i="96"/>
  <c r="J240" i="96"/>
  <c r="G241" i="96"/>
  <c r="I241" i="96" s="1"/>
  <c r="H241" i="96"/>
  <c r="J241" i="96" s="1"/>
  <c r="G242" i="96"/>
  <c r="I242" i="96" s="1"/>
  <c r="H242" i="96"/>
  <c r="J242" i="96" s="1"/>
  <c r="G243" i="96"/>
  <c r="I243" i="96" s="1"/>
  <c r="H243" i="96"/>
  <c r="J243" i="96" s="1"/>
  <c r="G244" i="96"/>
  <c r="I244" i="96" s="1"/>
  <c r="H244" i="96"/>
  <c r="J244" i="96" s="1"/>
  <c r="G245" i="96"/>
  <c r="I245" i="96" s="1"/>
  <c r="H245" i="96"/>
  <c r="J245" i="96" s="1"/>
  <c r="G246" i="96"/>
  <c r="I246" i="96" s="1"/>
  <c r="H246" i="96"/>
  <c r="J246" i="96" s="1"/>
  <c r="G247" i="96"/>
  <c r="I247" i="96" s="1"/>
  <c r="H247" i="96"/>
  <c r="J247" i="96" s="1"/>
  <c r="G248" i="96"/>
  <c r="I248" i="96" s="1"/>
  <c r="H248" i="96"/>
  <c r="J248" i="96" s="1"/>
  <c r="G249" i="96"/>
  <c r="I249" i="96" s="1"/>
  <c r="H249" i="96"/>
  <c r="J249" i="96" s="1"/>
  <c r="G250" i="96"/>
  <c r="I250" i="96" s="1"/>
  <c r="H250" i="96"/>
  <c r="J250" i="96" s="1"/>
  <c r="G251" i="96"/>
  <c r="I251" i="96" s="1"/>
  <c r="H251" i="96"/>
  <c r="J251" i="96" s="1"/>
  <c r="G252" i="96"/>
  <c r="I252" i="96" s="1"/>
  <c r="H252" i="96"/>
  <c r="J252" i="96" s="1"/>
  <c r="G253" i="96"/>
  <c r="I253" i="96" s="1"/>
  <c r="H253" i="96"/>
  <c r="J253" i="96" s="1"/>
  <c r="G254" i="96"/>
  <c r="I254" i="96" s="1"/>
  <c r="H254" i="96"/>
  <c r="J254" i="96" s="1"/>
  <c r="G255" i="96"/>
  <c r="I255" i="96" s="1"/>
  <c r="H255" i="96"/>
  <c r="J255" i="96" s="1"/>
  <c r="G256" i="96"/>
  <c r="I256" i="96" s="1"/>
  <c r="H256" i="96"/>
  <c r="J256" i="96" s="1"/>
  <c r="G257" i="96"/>
  <c r="I257" i="96" s="1"/>
  <c r="H257" i="96"/>
  <c r="J257" i="96" s="1"/>
  <c r="G258" i="96"/>
  <c r="I258" i="96" s="1"/>
  <c r="H258" i="96"/>
  <c r="J258" i="96" s="1"/>
  <c r="G259" i="96"/>
  <c r="I259" i="96" s="1"/>
  <c r="H259" i="96"/>
  <c r="J259" i="96" s="1"/>
  <c r="G260" i="96"/>
  <c r="I260" i="96" s="1"/>
  <c r="H260" i="96"/>
  <c r="J260" i="96" s="1"/>
  <c r="G261" i="96"/>
  <c r="I261" i="96" s="1"/>
  <c r="H261" i="96"/>
  <c r="J261" i="96" s="1"/>
  <c r="G262" i="96"/>
  <c r="I262" i="96" s="1"/>
  <c r="H262" i="96"/>
  <c r="J262" i="96" s="1"/>
  <c r="G263" i="96"/>
  <c r="I263" i="96" s="1"/>
  <c r="H263" i="96"/>
  <c r="J263" i="96" s="1"/>
  <c r="G264" i="96"/>
  <c r="I264" i="96" s="1"/>
  <c r="H264" i="96"/>
  <c r="J264" i="96" s="1"/>
  <c r="G265" i="96"/>
  <c r="I265" i="96" s="1"/>
  <c r="H265" i="96"/>
  <c r="J265" i="96" s="1"/>
  <c r="G266" i="96"/>
  <c r="I266" i="96" s="1"/>
  <c r="H266" i="96"/>
  <c r="J266" i="96" s="1"/>
  <c r="G267" i="96"/>
  <c r="H267" i="96"/>
  <c r="J267" i="96" s="1"/>
  <c r="I267" i="96"/>
  <c r="G268" i="96"/>
  <c r="I268" i="96" s="1"/>
  <c r="H268" i="96"/>
  <c r="J268" i="96" s="1"/>
  <c r="G269" i="96"/>
  <c r="I269" i="96" s="1"/>
  <c r="H269" i="96"/>
  <c r="J269" i="96" s="1"/>
  <c r="G270" i="96"/>
  <c r="I270" i="96" s="1"/>
  <c r="H270" i="96"/>
  <c r="J270" i="96" s="1"/>
  <c r="G271" i="96"/>
  <c r="I271" i="96" s="1"/>
  <c r="H271" i="96"/>
  <c r="J271" i="96" s="1"/>
  <c r="G272" i="96"/>
  <c r="I272" i="96" s="1"/>
  <c r="H272" i="96"/>
  <c r="J272" i="96" s="1"/>
  <c r="G273" i="96"/>
  <c r="I273" i="96" s="1"/>
  <c r="H273" i="96"/>
  <c r="J273" i="96" s="1"/>
  <c r="G274" i="96"/>
  <c r="I274" i="96" s="1"/>
  <c r="H274" i="96"/>
  <c r="J274" i="96" s="1"/>
  <c r="G275" i="96"/>
  <c r="I275" i="96" s="1"/>
  <c r="H275" i="96"/>
  <c r="J275" i="96" s="1"/>
  <c r="G276" i="96"/>
  <c r="I276" i="96" s="1"/>
  <c r="H276" i="96"/>
  <c r="J276" i="96" s="1"/>
  <c r="G277" i="96"/>
  <c r="I277" i="96" s="1"/>
  <c r="H277" i="96"/>
  <c r="J277" i="96" s="1"/>
  <c r="G278" i="96"/>
  <c r="I278" i="96" s="1"/>
  <c r="H278" i="96"/>
  <c r="J278" i="96" s="1"/>
  <c r="G279" i="96"/>
  <c r="I279" i="96" s="1"/>
  <c r="H279" i="96"/>
  <c r="J279" i="96" s="1"/>
  <c r="G280" i="96"/>
  <c r="I280" i="96" s="1"/>
  <c r="H280" i="96"/>
  <c r="J280" i="96" s="1"/>
  <c r="G281" i="96"/>
  <c r="I281" i="96" s="1"/>
  <c r="H281" i="96"/>
  <c r="J281" i="96" s="1"/>
  <c r="G282" i="96"/>
  <c r="I282" i="96" s="1"/>
  <c r="H282" i="96"/>
  <c r="J282" i="96" s="1"/>
  <c r="G283" i="96"/>
  <c r="H283" i="96"/>
  <c r="J283" i="96" s="1"/>
  <c r="I283" i="96"/>
  <c r="G284" i="96"/>
  <c r="I284" i="96" s="1"/>
  <c r="H284" i="96"/>
  <c r="J284" i="96" s="1"/>
  <c r="G285" i="96"/>
  <c r="I285" i="96" s="1"/>
  <c r="H285" i="96"/>
  <c r="J285" i="96" s="1"/>
  <c r="G286" i="96"/>
  <c r="I286" i="96" s="1"/>
  <c r="H286" i="96"/>
  <c r="J286" i="96" s="1"/>
  <c r="G287" i="96"/>
  <c r="I287" i="96" s="1"/>
  <c r="H287" i="96"/>
  <c r="J287" i="96" s="1"/>
  <c r="G288" i="96"/>
  <c r="I288" i="96" s="1"/>
  <c r="H288" i="96"/>
  <c r="J288" i="96" s="1"/>
  <c r="G289" i="96"/>
  <c r="I289" i="96" s="1"/>
  <c r="H289" i="96"/>
  <c r="J289" i="96" s="1"/>
  <c r="G290" i="96"/>
  <c r="H290" i="96"/>
  <c r="J290" i="96" s="1"/>
  <c r="I290" i="96"/>
  <c r="G291" i="96"/>
  <c r="I291" i="96" s="1"/>
  <c r="H291" i="96"/>
  <c r="J291" i="96" s="1"/>
  <c r="G292" i="96"/>
  <c r="I292" i="96" s="1"/>
  <c r="H292" i="96"/>
  <c r="J292" i="96" s="1"/>
  <c r="G293" i="96"/>
  <c r="I293" i="96" s="1"/>
  <c r="H293" i="96"/>
  <c r="J293" i="96" s="1"/>
  <c r="G294" i="96"/>
  <c r="I294" i="96" s="1"/>
  <c r="H294" i="96"/>
  <c r="J294" i="96" s="1"/>
  <c r="G295" i="96"/>
  <c r="I295" i="96" s="1"/>
  <c r="H295" i="96"/>
  <c r="J295" i="96" s="1"/>
  <c r="G296" i="96"/>
  <c r="I296" i="96" s="1"/>
  <c r="H296" i="96"/>
  <c r="J296" i="96" s="1"/>
  <c r="G297" i="96"/>
  <c r="I297" i="96" s="1"/>
  <c r="H297" i="96"/>
  <c r="J297" i="96" s="1"/>
  <c r="G298" i="96"/>
  <c r="I298" i="96" s="1"/>
  <c r="H298" i="96"/>
  <c r="J298" i="96" s="1"/>
  <c r="G299" i="96"/>
  <c r="I299" i="96" s="1"/>
  <c r="H299" i="96"/>
  <c r="J299" i="96" s="1"/>
  <c r="G300" i="96"/>
  <c r="H300" i="96"/>
  <c r="J300" i="96" s="1"/>
  <c r="I300" i="96"/>
  <c r="G301" i="96"/>
  <c r="I301" i="96" s="1"/>
  <c r="H301" i="96"/>
  <c r="J301" i="96" s="1"/>
  <c r="G302" i="96"/>
  <c r="I302" i="96" s="1"/>
  <c r="H302" i="96"/>
  <c r="J302" i="96" s="1"/>
  <c r="G303" i="96"/>
  <c r="H303" i="96"/>
  <c r="I303" i="96"/>
  <c r="J303" i="96"/>
  <c r="G304" i="96"/>
  <c r="I304" i="96" s="1"/>
  <c r="H304" i="96"/>
  <c r="J304" i="96" s="1"/>
  <c r="G305" i="96"/>
  <c r="I305" i="96" s="1"/>
  <c r="H305" i="96"/>
  <c r="J305" i="96" s="1"/>
  <c r="G306" i="96"/>
  <c r="H306" i="96"/>
  <c r="I306" i="96"/>
  <c r="J306" i="96"/>
  <c r="G307" i="96"/>
  <c r="I307" i="96" s="1"/>
  <c r="H307" i="96"/>
  <c r="J307" i="96" s="1"/>
  <c r="G308" i="96"/>
  <c r="I308" i="96" s="1"/>
  <c r="H308" i="96"/>
  <c r="J308" i="96" s="1"/>
  <c r="G309" i="96"/>
  <c r="I309" i="96" s="1"/>
  <c r="H309" i="96"/>
  <c r="J309" i="96" s="1"/>
  <c r="G310" i="96"/>
  <c r="I310" i="96" s="1"/>
  <c r="H310" i="96"/>
  <c r="J310" i="96" s="1"/>
  <c r="G311" i="96"/>
  <c r="H311" i="96"/>
  <c r="J311" i="96" s="1"/>
  <c r="I311" i="96"/>
  <c r="G312" i="96"/>
  <c r="I312" i="96" s="1"/>
  <c r="H312" i="96"/>
  <c r="J312" i="96" s="1"/>
  <c r="G313" i="96"/>
  <c r="I313" i="96" s="1"/>
  <c r="H313" i="96"/>
  <c r="J313" i="96" s="1"/>
  <c r="G314" i="96"/>
  <c r="I314" i="96" s="1"/>
  <c r="H314" i="96"/>
  <c r="J314" i="96" s="1"/>
  <c r="G315" i="96"/>
  <c r="I315" i="96" s="1"/>
  <c r="H315" i="96"/>
  <c r="J315" i="96" s="1"/>
  <c r="G316" i="96"/>
  <c r="H316" i="96"/>
  <c r="J316" i="96" s="1"/>
  <c r="I316" i="96"/>
  <c r="G317" i="96"/>
  <c r="I317" i="96" s="1"/>
  <c r="H317" i="96"/>
  <c r="J317" i="96" s="1"/>
  <c r="G318" i="96"/>
  <c r="I318" i="96" s="1"/>
  <c r="H318" i="96"/>
  <c r="J318" i="96" s="1"/>
  <c r="G319" i="96"/>
  <c r="I319" i="96" s="1"/>
  <c r="H319" i="96"/>
  <c r="J319" i="96" s="1"/>
  <c r="G320" i="96"/>
  <c r="I320" i="96" s="1"/>
  <c r="H320" i="96"/>
  <c r="J320" i="96" s="1"/>
  <c r="G321" i="96"/>
  <c r="I321" i="96" s="1"/>
  <c r="H321" i="96"/>
  <c r="J321" i="96" s="1"/>
  <c r="G322" i="96"/>
  <c r="I322" i="96" s="1"/>
  <c r="H322" i="96"/>
  <c r="J322" i="96" s="1"/>
  <c r="G323" i="96"/>
  <c r="I323" i="96" s="1"/>
  <c r="H323" i="96"/>
  <c r="J323" i="96" s="1"/>
  <c r="G324" i="96"/>
  <c r="I324" i="96" s="1"/>
  <c r="H324" i="96"/>
  <c r="J324" i="96" s="1"/>
  <c r="G325" i="96"/>
  <c r="I325" i="96" s="1"/>
  <c r="H325" i="96"/>
  <c r="J325" i="96" s="1"/>
  <c r="G326" i="96"/>
  <c r="I326" i="96" s="1"/>
  <c r="H326" i="96"/>
  <c r="J326" i="96" s="1"/>
  <c r="G327" i="96"/>
  <c r="I327" i="96" s="1"/>
  <c r="H327" i="96"/>
  <c r="J327" i="96" s="1"/>
  <c r="G328" i="96"/>
  <c r="I328" i="96" s="1"/>
  <c r="H328" i="96"/>
  <c r="J328" i="96" s="1"/>
  <c r="G329" i="96"/>
  <c r="I329" i="96" s="1"/>
  <c r="H329" i="96"/>
  <c r="J329" i="96" s="1"/>
  <c r="G330" i="96"/>
  <c r="I330" i="96" s="1"/>
  <c r="H330" i="96"/>
  <c r="J330" i="96" s="1"/>
  <c r="G331" i="96"/>
  <c r="I331" i="96" s="1"/>
  <c r="H331" i="96"/>
  <c r="J331" i="96" s="1"/>
  <c r="G332" i="96"/>
  <c r="I332" i="96" s="1"/>
  <c r="H332" i="96"/>
  <c r="J332" i="96" s="1"/>
  <c r="G333" i="96"/>
  <c r="I333" i="96" s="1"/>
  <c r="H333" i="96"/>
  <c r="J333" i="96" s="1"/>
  <c r="G334" i="96"/>
  <c r="I334" i="96" s="1"/>
  <c r="H334" i="96"/>
  <c r="J334" i="96" s="1"/>
  <c r="G335" i="96"/>
  <c r="I335" i="96" s="1"/>
  <c r="H335" i="96"/>
  <c r="J335" i="96" s="1"/>
  <c r="G336" i="96"/>
  <c r="I336" i="96" s="1"/>
  <c r="H336" i="96"/>
  <c r="J336" i="96" s="1"/>
  <c r="G337" i="96"/>
  <c r="I337" i="96" s="1"/>
  <c r="H337" i="96"/>
  <c r="J337" i="96" s="1"/>
  <c r="G338" i="96"/>
  <c r="I338" i="96" s="1"/>
  <c r="H338" i="96"/>
  <c r="J338" i="96" s="1"/>
  <c r="G339" i="96"/>
  <c r="H339" i="96"/>
  <c r="J339" i="96" s="1"/>
  <c r="I339" i="96"/>
  <c r="G340" i="96"/>
  <c r="I340" i="96" s="1"/>
  <c r="H340" i="96"/>
  <c r="J340" i="96" s="1"/>
  <c r="G341" i="96"/>
  <c r="I341" i="96" s="1"/>
  <c r="H341" i="96"/>
  <c r="J341" i="96" s="1"/>
  <c r="G342" i="96"/>
  <c r="H342" i="96"/>
  <c r="J342" i="96" s="1"/>
  <c r="I342" i="96"/>
  <c r="G343" i="96"/>
  <c r="I343" i="96" s="1"/>
  <c r="H343" i="96"/>
  <c r="J343" i="96" s="1"/>
  <c r="G344" i="96"/>
  <c r="I344" i="96" s="1"/>
  <c r="H344" i="96"/>
  <c r="J344" i="96" s="1"/>
  <c r="G345" i="96"/>
  <c r="I345" i="96" s="1"/>
  <c r="H345" i="96"/>
  <c r="J345" i="96" s="1"/>
  <c r="G346" i="96"/>
  <c r="I346" i="96" s="1"/>
  <c r="H346" i="96"/>
  <c r="J346" i="96" s="1"/>
  <c r="G347" i="96"/>
  <c r="I347" i="96" s="1"/>
  <c r="H347" i="96"/>
  <c r="J347" i="96" s="1"/>
  <c r="G348" i="96"/>
  <c r="I348" i="96" s="1"/>
  <c r="H348" i="96"/>
  <c r="J348" i="96" s="1"/>
  <c r="G349" i="96"/>
  <c r="I349" i="96" s="1"/>
  <c r="H349" i="96"/>
  <c r="J349" i="96" s="1"/>
  <c r="G350" i="96"/>
  <c r="I350" i="96" s="1"/>
  <c r="H350" i="96"/>
  <c r="J350" i="96" s="1"/>
  <c r="G351" i="96"/>
  <c r="I351" i="96" s="1"/>
  <c r="H351" i="96"/>
  <c r="J351" i="96" s="1"/>
  <c r="G352" i="96"/>
  <c r="I352" i="96" s="1"/>
  <c r="H352" i="96"/>
  <c r="J352" i="96" s="1"/>
  <c r="G353" i="96"/>
  <c r="I353" i="96" s="1"/>
  <c r="H353" i="96"/>
  <c r="J353" i="96" s="1"/>
  <c r="G354" i="96"/>
  <c r="I354" i="96" s="1"/>
  <c r="H354" i="96"/>
  <c r="J354" i="96" s="1"/>
  <c r="G355" i="96"/>
  <c r="H355" i="96"/>
  <c r="J355" i="96" s="1"/>
  <c r="I355" i="96"/>
  <c r="G356" i="96"/>
  <c r="H356" i="96"/>
  <c r="J356" i="96" s="1"/>
  <c r="I356" i="96"/>
  <c r="G357" i="96"/>
  <c r="I357" i="96" s="1"/>
  <c r="H357" i="96"/>
  <c r="J357" i="96"/>
  <c r="G358" i="96"/>
  <c r="I358" i="96" s="1"/>
  <c r="H358" i="96"/>
  <c r="J358" i="96" s="1"/>
  <c r="G359" i="96"/>
  <c r="I359" i="96" s="1"/>
  <c r="H359" i="96"/>
  <c r="J359" i="96" s="1"/>
  <c r="G360" i="96"/>
  <c r="I360" i="96" s="1"/>
  <c r="H360" i="96"/>
  <c r="J360" i="96" s="1"/>
  <c r="G361" i="96"/>
  <c r="I361" i="96" s="1"/>
  <c r="H361" i="96"/>
  <c r="J361" i="96" s="1"/>
  <c r="G362" i="96"/>
  <c r="I362" i="96" s="1"/>
  <c r="H362" i="96"/>
  <c r="J362" i="96" s="1"/>
  <c r="G363" i="96"/>
  <c r="I363" i="96" s="1"/>
  <c r="H363" i="96"/>
  <c r="J363" i="96" s="1"/>
  <c r="G364" i="96"/>
  <c r="I364" i="96" s="1"/>
  <c r="H364" i="96"/>
  <c r="J364" i="96" s="1"/>
  <c r="G365" i="96"/>
  <c r="I365" i="96" s="1"/>
  <c r="H365" i="96"/>
  <c r="J365" i="96" s="1"/>
  <c r="G366" i="96"/>
  <c r="I366" i="96" s="1"/>
  <c r="H366" i="96"/>
  <c r="J366" i="96" s="1"/>
  <c r="G367" i="96"/>
  <c r="I367" i="96" s="1"/>
  <c r="H367" i="96"/>
  <c r="J367" i="96" s="1"/>
  <c r="G368" i="96"/>
  <c r="I368" i="96" s="1"/>
  <c r="H368" i="96"/>
  <c r="J368" i="96" s="1"/>
  <c r="G369" i="96"/>
  <c r="I369" i="96" s="1"/>
  <c r="H369" i="96"/>
  <c r="J369" i="96" s="1"/>
  <c r="G370" i="96"/>
  <c r="I370" i="96" s="1"/>
  <c r="H370" i="96"/>
  <c r="J370" i="96" s="1"/>
  <c r="G371" i="96"/>
  <c r="I371" i="96" s="1"/>
  <c r="H371" i="96"/>
  <c r="J371" i="96" s="1"/>
  <c r="G372" i="96"/>
  <c r="I372" i="96" s="1"/>
  <c r="H372" i="96"/>
  <c r="J372" i="96" s="1"/>
  <c r="G373" i="96"/>
  <c r="I373" i="96" s="1"/>
  <c r="H373" i="96"/>
  <c r="J373" i="96" s="1"/>
  <c r="G374" i="96"/>
  <c r="I374" i="96" s="1"/>
  <c r="H374" i="96"/>
  <c r="J374" i="96" s="1"/>
  <c r="G375" i="96"/>
  <c r="H375" i="96"/>
  <c r="J375" i="96" s="1"/>
  <c r="I375" i="96"/>
  <c r="G376" i="96"/>
  <c r="I376" i="96" s="1"/>
  <c r="H376" i="96"/>
  <c r="J376" i="96" s="1"/>
  <c r="G377" i="96"/>
  <c r="I377" i="96" s="1"/>
  <c r="H377" i="96"/>
  <c r="J377" i="96" s="1"/>
  <c r="G378" i="96"/>
  <c r="I378" i="96" s="1"/>
  <c r="H378" i="96"/>
  <c r="J378" i="96" s="1"/>
  <c r="G379" i="96"/>
  <c r="I379" i="96" s="1"/>
  <c r="H379" i="96"/>
  <c r="J379" i="96" s="1"/>
  <c r="G380" i="96"/>
  <c r="I380" i="96" s="1"/>
  <c r="H380" i="96"/>
  <c r="J380" i="96" s="1"/>
  <c r="G382" i="96"/>
  <c r="I382" i="96" s="1"/>
  <c r="H382" i="96"/>
  <c r="J382" i="96" s="1"/>
  <c r="G383" i="96"/>
  <c r="I383" i="96" s="1"/>
  <c r="H383" i="96"/>
  <c r="J383" i="96" s="1"/>
  <c r="G384" i="96"/>
  <c r="I384" i="96" s="1"/>
  <c r="H384" i="96"/>
  <c r="J384" i="96" s="1"/>
  <c r="G385" i="96"/>
  <c r="I385" i="96" s="1"/>
  <c r="H385" i="96"/>
  <c r="J385" i="96" s="1"/>
  <c r="G386" i="96"/>
  <c r="I386" i="96" s="1"/>
  <c r="H386" i="96"/>
  <c r="J386" i="96" s="1"/>
  <c r="G387" i="96"/>
  <c r="I387" i="96" s="1"/>
  <c r="H387" i="96"/>
  <c r="J387" i="96" s="1"/>
  <c r="G388" i="96"/>
  <c r="I388" i="96" s="1"/>
  <c r="H388" i="96"/>
  <c r="J388" i="96" s="1"/>
  <c r="G389" i="96"/>
  <c r="I389" i="96" s="1"/>
  <c r="H389" i="96"/>
  <c r="J389" i="96" s="1"/>
  <c r="G390" i="96"/>
  <c r="I390" i="96" s="1"/>
  <c r="H390" i="96"/>
  <c r="J390" i="96" s="1"/>
  <c r="G391" i="96"/>
  <c r="I391" i="96" s="1"/>
  <c r="H391" i="96"/>
  <c r="J391" i="96" s="1"/>
  <c r="G392" i="96"/>
  <c r="I392" i="96" s="1"/>
  <c r="H392" i="96"/>
  <c r="J392" i="96" s="1"/>
  <c r="G393" i="96"/>
  <c r="I393" i="96" s="1"/>
  <c r="H393" i="96"/>
  <c r="J393" i="96" s="1"/>
  <c r="G394" i="96"/>
  <c r="I394" i="96" s="1"/>
  <c r="H394" i="96"/>
  <c r="J394" i="96" s="1"/>
  <c r="G395" i="96"/>
  <c r="I395" i="96" s="1"/>
  <c r="H395" i="96"/>
  <c r="J395" i="96" s="1"/>
  <c r="G396" i="96"/>
  <c r="I396" i="96" s="1"/>
  <c r="H396" i="96"/>
  <c r="J396" i="96" s="1"/>
  <c r="G397" i="96"/>
  <c r="I397" i="96" s="1"/>
  <c r="H397" i="96"/>
  <c r="J397" i="96" s="1"/>
  <c r="G398" i="96"/>
  <c r="I398" i="96" s="1"/>
  <c r="H398" i="96"/>
  <c r="J398" i="96" s="1"/>
  <c r="G399" i="96"/>
  <c r="I399" i="96" s="1"/>
  <c r="H399" i="96"/>
  <c r="J399" i="96" s="1"/>
  <c r="G400" i="96"/>
  <c r="I400" i="96" s="1"/>
  <c r="H400" i="96"/>
  <c r="J400" i="96" s="1"/>
  <c r="G401" i="96"/>
  <c r="I401" i="96" s="1"/>
  <c r="H401" i="96"/>
  <c r="J401" i="96" s="1"/>
  <c r="G402" i="96"/>
  <c r="I402" i="96" s="1"/>
  <c r="H402" i="96"/>
  <c r="J402" i="96" s="1"/>
  <c r="G403" i="96"/>
  <c r="I403" i="96" s="1"/>
  <c r="H403" i="96"/>
  <c r="J403" i="96" s="1"/>
  <c r="G404" i="96"/>
  <c r="I404" i="96" s="1"/>
  <c r="H404" i="96"/>
  <c r="J404" i="96" s="1"/>
  <c r="G405" i="96"/>
  <c r="I405" i="96" s="1"/>
  <c r="H405" i="96"/>
  <c r="J405" i="96" s="1"/>
  <c r="G406" i="96"/>
  <c r="I406" i="96" s="1"/>
  <c r="H406" i="96"/>
  <c r="J406" i="96" s="1"/>
  <c r="G407" i="96"/>
  <c r="I407" i="96" s="1"/>
  <c r="H407" i="96"/>
  <c r="J407" i="96" s="1"/>
  <c r="G408" i="96"/>
  <c r="I408" i="96" s="1"/>
  <c r="H408" i="96"/>
  <c r="J408" i="96" s="1"/>
  <c r="G409" i="96"/>
  <c r="I409" i="96" s="1"/>
  <c r="H409" i="96"/>
  <c r="J409" i="96"/>
  <c r="G410" i="96"/>
  <c r="I410" i="96" s="1"/>
  <c r="H410" i="96"/>
  <c r="J410" i="96" s="1"/>
  <c r="G411" i="96"/>
  <c r="I411" i="96" s="1"/>
  <c r="H411" i="96"/>
  <c r="J411" i="96" s="1"/>
  <c r="G412" i="96"/>
  <c r="I412" i="96" s="1"/>
  <c r="H412" i="96"/>
  <c r="J412" i="96" s="1"/>
  <c r="G413" i="96"/>
  <c r="I413" i="96" s="1"/>
  <c r="H413" i="96"/>
  <c r="J413" i="96" s="1"/>
  <c r="G414" i="96"/>
  <c r="I414" i="96" s="1"/>
  <c r="H414" i="96"/>
  <c r="J414" i="96" s="1"/>
  <c r="G415" i="96"/>
  <c r="I415" i="96" s="1"/>
  <c r="H415" i="96"/>
  <c r="J415" i="96" s="1"/>
  <c r="G416" i="96"/>
  <c r="I416" i="96" s="1"/>
  <c r="H416" i="96"/>
  <c r="J416" i="96" s="1"/>
  <c r="G417" i="96"/>
  <c r="I417" i="96" s="1"/>
  <c r="H417" i="96"/>
  <c r="J417" i="96" s="1"/>
  <c r="G418" i="96"/>
  <c r="I418" i="96" s="1"/>
  <c r="H418" i="96"/>
  <c r="J418" i="96" s="1"/>
  <c r="G419" i="96"/>
  <c r="I419" i="96" s="1"/>
  <c r="H419" i="96"/>
  <c r="J419" i="96" s="1"/>
  <c r="G420" i="96"/>
  <c r="I420" i="96" s="1"/>
  <c r="H420" i="96"/>
  <c r="J420" i="96" s="1"/>
  <c r="G421" i="96"/>
  <c r="I421" i="96" s="1"/>
  <c r="H421" i="96"/>
  <c r="J421" i="96"/>
  <c r="G422" i="96"/>
  <c r="I422" i="96" s="1"/>
  <c r="H422" i="96"/>
  <c r="J422" i="96" s="1"/>
  <c r="G423" i="96"/>
  <c r="I423" i="96" s="1"/>
  <c r="H423" i="96"/>
  <c r="J423" i="96" s="1"/>
  <c r="G424" i="96"/>
  <c r="I424" i="96" s="1"/>
  <c r="H424" i="96"/>
  <c r="J424" i="96" s="1"/>
  <c r="G425" i="96"/>
  <c r="I425" i="96" s="1"/>
  <c r="H425" i="96"/>
  <c r="J425" i="96" s="1"/>
  <c r="G426" i="96"/>
  <c r="I426" i="96" s="1"/>
  <c r="H426" i="96"/>
  <c r="J426" i="96" s="1"/>
  <c r="G427" i="96"/>
  <c r="I427" i="96" s="1"/>
  <c r="H427" i="96"/>
  <c r="J427" i="96" s="1"/>
  <c r="G428" i="96"/>
  <c r="I428" i="96" s="1"/>
  <c r="H428" i="96"/>
  <c r="J428" i="96" s="1"/>
  <c r="G429" i="96"/>
  <c r="I429" i="96" s="1"/>
  <c r="H429" i="96"/>
  <c r="J429" i="96" s="1"/>
  <c r="G430" i="96"/>
  <c r="I430" i="96" s="1"/>
  <c r="H430" i="96"/>
  <c r="J430" i="96" s="1"/>
  <c r="G431" i="96"/>
  <c r="I431" i="96" s="1"/>
  <c r="H431" i="96"/>
  <c r="J431" i="96" s="1"/>
  <c r="G432" i="96"/>
  <c r="I432" i="96" s="1"/>
  <c r="H432" i="96"/>
  <c r="J432" i="96" s="1"/>
  <c r="G433" i="96"/>
  <c r="I433" i="96" s="1"/>
  <c r="H433" i="96"/>
  <c r="J433" i="96" s="1"/>
  <c r="G434" i="96"/>
  <c r="I434" i="96" s="1"/>
  <c r="H434" i="96"/>
  <c r="J434" i="96" s="1"/>
  <c r="G435" i="96"/>
  <c r="I435" i="96" s="1"/>
  <c r="H435" i="96"/>
  <c r="J435" i="96" s="1"/>
  <c r="G436" i="96"/>
  <c r="I436" i="96" s="1"/>
  <c r="H436" i="96"/>
  <c r="J436" i="96" s="1"/>
  <c r="G437" i="96"/>
  <c r="I437" i="96" s="1"/>
  <c r="H437" i="96"/>
  <c r="J437" i="96" s="1"/>
  <c r="G438" i="96"/>
  <c r="I438" i="96" s="1"/>
  <c r="H438" i="96"/>
  <c r="J438" i="96"/>
  <c r="G439" i="96"/>
  <c r="I439" i="96" s="1"/>
  <c r="H439" i="96"/>
  <c r="J439" i="96" s="1"/>
  <c r="G440" i="96"/>
  <c r="I440" i="96" s="1"/>
  <c r="H440" i="96"/>
  <c r="J440" i="96" s="1"/>
  <c r="G441" i="96"/>
  <c r="I441" i="96" s="1"/>
  <c r="H441" i="96"/>
  <c r="J441" i="96" s="1"/>
  <c r="G442" i="96"/>
  <c r="I442" i="96" s="1"/>
  <c r="H442" i="96"/>
  <c r="J442" i="96" s="1"/>
  <c r="G443" i="96"/>
  <c r="I443" i="96" s="1"/>
  <c r="H443" i="96"/>
  <c r="J443" i="96" s="1"/>
  <c r="G444" i="96"/>
  <c r="I444" i="96" s="1"/>
  <c r="H444" i="96"/>
  <c r="J444" i="96" s="1"/>
  <c r="G445" i="96"/>
  <c r="I445" i="96" s="1"/>
  <c r="H445" i="96"/>
  <c r="J445" i="96" s="1"/>
  <c r="G446" i="96"/>
  <c r="I446" i="96" s="1"/>
  <c r="H446" i="96"/>
  <c r="J446" i="96" s="1"/>
  <c r="G447" i="96"/>
  <c r="I447" i="96" s="1"/>
  <c r="H447" i="96"/>
  <c r="J447" i="96" s="1"/>
  <c r="G448" i="96"/>
  <c r="I448" i="96" s="1"/>
  <c r="H448" i="96"/>
  <c r="J448" i="96" s="1"/>
  <c r="G449" i="96"/>
  <c r="I449" i="96" s="1"/>
  <c r="H449" i="96"/>
  <c r="J449" i="96" s="1"/>
  <c r="G450" i="96"/>
  <c r="I450" i="96" s="1"/>
  <c r="H450" i="96"/>
  <c r="J450" i="96" s="1"/>
  <c r="G451" i="96"/>
  <c r="I451" i="96" s="1"/>
  <c r="H451" i="96"/>
  <c r="J451" i="96" s="1"/>
  <c r="G452" i="96"/>
  <c r="I452" i="96" s="1"/>
  <c r="H452" i="96"/>
  <c r="J452" i="96" s="1"/>
  <c r="G453" i="96"/>
  <c r="I453" i="96" s="1"/>
  <c r="H453" i="96"/>
  <c r="J453" i="96" s="1"/>
  <c r="G454" i="96"/>
  <c r="I454" i="96" s="1"/>
  <c r="H454" i="96"/>
  <c r="J454" i="96" s="1"/>
  <c r="G455" i="96"/>
  <c r="I455" i="96" s="1"/>
  <c r="H455" i="96"/>
  <c r="J455" i="96" s="1"/>
  <c r="G456" i="96"/>
  <c r="I456" i="96" s="1"/>
  <c r="H456" i="96"/>
  <c r="J456" i="96" s="1"/>
  <c r="G457" i="96"/>
  <c r="I457" i="96" s="1"/>
  <c r="H457" i="96"/>
  <c r="J457" i="96" s="1"/>
  <c r="G458" i="96"/>
  <c r="I458" i="96" s="1"/>
  <c r="H458" i="96"/>
  <c r="J458" i="96" s="1"/>
  <c r="G459" i="96"/>
  <c r="I459" i="96" s="1"/>
  <c r="H459" i="96"/>
  <c r="J459" i="96" s="1"/>
  <c r="G460" i="96"/>
  <c r="I460" i="96" s="1"/>
  <c r="H460" i="96"/>
  <c r="J460" i="96" s="1"/>
  <c r="G461" i="96"/>
  <c r="I461" i="96" s="1"/>
  <c r="H461" i="96"/>
  <c r="J461" i="96" s="1"/>
  <c r="G462" i="96"/>
  <c r="I462" i="96" s="1"/>
  <c r="H462" i="96"/>
  <c r="J462" i="96" s="1"/>
  <c r="G463" i="96"/>
  <c r="I463" i="96" s="1"/>
  <c r="H463" i="96"/>
  <c r="J463" i="96" s="1"/>
  <c r="G464" i="96"/>
  <c r="I464" i="96" s="1"/>
  <c r="H464" i="96"/>
  <c r="J464" i="96" s="1"/>
  <c r="G465" i="96"/>
  <c r="I465" i="96" s="1"/>
  <c r="H465" i="96"/>
  <c r="J465" i="96" s="1"/>
  <c r="G466" i="96"/>
  <c r="I466" i="96" s="1"/>
  <c r="H466" i="96"/>
  <c r="J466" i="96" s="1"/>
  <c r="G467" i="96"/>
  <c r="I467" i="96" s="1"/>
  <c r="H467" i="96"/>
  <c r="J467" i="96" s="1"/>
  <c r="G468" i="96"/>
  <c r="I468" i="96" s="1"/>
  <c r="H468" i="96"/>
  <c r="J468" i="96" s="1"/>
  <c r="G469" i="96"/>
  <c r="I469" i="96" s="1"/>
  <c r="H469" i="96"/>
  <c r="J469" i="96" s="1"/>
  <c r="G470" i="96"/>
  <c r="I470" i="96" s="1"/>
  <c r="H470" i="96"/>
  <c r="J470" i="96" s="1"/>
  <c r="G471" i="96"/>
  <c r="I471" i="96" s="1"/>
  <c r="H471" i="96"/>
  <c r="J471" i="96" s="1"/>
  <c r="G472" i="96"/>
  <c r="I472" i="96" s="1"/>
  <c r="H472" i="96"/>
  <c r="J472" i="96" s="1"/>
  <c r="G473" i="96"/>
  <c r="I473" i="96" s="1"/>
  <c r="H473" i="96"/>
  <c r="J473" i="96" s="1"/>
  <c r="G474" i="96"/>
  <c r="I474" i="96" s="1"/>
  <c r="H474" i="96"/>
  <c r="J474" i="96" s="1"/>
  <c r="G475" i="96"/>
  <c r="I475" i="96" s="1"/>
  <c r="H475" i="96"/>
  <c r="J475" i="96" s="1"/>
  <c r="G476" i="96"/>
  <c r="I476" i="96" s="1"/>
  <c r="H476" i="96"/>
  <c r="J476" i="96" s="1"/>
  <c r="G477" i="96"/>
  <c r="I477" i="96" s="1"/>
  <c r="H477" i="96"/>
  <c r="J477" i="96" s="1"/>
  <c r="G478" i="96"/>
  <c r="I478" i="96" s="1"/>
  <c r="H478" i="96"/>
  <c r="J478" i="96" s="1"/>
  <c r="G479" i="96"/>
  <c r="I479" i="96" s="1"/>
  <c r="H479" i="96"/>
  <c r="J479" i="96" s="1"/>
  <c r="G480" i="96"/>
  <c r="I480" i="96" s="1"/>
  <c r="H480" i="96"/>
  <c r="J480" i="96" s="1"/>
  <c r="G481" i="96"/>
  <c r="I481" i="96" s="1"/>
  <c r="H481" i="96"/>
  <c r="J481" i="96" s="1"/>
  <c r="G482" i="96"/>
  <c r="I482" i="96" s="1"/>
  <c r="H482" i="96"/>
  <c r="J482" i="96" s="1"/>
  <c r="G483" i="96"/>
  <c r="I483" i="96" s="1"/>
  <c r="H483" i="96"/>
  <c r="J483" i="96" s="1"/>
  <c r="G484" i="96"/>
  <c r="I484" i="96" s="1"/>
  <c r="H484" i="96"/>
  <c r="J484" i="96" s="1"/>
  <c r="G485" i="96"/>
  <c r="I485" i="96" s="1"/>
  <c r="H485" i="96"/>
  <c r="J485" i="96" s="1"/>
  <c r="G486" i="96"/>
  <c r="I486" i="96" s="1"/>
  <c r="H486" i="96"/>
  <c r="J486" i="96" s="1"/>
  <c r="G487" i="96"/>
  <c r="I487" i="96" s="1"/>
  <c r="H487" i="96"/>
  <c r="J487" i="96" s="1"/>
  <c r="G488" i="96"/>
  <c r="I488" i="96" s="1"/>
  <c r="H488" i="96"/>
  <c r="J488" i="96" s="1"/>
  <c r="G489" i="96"/>
  <c r="I489" i="96" s="1"/>
  <c r="H489" i="96"/>
  <c r="J489" i="96" s="1"/>
  <c r="G490" i="96"/>
  <c r="I490" i="96" s="1"/>
  <c r="H490" i="96"/>
  <c r="J490" i="96" s="1"/>
  <c r="G491" i="96"/>
  <c r="I491" i="96" s="1"/>
  <c r="H491" i="96"/>
  <c r="J491" i="96" s="1"/>
  <c r="G492" i="96"/>
  <c r="I492" i="96" s="1"/>
  <c r="H492" i="96"/>
  <c r="J492" i="96" s="1"/>
  <c r="G493" i="96"/>
  <c r="I493" i="96" s="1"/>
  <c r="H493" i="96"/>
  <c r="J493" i="96" s="1"/>
  <c r="G494" i="96"/>
  <c r="I494" i="96" s="1"/>
  <c r="H494" i="96"/>
  <c r="J494" i="96" s="1"/>
  <c r="G495" i="96"/>
  <c r="I495" i="96" s="1"/>
  <c r="H495" i="96"/>
  <c r="J495" i="96" s="1"/>
  <c r="G496" i="96"/>
  <c r="I496" i="96" s="1"/>
  <c r="H496" i="96"/>
  <c r="J496" i="96" s="1"/>
  <c r="G497" i="96"/>
  <c r="I497" i="96" s="1"/>
  <c r="H497" i="96"/>
  <c r="J497" i="96" s="1"/>
  <c r="G498" i="96"/>
  <c r="I498" i="96" s="1"/>
  <c r="H498" i="96"/>
  <c r="J498" i="96" s="1"/>
  <c r="G499" i="96"/>
  <c r="I499" i="96" s="1"/>
  <c r="H499" i="96"/>
  <c r="J499" i="96" s="1"/>
  <c r="G500" i="96"/>
  <c r="I500" i="96" s="1"/>
  <c r="H500" i="96"/>
  <c r="J500" i="96" s="1"/>
  <c r="G501" i="96"/>
  <c r="I501" i="96" s="1"/>
  <c r="H501" i="96"/>
  <c r="J501" i="96" s="1"/>
  <c r="G502" i="96"/>
  <c r="I502" i="96" s="1"/>
  <c r="H502" i="96"/>
  <c r="J502" i="96" s="1"/>
  <c r="G503" i="96"/>
  <c r="I503" i="96" s="1"/>
  <c r="H503" i="96"/>
  <c r="J503" i="96" s="1"/>
  <c r="G504" i="96"/>
  <c r="I504" i="96" s="1"/>
  <c r="H504" i="96"/>
  <c r="J504" i="96" s="1"/>
  <c r="G505" i="96"/>
  <c r="I505" i="96" s="1"/>
  <c r="H505" i="96"/>
  <c r="J505" i="96" s="1"/>
  <c r="G506" i="96"/>
  <c r="I506" i="96" s="1"/>
  <c r="H506" i="96"/>
  <c r="J506" i="96" s="1"/>
  <c r="G507" i="96"/>
  <c r="I507" i="96" s="1"/>
  <c r="H507" i="96"/>
  <c r="J507" i="96" s="1"/>
  <c r="G508" i="96"/>
  <c r="I508" i="96" s="1"/>
  <c r="H508" i="96"/>
  <c r="J508" i="96" s="1"/>
  <c r="G509" i="96"/>
  <c r="I509" i="96" s="1"/>
  <c r="H509" i="96"/>
  <c r="J509" i="96" s="1"/>
  <c r="G510" i="96"/>
  <c r="I510" i="96" s="1"/>
  <c r="H510" i="96"/>
  <c r="J510" i="96" s="1"/>
  <c r="G511" i="96"/>
  <c r="I511" i="96" s="1"/>
  <c r="H511" i="96"/>
  <c r="J511" i="96" s="1"/>
  <c r="G512" i="96"/>
  <c r="I512" i="96" s="1"/>
  <c r="H512" i="96"/>
  <c r="J512" i="96" s="1"/>
  <c r="G513" i="96"/>
  <c r="I513" i="96" s="1"/>
  <c r="H513" i="96"/>
  <c r="J513" i="96" s="1"/>
  <c r="G514" i="96"/>
  <c r="I514" i="96" s="1"/>
  <c r="H514" i="96"/>
  <c r="J514" i="96" s="1"/>
  <c r="G515" i="96"/>
  <c r="I515" i="96" s="1"/>
  <c r="H515" i="96"/>
  <c r="J515" i="96" s="1"/>
  <c r="G516" i="96"/>
  <c r="I516" i="96" s="1"/>
  <c r="H516" i="96"/>
  <c r="J516" i="96" s="1"/>
  <c r="G517" i="96"/>
  <c r="I517" i="96" s="1"/>
  <c r="H517" i="96"/>
  <c r="J517" i="96" s="1"/>
  <c r="G518" i="96"/>
  <c r="I518" i="96" s="1"/>
  <c r="H518" i="96"/>
  <c r="J518" i="96" s="1"/>
  <c r="G519" i="96"/>
  <c r="I519" i="96" s="1"/>
  <c r="H519" i="96"/>
  <c r="J519" i="96" s="1"/>
  <c r="G520" i="96"/>
  <c r="I520" i="96" s="1"/>
  <c r="H520" i="96"/>
  <c r="J520" i="96" s="1"/>
  <c r="G521" i="96"/>
  <c r="I521" i="96" s="1"/>
  <c r="H521" i="96"/>
  <c r="J521" i="96" s="1"/>
  <c r="G522" i="96"/>
  <c r="I522" i="96" s="1"/>
  <c r="H522" i="96"/>
  <c r="J522" i="96" s="1"/>
  <c r="G523" i="96"/>
  <c r="I523" i="96" s="1"/>
  <c r="H523" i="96"/>
  <c r="J523" i="96" s="1"/>
  <c r="G524" i="96"/>
  <c r="I524" i="96" s="1"/>
  <c r="H524" i="96"/>
  <c r="J524" i="96" s="1"/>
  <c r="G525" i="96"/>
  <c r="I525" i="96" s="1"/>
  <c r="H525" i="96"/>
  <c r="J525" i="96" s="1"/>
  <c r="G526" i="96"/>
  <c r="I526" i="96" s="1"/>
  <c r="H526" i="96"/>
  <c r="J526" i="96" s="1"/>
  <c r="G527" i="96"/>
  <c r="I527" i="96" s="1"/>
  <c r="H527" i="96"/>
  <c r="J527" i="96" s="1"/>
  <c r="G528" i="96"/>
  <c r="I528" i="96" s="1"/>
  <c r="H528" i="96"/>
  <c r="J528" i="96" s="1"/>
  <c r="G529" i="96"/>
  <c r="I529" i="96" s="1"/>
  <c r="H529" i="96"/>
  <c r="J529" i="96" s="1"/>
  <c r="G530" i="96"/>
  <c r="I530" i="96" s="1"/>
  <c r="H530" i="96"/>
  <c r="J530" i="96" s="1"/>
  <c r="G531" i="96"/>
  <c r="I531" i="96" s="1"/>
  <c r="H531" i="96"/>
  <c r="J531" i="96" s="1"/>
  <c r="G532" i="96"/>
  <c r="I532" i="96" s="1"/>
  <c r="H532" i="96"/>
  <c r="J532" i="96" s="1"/>
  <c r="G533" i="96"/>
  <c r="I533" i="96" s="1"/>
  <c r="H533" i="96"/>
  <c r="J533" i="96" s="1"/>
  <c r="G534" i="96"/>
  <c r="I534" i="96" s="1"/>
  <c r="H534" i="96"/>
  <c r="J534" i="96" s="1"/>
  <c r="G535" i="96"/>
  <c r="I535" i="96" s="1"/>
  <c r="H535" i="96"/>
  <c r="J535" i="96" s="1"/>
  <c r="G536" i="96"/>
  <c r="I536" i="96" s="1"/>
  <c r="H536" i="96"/>
  <c r="J536" i="96" s="1"/>
  <c r="G537" i="96"/>
  <c r="I537" i="96" s="1"/>
  <c r="H537" i="96"/>
  <c r="J537" i="96" s="1"/>
  <c r="G538" i="96"/>
  <c r="I538" i="96" s="1"/>
  <c r="H538" i="96"/>
  <c r="J538" i="96" s="1"/>
  <c r="G539" i="96"/>
  <c r="I539" i="96" s="1"/>
  <c r="H539" i="96"/>
  <c r="J539" i="96" s="1"/>
  <c r="G540" i="96"/>
  <c r="I540" i="96" s="1"/>
  <c r="H540" i="96"/>
  <c r="J540" i="96" s="1"/>
  <c r="G541" i="96"/>
  <c r="I541" i="96" s="1"/>
  <c r="H541" i="96"/>
  <c r="J541" i="96" s="1"/>
  <c r="G542" i="96"/>
  <c r="I542" i="96" s="1"/>
  <c r="H542" i="96"/>
  <c r="J542" i="96" s="1"/>
  <c r="G543" i="96"/>
  <c r="I543" i="96" s="1"/>
  <c r="H543" i="96"/>
  <c r="J543" i="96" s="1"/>
  <c r="G544" i="96"/>
  <c r="I544" i="96" s="1"/>
  <c r="H544" i="96"/>
  <c r="J544" i="96" s="1"/>
  <c r="G545" i="96"/>
  <c r="I545" i="96" s="1"/>
  <c r="H545" i="96"/>
  <c r="J545" i="96" s="1"/>
  <c r="G546" i="96"/>
  <c r="I546" i="96" s="1"/>
  <c r="H546" i="96"/>
  <c r="J546" i="96" s="1"/>
  <c r="G547" i="96"/>
  <c r="I547" i="96" s="1"/>
  <c r="H547" i="96"/>
  <c r="J547" i="96" s="1"/>
  <c r="G548" i="96"/>
  <c r="I548" i="96" s="1"/>
  <c r="H548" i="96"/>
  <c r="J548" i="96" s="1"/>
  <c r="G549" i="96"/>
  <c r="I549" i="96" s="1"/>
  <c r="H549" i="96"/>
  <c r="J549" i="96" s="1"/>
  <c r="G550" i="96"/>
  <c r="I550" i="96" s="1"/>
  <c r="H550" i="96"/>
  <c r="J550" i="96" s="1"/>
  <c r="G551" i="96"/>
  <c r="I551" i="96" s="1"/>
  <c r="H551" i="96"/>
  <c r="J551" i="96" s="1"/>
  <c r="G552" i="96"/>
  <c r="I552" i="96" s="1"/>
  <c r="H552" i="96"/>
  <c r="J552" i="96" s="1"/>
  <c r="G553" i="96"/>
  <c r="I553" i="96" s="1"/>
  <c r="H553" i="96"/>
  <c r="J553" i="96" s="1"/>
  <c r="G554" i="96"/>
  <c r="I554" i="96" s="1"/>
  <c r="H554" i="96"/>
  <c r="J554" i="96" s="1"/>
  <c r="G555" i="96"/>
  <c r="I555" i="96" s="1"/>
  <c r="H555" i="96"/>
  <c r="J555" i="96" s="1"/>
  <c r="G556" i="96"/>
  <c r="I556" i="96" s="1"/>
  <c r="H556" i="96"/>
  <c r="J556" i="96" s="1"/>
  <c r="G557" i="96"/>
  <c r="I557" i="96" s="1"/>
  <c r="H557" i="96"/>
  <c r="J557" i="96" s="1"/>
  <c r="G558" i="96"/>
  <c r="I558" i="96" s="1"/>
  <c r="H558" i="96"/>
  <c r="J558" i="96" s="1"/>
  <c r="G559" i="96"/>
  <c r="I559" i="96" s="1"/>
  <c r="H559" i="96"/>
  <c r="J559" i="96" s="1"/>
  <c r="G560" i="96"/>
  <c r="I560" i="96" s="1"/>
  <c r="H560" i="96"/>
  <c r="J560" i="96" s="1"/>
  <c r="G561" i="96"/>
  <c r="I561" i="96" s="1"/>
  <c r="H561" i="96"/>
  <c r="J561" i="96" s="1"/>
  <c r="G562" i="96"/>
  <c r="I562" i="96" s="1"/>
  <c r="H562" i="96"/>
  <c r="J562" i="96" s="1"/>
  <c r="G563" i="96"/>
  <c r="I563" i="96" s="1"/>
  <c r="H563" i="96"/>
  <c r="J563" i="96" s="1"/>
  <c r="G564" i="96"/>
  <c r="I564" i="96" s="1"/>
  <c r="H564" i="96"/>
  <c r="J564" i="96" s="1"/>
  <c r="G565" i="96"/>
  <c r="I565" i="96" s="1"/>
  <c r="H565" i="96"/>
  <c r="J565" i="96" s="1"/>
  <c r="G566" i="96"/>
  <c r="I566" i="96" s="1"/>
  <c r="H566" i="96"/>
  <c r="J566" i="96" s="1"/>
  <c r="G567" i="96"/>
  <c r="I567" i="96" s="1"/>
  <c r="H567" i="96"/>
  <c r="J567" i="96" s="1"/>
  <c r="G568" i="96"/>
  <c r="I568" i="96" s="1"/>
  <c r="H568" i="96"/>
  <c r="J568" i="96" s="1"/>
  <c r="G569" i="96"/>
  <c r="I569" i="96" s="1"/>
  <c r="H569" i="96"/>
  <c r="J569" i="96" s="1"/>
  <c r="G570" i="96"/>
  <c r="I570" i="96" s="1"/>
  <c r="H570" i="96"/>
  <c r="J570" i="96" s="1"/>
  <c r="G571" i="96"/>
  <c r="I571" i="96" s="1"/>
  <c r="H571" i="96"/>
  <c r="J571" i="96" s="1"/>
  <c r="G573" i="96"/>
  <c r="I573" i="96" s="1"/>
  <c r="H573" i="96"/>
  <c r="J573" i="96" s="1"/>
  <c r="G574" i="96"/>
  <c r="I574" i="96" s="1"/>
  <c r="H574" i="96"/>
  <c r="J574" i="96" s="1"/>
  <c r="G575" i="96"/>
  <c r="I575" i="96" s="1"/>
  <c r="H575" i="96"/>
  <c r="J575" i="96" s="1"/>
  <c r="G576" i="96"/>
  <c r="I576" i="96" s="1"/>
  <c r="H576" i="96"/>
  <c r="J576" i="96" s="1"/>
  <c r="G577" i="96"/>
  <c r="I577" i="96" s="1"/>
  <c r="H577" i="96"/>
  <c r="J577" i="96" s="1"/>
  <c r="G578" i="96"/>
  <c r="I578" i="96" s="1"/>
  <c r="H578" i="96"/>
  <c r="J578" i="96" s="1"/>
  <c r="G579" i="96"/>
  <c r="I579" i="96" s="1"/>
  <c r="H579" i="96"/>
  <c r="J579" i="96" s="1"/>
  <c r="G580" i="96"/>
  <c r="I580" i="96" s="1"/>
  <c r="H580" i="96"/>
  <c r="J580" i="96" s="1"/>
  <c r="G581" i="96"/>
  <c r="I581" i="96" s="1"/>
  <c r="H581" i="96"/>
  <c r="J581" i="96" s="1"/>
  <c r="G582" i="96"/>
  <c r="I582" i="96" s="1"/>
  <c r="H582" i="96"/>
  <c r="J582" i="96" s="1"/>
  <c r="G583" i="96"/>
  <c r="I583" i="96" s="1"/>
  <c r="H583" i="96"/>
  <c r="J583" i="96" s="1"/>
  <c r="G584" i="96"/>
  <c r="I584" i="96" s="1"/>
  <c r="H584" i="96"/>
  <c r="J584" i="96" s="1"/>
  <c r="G585" i="96"/>
  <c r="I585" i="96" s="1"/>
  <c r="H585" i="96"/>
  <c r="J585" i="96" s="1"/>
  <c r="G586" i="96"/>
  <c r="I586" i="96" s="1"/>
  <c r="H586" i="96"/>
  <c r="J586" i="96" s="1"/>
  <c r="G587" i="96"/>
  <c r="I587" i="96" s="1"/>
  <c r="H587" i="96"/>
  <c r="J587" i="96" s="1"/>
  <c r="G588" i="96"/>
  <c r="I588" i="96" s="1"/>
  <c r="H588" i="96"/>
  <c r="J588" i="96" s="1"/>
  <c r="G589" i="96"/>
  <c r="I589" i="96" s="1"/>
  <c r="H589" i="96"/>
  <c r="J589" i="96" s="1"/>
  <c r="G590" i="96"/>
  <c r="I590" i="96" s="1"/>
  <c r="H590" i="96"/>
  <c r="J590" i="96"/>
  <c r="G591" i="96"/>
  <c r="I591" i="96" s="1"/>
  <c r="H591" i="96"/>
  <c r="J591" i="96" s="1"/>
  <c r="G592" i="96"/>
  <c r="I592" i="96" s="1"/>
  <c r="H592" i="96"/>
  <c r="J592" i="96" s="1"/>
  <c r="G593" i="96"/>
  <c r="I593" i="96" s="1"/>
  <c r="H593" i="96"/>
  <c r="J593" i="96" s="1"/>
  <c r="G594" i="96"/>
  <c r="I594" i="96" s="1"/>
  <c r="H594" i="96"/>
  <c r="J594" i="96" s="1"/>
  <c r="G926" i="96"/>
  <c r="I926" i="96" s="1"/>
  <c r="H926" i="96"/>
  <c r="J926" i="96" s="1"/>
  <c r="G595" i="96"/>
  <c r="I595" i="96" s="1"/>
  <c r="H595" i="96"/>
  <c r="J595" i="96" s="1"/>
  <c r="G596" i="96"/>
  <c r="I596" i="96" s="1"/>
  <c r="H596" i="96"/>
  <c r="J596" i="96" s="1"/>
  <c r="G597" i="96"/>
  <c r="I597" i="96" s="1"/>
  <c r="H597" i="96"/>
  <c r="J597" i="96" s="1"/>
  <c r="G598" i="96"/>
  <c r="I598" i="96" s="1"/>
  <c r="H598" i="96"/>
  <c r="J598" i="96" s="1"/>
  <c r="G599" i="96"/>
  <c r="I599" i="96" s="1"/>
  <c r="H599" i="96"/>
  <c r="J599" i="96" s="1"/>
  <c r="G600" i="96"/>
  <c r="I600" i="96" s="1"/>
  <c r="H600" i="96"/>
  <c r="J600" i="96" s="1"/>
  <c r="G601" i="96"/>
  <c r="I601" i="96" s="1"/>
  <c r="H601" i="96"/>
  <c r="J601" i="96" s="1"/>
  <c r="G602" i="96"/>
  <c r="I602" i="96" s="1"/>
  <c r="H602" i="96"/>
  <c r="J602" i="96" s="1"/>
  <c r="G603" i="96"/>
  <c r="I603" i="96" s="1"/>
  <c r="H603" i="96"/>
  <c r="J603" i="96" s="1"/>
  <c r="G604" i="96"/>
  <c r="I604" i="96" s="1"/>
  <c r="H604" i="96"/>
  <c r="J604" i="96" s="1"/>
  <c r="G605" i="96"/>
  <c r="I605" i="96" s="1"/>
  <c r="H605" i="96"/>
  <c r="J605" i="96" s="1"/>
  <c r="G606" i="96"/>
  <c r="I606" i="96" s="1"/>
  <c r="H606" i="96"/>
  <c r="J606" i="96" s="1"/>
  <c r="G607" i="96"/>
  <c r="I607" i="96" s="1"/>
  <c r="H607" i="96"/>
  <c r="J607" i="96" s="1"/>
  <c r="G608" i="96"/>
  <c r="I608" i="96" s="1"/>
  <c r="H608" i="96"/>
  <c r="J608" i="96" s="1"/>
  <c r="G609" i="96"/>
  <c r="I609" i="96" s="1"/>
  <c r="H609" i="96"/>
  <c r="J609" i="96" s="1"/>
  <c r="G610" i="96"/>
  <c r="I610" i="96" s="1"/>
  <c r="H610" i="96"/>
  <c r="J610" i="96" s="1"/>
  <c r="G611" i="96"/>
  <c r="I611" i="96" s="1"/>
  <c r="H611" i="96"/>
  <c r="J611" i="96" s="1"/>
  <c r="G612" i="96"/>
  <c r="I612" i="96" s="1"/>
  <c r="H612" i="96"/>
  <c r="J612" i="96" s="1"/>
  <c r="G613" i="96"/>
  <c r="I613" i="96" s="1"/>
  <c r="H613" i="96"/>
  <c r="J613" i="96" s="1"/>
  <c r="G614" i="96"/>
  <c r="I614" i="96" s="1"/>
  <c r="H614" i="96"/>
  <c r="J614" i="96" s="1"/>
  <c r="G615" i="96"/>
  <c r="I615" i="96" s="1"/>
  <c r="H615" i="96"/>
  <c r="J615" i="96" s="1"/>
  <c r="G826" i="96"/>
  <c r="I826" i="96" s="1"/>
  <c r="H826" i="96"/>
  <c r="J826" i="96" s="1"/>
  <c r="G617" i="96"/>
  <c r="I617" i="96" s="1"/>
  <c r="H617" i="96"/>
  <c r="J617" i="96" s="1"/>
  <c r="G618" i="96"/>
  <c r="I618" i="96" s="1"/>
  <c r="H618" i="96"/>
  <c r="J618" i="96" s="1"/>
  <c r="G619" i="96"/>
  <c r="I619" i="96" s="1"/>
  <c r="H619" i="96"/>
  <c r="J619" i="96" s="1"/>
  <c r="G620" i="96"/>
  <c r="I620" i="96" s="1"/>
  <c r="H620" i="96"/>
  <c r="J620" i="96" s="1"/>
  <c r="G621" i="96"/>
  <c r="I621" i="96" s="1"/>
  <c r="H621" i="96"/>
  <c r="J621" i="96" s="1"/>
  <c r="G622" i="96"/>
  <c r="I622" i="96" s="1"/>
  <c r="H622" i="96"/>
  <c r="J622" i="96" s="1"/>
  <c r="G623" i="96"/>
  <c r="I623" i="96" s="1"/>
  <c r="H623" i="96"/>
  <c r="J623" i="96" s="1"/>
  <c r="G624" i="96"/>
  <c r="I624" i="96" s="1"/>
  <c r="H624" i="96"/>
  <c r="J624" i="96" s="1"/>
  <c r="G625" i="96"/>
  <c r="I625" i="96" s="1"/>
  <c r="H625" i="96"/>
  <c r="J625" i="96" s="1"/>
  <c r="G626" i="96"/>
  <c r="I626" i="96" s="1"/>
  <c r="H626" i="96"/>
  <c r="J626" i="96" s="1"/>
  <c r="G627" i="96"/>
  <c r="I627" i="96" s="1"/>
  <c r="H627" i="96"/>
  <c r="J627" i="96" s="1"/>
  <c r="G628" i="96"/>
  <c r="I628" i="96" s="1"/>
  <c r="H628" i="96"/>
  <c r="J628" i="96" s="1"/>
  <c r="G629" i="96"/>
  <c r="I629" i="96" s="1"/>
  <c r="H629" i="96"/>
  <c r="J629" i="96" s="1"/>
  <c r="G630" i="96"/>
  <c r="I630" i="96" s="1"/>
  <c r="H630" i="96"/>
  <c r="J630" i="96" s="1"/>
  <c r="G631" i="96"/>
  <c r="I631" i="96" s="1"/>
  <c r="H631" i="96"/>
  <c r="J631" i="96" s="1"/>
  <c r="G632" i="96"/>
  <c r="I632" i="96" s="1"/>
  <c r="H632" i="96"/>
  <c r="J632" i="96" s="1"/>
  <c r="G633" i="96"/>
  <c r="I633" i="96" s="1"/>
  <c r="H633" i="96"/>
  <c r="J633" i="96" s="1"/>
  <c r="G634" i="96"/>
  <c r="I634" i="96" s="1"/>
  <c r="H634" i="96"/>
  <c r="J634" i="96" s="1"/>
  <c r="G635" i="96"/>
  <c r="I635" i="96" s="1"/>
  <c r="H635" i="96"/>
  <c r="J635" i="96" s="1"/>
  <c r="G636" i="96"/>
  <c r="I636" i="96" s="1"/>
  <c r="H636" i="96"/>
  <c r="J636" i="96" s="1"/>
  <c r="G637" i="96"/>
  <c r="I637" i="96" s="1"/>
  <c r="H637" i="96"/>
  <c r="J637" i="96" s="1"/>
  <c r="G638" i="96"/>
  <c r="I638" i="96" s="1"/>
  <c r="H638" i="96"/>
  <c r="J638" i="96" s="1"/>
  <c r="G639" i="96"/>
  <c r="I639" i="96" s="1"/>
  <c r="H639" i="96"/>
  <c r="J639" i="96" s="1"/>
  <c r="G640" i="96"/>
  <c r="I640" i="96" s="1"/>
  <c r="H640" i="96"/>
  <c r="J640" i="96" s="1"/>
  <c r="G641" i="96"/>
  <c r="I641" i="96" s="1"/>
  <c r="H641" i="96"/>
  <c r="J641" i="96" s="1"/>
  <c r="G642" i="96"/>
  <c r="I642" i="96" s="1"/>
  <c r="H642" i="96"/>
  <c r="J642" i="96" s="1"/>
  <c r="G643" i="96"/>
  <c r="I643" i="96" s="1"/>
  <c r="H643" i="96"/>
  <c r="J643" i="96" s="1"/>
  <c r="G644" i="96"/>
  <c r="I644" i="96" s="1"/>
  <c r="H644" i="96"/>
  <c r="J644" i="96" s="1"/>
  <c r="G645" i="96"/>
  <c r="I645" i="96" s="1"/>
  <c r="H645" i="96"/>
  <c r="J645" i="96" s="1"/>
  <c r="G646" i="96"/>
  <c r="I646" i="96" s="1"/>
  <c r="H646" i="96"/>
  <c r="J646" i="96" s="1"/>
  <c r="G649" i="96"/>
  <c r="I649" i="96" s="1"/>
  <c r="H649" i="96"/>
  <c r="J649" i="96" s="1"/>
  <c r="G650" i="96"/>
  <c r="I650" i="96" s="1"/>
  <c r="H650" i="96"/>
  <c r="J650" i="96" s="1"/>
  <c r="G651" i="96"/>
  <c r="I651" i="96" s="1"/>
  <c r="H651" i="96"/>
  <c r="J651" i="96" s="1"/>
  <c r="G652" i="96"/>
  <c r="I652" i="96" s="1"/>
  <c r="H652" i="96"/>
  <c r="J652" i="96" s="1"/>
  <c r="G653" i="96"/>
  <c r="H653" i="96"/>
  <c r="J653" i="96" s="1"/>
  <c r="I653" i="96"/>
  <c r="G654" i="96"/>
  <c r="I654" i="96" s="1"/>
  <c r="H654" i="96"/>
  <c r="J654" i="96"/>
  <c r="G655" i="96"/>
  <c r="I655" i="96" s="1"/>
  <c r="H655" i="96"/>
  <c r="J655" i="96" s="1"/>
  <c r="G657" i="96"/>
  <c r="I657" i="96" s="1"/>
  <c r="H657" i="96"/>
  <c r="J657" i="96" s="1"/>
  <c r="G658" i="96"/>
  <c r="I658" i="96" s="1"/>
  <c r="H658" i="96"/>
  <c r="J658" i="96" s="1"/>
  <c r="G659" i="96"/>
  <c r="I659" i="96" s="1"/>
  <c r="H659" i="96"/>
  <c r="J659" i="96" s="1"/>
  <c r="G660" i="96"/>
  <c r="I660" i="96" s="1"/>
  <c r="H660" i="96"/>
  <c r="J660" i="96" s="1"/>
  <c r="G661" i="96"/>
  <c r="I661" i="96" s="1"/>
  <c r="H661" i="96"/>
  <c r="J661" i="96" s="1"/>
  <c r="G662" i="96"/>
  <c r="H662" i="96"/>
  <c r="J662" i="96" s="1"/>
  <c r="I662" i="96"/>
  <c r="G663" i="96"/>
  <c r="I663" i="96" s="1"/>
  <c r="H663" i="96"/>
  <c r="J663" i="96" s="1"/>
  <c r="G664" i="96"/>
  <c r="I664" i="96" s="1"/>
  <c r="H664" i="96"/>
  <c r="J664" i="96" s="1"/>
  <c r="G665" i="96"/>
  <c r="I665" i="96" s="1"/>
  <c r="H665" i="96"/>
  <c r="J665" i="96" s="1"/>
  <c r="G666" i="96"/>
  <c r="I666" i="96" s="1"/>
  <c r="H666" i="96"/>
  <c r="J666" i="96" s="1"/>
  <c r="G667" i="96"/>
  <c r="I667" i="96" s="1"/>
  <c r="H667" i="96"/>
  <c r="J667" i="96" s="1"/>
  <c r="G668" i="96"/>
  <c r="I668" i="96" s="1"/>
  <c r="H668" i="96"/>
  <c r="J668" i="96" s="1"/>
  <c r="G669" i="96"/>
  <c r="I669" i="96" s="1"/>
  <c r="H669" i="96"/>
  <c r="J669" i="96" s="1"/>
  <c r="G670" i="96"/>
  <c r="I670" i="96" s="1"/>
  <c r="H670" i="96"/>
  <c r="J670" i="96" s="1"/>
  <c r="G671" i="96"/>
  <c r="I671" i="96" s="1"/>
  <c r="H671" i="96"/>
  <c r="J671" i="96" s="1"/>
  <c r="G672" i="96"/>
  <c r="I672" i="96" s="1"/>
  <c r="H672" i="96"/>
  <c r="J672" i="96" s="1"/>
  <c r="G673" i="96"/>
  <c r="I673" i="96" s="1"/>
  <c r="H673" i="96"/>
  <c r="J673" i="96" s="1"/>
  <c r="G674" i="96"/>
  <c r="I674" i="96" s="1"/>
  <c r="H674" i="96"/>
  <c r="J674" i="96" s="1"/>
  <c r="G675" i="96"/>
  <c r="I675" i="96" s="1"/>
  <c r="H675" i="96"/>
  <c r="J675" i="96" s="1"/>
  <c r="G676" i="96"/>
  <c r="I676" i="96" s="1"/>
  <c r="H676" i="96"/>
  <c r="J676" i="96" s="1"/>
  <c r="G677" i="96"/>
  <c r="I677" i="96" s="1"/>
  <c r="H677" i="96"/>
  <c r="J677" i="96" s="1"/>
  <c r="G678" i="96"/>
  <c r="I678" i="96" s="1"/>
  <c r="H678" i="96"/>
  <c r="J678" i="96" s="1"/>
  <c r="G679" i="96"/>
  <c r="I679" i="96" s="1"/>
  <c r="H679" i="96"/>
  <c r="J679" i="96" s="1"/>
  <c r="G680" i="96"/>
  <c r="I680" i="96" s="1"/>
  <c r="H680" i="96"/>
  <c r="J680" i="96" s="1"/>
  <c r="G681" i="96"/>
  <c r="I681" i="96" s="1"/>
  <c r="H681" i="96"/>
  <c r="J681" i="96" s="1"/>
  <c r="G682" i="96"/>
  <c r="I682" i="96" s="1"/>
  <c r="H682" i="96"/>
  <c r="J682" i="96" s="1"/>
  <c r="G683" i="96"/>
  <c r="I683" i="96" s="1"/>
  <c r="H683" i="96"/>
  <c r="J683" i="96" s="1"/>
  <c r="G684" i="96"/>
  <c r="I684" i="96" s="1"/>
  <c r="H684" i="96"/>
  <c r="J684" i="96" s="1"/>
  <c r="G685" i="96"/>
  <c r="I685" i="96" s="1"/>
  <c r="H685" i="96"/>
  <c r="J685" i="96" s="1"/>
  <c r="G686" i="96"/>
  <c r="I686" i="96" s="1"/>
  <c r="H686" i="96"/>
  <c r="J686" i="96" s="1"/>
  <c r="G687" i="96"/>
  <c r="I687" i="96" s="1"/>
  <c r="H687" i="96"/>
  <c r="J687" i="96" s="1"/>
  <c r="G688" i="96"/>
  <c r="I688" i="96" s="1"/>
  <c r="H688" i="96"/>
  <c r="J688" i="96" s="1"/>
  <c r="G689" i="96"/>
  <c r="I689" i="96" s="1"/>
  <c r="H689" i="96"/>
  <c r="J689" i="96" s="1"/>
  <c r="G690" i="96"/>
  <c r="I690" i="96" s="1"/>
  <c r="H690" i="96"/>
  <c r="J690" i="96" s="1"/>
  <c r="G691" i="96"/>
  <c r="I691" i="96" s="1"/>
  <c r="H691" i="96"/>
  <c r="J691" i="96" s="1"/>
  <c r="G692" i="96"/>
  <c r="I692" i="96" s="1"/>
  <c r="H692" i="96"/>
  <c r="J692" i="96" s="1"/>
  <c r="G693" i="96"/>
  <c r="I693" i="96" s="1"/>
  <c r="H693" i="96"/>
  <c r="J693" i="96" s="1"/>
  <c r="G694" i="96"/>
  <c r="I694" i="96" s="1"/>
  <c r="H694" i="96"/>
  <c r="J694" i="96" s="1"/>
  <c r="G695" i="96"/>
  <c r="I695" i="96" s="1"/>
  <c r="H695" i="96"/>
  <c r="J695" i="96" s="1"/>
  <c r="G696" i="96"/>
  <c r="I696" i="96" s="1"/>
  <c r="H696" i="96"/>
  <c r="J696" i="96" s="1"/>
  <c r="G697" i="96"/>
  <c r="I697" i="96" s="1"/>
  <c r="H697" i="96"/>
  <c r="J697" i="96" s="1"/>
  <c r="G698" i="96"/>
  <c r="I698" i="96" s="1"/>
  <c r="H698" i="96"/>
  <c r="J698" i="96" s="1"/>
  <c r="G699" i="96"/>
  <c r="I699" i="96" s="1"/>
  <c r="H699" i="96"/>
  <c r="J699" i="96" s="1"/>
  <c r="G700" i="96"/>
  <c r="I700" i="96" s="1"/>
  <c r="H700" i="96"/>
  <c r="J700" i="96" s="1"/>
  <c r="G701" i="96"/>
  <c r="I701" i="96" s="1"/>
  <c r="H701" i="96"/>
  <c r="J701" i="96" s="1"/>
  <c r="G702" i="96"/>
  <c r="I702" i="96" s="1"/>
  <c r="H702" i="96"/>
  <c r="J702" i="96" s="1"/>
  <c r="G703" i="96"/>
  <c r="I703" i="96" s="1"/>
  <c r="H703" i="96"/>
  <c r="J703" i="96" s="1"/>
  <c r="G704" i="96"/>
  <c r="I704" i="96" s="1"/>
  <c r="H704" i="96"/>
  <c r="J704" i="96" s="1"/>
  <c r="G705" i="96"/>
  <c r="I705" i="96" s="1"/>
  <c r="H705" i="96"/>
  <c r="J705" i="96" s="1"/>
  <c r="G706" i="96"/>
  <c r="I706" i="96" s="1"/>
  <c r="H706" i="96"/>
  <c r="J706" i="96" s="1"/>
  <c r="G707" i="96"/>
  <c r="I707" i="96" s="1"/>
  <c r="H707" i="96"/>
  <c r="J707" i="96" s="1"/>
  <c r="G708" i="96"/>
  <c r="I708" i="96" s="1"/>
  <c r="H708" i="96"/>
  <c r="J708" i="96" s="1"/>
  <c r="G709" i="96"/>
  <c r="I709" i="96" s="1"/>
  <c r="H709" i="96"/>
  <c r="J709" i="96" s="1"/>
  <c r="G710" i="96"/>
  <c r="I710" i="96" s="1"/>
  <c r="H710" i="96"/>
  <c r="J710" i="96" s="1"/>
  <c r="G711" i="96"/>
  <c r="I711" i="96" s="1"/>
  <c r="H711" i="96"/>
  <c r="J711" i="96" s="1"/>
  <c r="G712" i="96"/>
  <c r="I712" i="96" s="1"/>
  <c r="H712" i="96"/>
  <c r="J712" i="96" s="1"/>
  <c r="G713" i="96"/>
  <c r="I713" i="96" s="1"/>
  <c r="H713" i="96"/>
  <c r="J713" i="96" s="1"/>
  <c r="G714" i="96"/>
  <c r="I714" i="96" s="1"/>
  <c r="H714" i="96"/>
  <c r="J714" i="96" s="1"/>
  <c r="G715" i="96"/>
  <c r="I715" i="96" s="1"/>
  <c r="H715" i="96"/>
  <c r="J715" i="96" s="1"/>
  <c r="G716" i="96"/>
  <c r="I716" i="96" s="1"/>
  <c r="H716" i="96"/>
  <c r="J716" i="96" s="1"/>
  <c r="G717" i="96"/>
  <c r="I717" i="96" s="1"/>
  <c r="H717" i="96"/>
  <c r="J717" i="96" s="1"/>
  <c r="G718" i="96"/>
  <c r="I718" i="96" s="1"/>
  <c r="H718" i="96"/>
  <c r="J718" i="96" s="1"/>
  <c r="G719" i="96"/>
  <c r="I719" i="96" s="1"/>
  <c r="H719" i="96"/>
  <c r="J719" i="96" s="1"/>
  <c r="G720" i="96"/>
  <c r="I720" i="96" s="1"/>
  <c r="H720" i="96"/>
  <c r="J720" i="96" s="1"/>
  <c r="G721" i="96"/>
  <c r="I721" i="96" s="1"/>
  <c r="H721" i="96"/>
  <c r="J721" i="96" s="1"/>
  <c r="G722" i="96"/>
  <c r="I722" i="96" s="1"/>
  <c r="H722" i="96"/>
  <c r="J722" i="96" s="1"/>
  <c r="G723" i="96"/>
  <c r="I723" i="96" s="1"/>
  <c r="H723" i="96"/>
  <c r="J723" i="96" s="1"/>
  <c r="G724" i="96"/>
  <c r="I724" i="96" s="1"/>
  <c r="H724" i="96"/>
  <c r="J724" i="96" s="1"/>
  <c r="G725" i="96"/>
  <c r="I725" i="96" s="1"/>
  <c r="H725" i="96"/>
  <c r="J725" i="96" s="1"/>
  <c r="G726" i="96"/>
  <c r="I726" i="96" s="1"/>
  <c r="H726" i="96"/>
  <c r="J726" i="96" s="1"/>
  <c r="G727" i="96"/>
  <c r="I727" i="96" s="1"/>
  <c r="H727" i="96"/>
  <c r="J727" i="96" s="1"/>
  <c r="G728" i="96"/>
  <c r="I728" i="96" s="1"/>
  <c r="H728" i="96"/>
  <c r="J728" i="96" s="1"/>
  <c r="G729" i="96"/>
  <c r="I729" i="96" s="1"/>
  <c r="H729" i="96"/>
  <c r="J729" i="96" s="1"/>
  <c r="G730" i="96"/>
  <c r="I730" i="96" s="1"/>
  <c r="H730" i="96"/>
  <c r="J730" i="96" s="1"/>
  <c r="G731" i="96"/>
  <c r="I731" i="96" s="1"/>
  <c r="H731" i="96"/>
  <c r="J731" i="96" s="1"/>
  <c r="G732" i="96"/>
  <c r="I732" i="96" s="1"/>
  <c r="H732" i="96"/>
  <c r="J732" i="96" s="1"/>
  <c r="G733" i="96"/>
  <c r="I733" i="96" s="1"/>
  <c r="H733" i="96"/>
  <c r="J733" i="96" s="1"/>
  <c r="G734" i="96"/>
  <c r="I734" i="96" s="1"/>
  <c r="H734" i="96"/>
  <c r="J734" i="96" s="1"/>
  <c r="G735" i="96"/>
  <c r="I735" i="96" s="1"/>
  <c r="H735" i="96"/>
  <c r="J735" i="96" s="1"/>
  <c r="G736" i="96"/>
  <c r="I736" i="96" s="1"/>
  <c r="H736" i="96"/>
  <c r="J736" i="96" s="1"/>
  <c r="G737" i="96"/>
  <c r="I737" i="96" s="1"/>
  <c r="H737" i="96"/>
  <c r="J737" i="96" s="1"/>
  <c r="G738" i="96"/>
  <c r="I738" i="96" s="1"/>
  <c r="H738" i="96"/>
  <c r="J738" i="96" s="1"/>
  <c r="G739" i="96"/>
  <c r="I739" i="96" s="1"/>
  <c r="H739" i="96"/>
  <c r="J739" i="96" s="1"/>
  <c r="G740" i="96"/>
  <c r="I740" i="96" s="1"/>
  <c r="H740" i="96"/>
  <c r="J740" i="96" s="1"/>
  <c r="G741" i="96"/>
  <c r="I741" i="96" s="1"/>
  <c r="H741" i="96"/>
  <c r="J741" i="96" s="1"/>
  <c r="G742" i="96"/>
  <c r="I742" i="96" s="1"/>
  <c r="H742" i="96"/>
  <c r="J742" i="96" s="1"/>
  <c r="G743" i="96"/>
  <c r="I743" i="96" s="1"/>
  <c r="H743" i="96"/>
  <c r="J743" i="96" s="1"/>
  <c r="G744" i="96"/>
  <c r="I744" i="96" s="1"/>
  <c r="H744" i="96"/>
  <c r="J744" i="96" s="1"/>
  <c r="G745" i="96"/>
  <c r="I745" i="96" s="1"/>
  <c r="H745" i="96"/>
  <c r="J745" i="96" s="1"/>
  <c r="G746" i="96"/>
  <c r="I746" i="96" s="1"/>
  <c r="H746" i="96"/>
  <c r="J746" i="96" s="1"/>
  <c r="G747" i="96"/>
  <c r="I747" i="96" s="1"/>
  <c r="H747" i="96"/>
  <c r="J747" i="96" s="1"/>
  <c r="G748" i="96"/>
  <c r="I748" i="96" s="1"/>
  <c r="H748" i="96"/>
  <c r="J748" i="96" s="1"/>
  <c r="G749" i="96"/>
  <c r="I749" i="96" s="1"/>
  <c r="H749" i="96"/>
  <c r="J749" i="96" s="1"/>
  <c r="G750" i="96"/>
  <c r="I750" i="96" s="1"/>
  <c r="H750" i="96"/>
  <c r="J750" i="96"/>
  <c r="G751" i="96"/>
  <c r="I751" i="96" s="1"/>
  <c r="H751" i="96"/>
  <c r="J751" i="96" s="1"/>
  <c r="G752" i="96"/>
  <c r="I752" i="96" s="1"/>
  <c r="H752" i="96"/>
  <c r="J752" i="96" s="1"/>
  <c r="G753" i="96"/>
  <c r="I753" i="96" s="1"/>
  <c r="H753" i="96"/>
  <c r="J753" i="96" s="1"/>
  <c r="G754" i="96"/>
  <c r="I754" i="96" s="1"/>
  <c r="H754" i="96"/>
  <c r="J754" i="96" s="1"/>
  <c r="G755" i="96"/>
  <c r="I755" i="96" s="1"/>
  <c r="H755" i="96"/>
  <c r="J755" i="96" s="1"/>
  <c r="G756" i="96"/>
  <c r="I756" i="96" s="1"/>
  <c r="H756" i="96"/>
  <c r="J756" i="96" s="1"/>
  <c r="G757" i="96"/>
  <c r="I757" i="96" s="1"/>
  <c r="H757" i="96"/>
  <c r="J757" i="96" s="1"/>
  <c r="G758" i="96"/>
  <c r="I758" i="96" s="1"/>
  <c r="H758" i="96"/>
  <c r="J758" i="96" s="1"/>
  <c r="G759" i="96"/>
  <c r="I759" i="96" s="1"/>
  <c r="H759" i="96"/>
  <c r="J759" i="96" s="1"/>
  <c r="G760" i="96"/>
  <c r="I760" i="96" s="1"/>
  <c r="H760" i="96"/>
  <c r="J760" i="96" s="1"/>
  <c r="G761" i="96"/>
  <c r="I761" i="96" s="1"/>
  <c r="H761" i="96"/>
  <c r="J761" i="96" s="1"/>
  <c r="G762" i="96"/>
  <c r="I762" i="96" s="1"/>
  <c r="H762" i="96"/>
  <c r="J762" i="96" s="1"/>
  <c r="G763" i="96"/>
  <c r="I763" i="96" s="1"/>
  <c r="H763" i="96"/>
  <c r="J763" i="96" s="1"/>
  <c r="G764" i="96"/>
  <c r="I764" i="96" s="1"/>
  <c r="H764" i="96"/>
  <c r="J764" i="96" s="1"/>
  <c r="G765" i="96"/>
  <c r="I765" i="96" s="1"/>
  <c r="H765" i="96"/>
  <c r="J765" i="96" s="1"/>
  <c r="G766" i="96"/>
  <c r="I766" i="96" s="1"/>
  <c r="H766" i="96"/>
  <c r="J766" i="96" s="1"/>
  <c r="G767" i="96"/>
  <c r="I767" i="96" s="1"/>
  <c r="H767" i="96"/>
  <c r="J767" i="96" s="1"/>
  <c r="G768" i="96"/>
  <c r="I768" i="96" s="1"/>
  <c r="H768" i="96"/>
  <c r="J768" i="96" s="1"/>
  <c r="G769" i="96"/>
  <c r="I769" i="96" s="1"/>
  <c r="H769" i="96"/>
  <c r="J769" i="96" s="1"/>
  <c r="G770" i="96"/>
  <c r="I770" i="96" s="1"/>
  <c r="H770" i="96"/>
  <c r="J770" i="96" s="1"/>
  <c r="G771" i="96"/>
  <c r="I771" i="96" s="1"/>
  <c r="H771" i="96"/>
  <c r="J771" i="96" s="1"/>
  <c r="G772" i="96"/>
  <c r="I772" i="96" s="1"/>
  <c r="H772" i="96"/>
  <c r="J772" i="96" s="1"/>
  <c r="G773" i="96"/>
  <c r="I773" i="96" s="1"/>
  <c r="H773" i="96"/>
  <c r="J773" i="96" s="1"/>
  <c r="G774" i="96"/>
  <c r="I774" i="96" s="1"/>
  <c r="H774" i="96"/>
  <c r="J774" i="96" s="1"/>
  <c r="G775" i="96"/>
  <c r="I775" i="96" s="1"/>
  <c r="H775" i="96"/>
  <c r="J775" i="96" s="1"/>
  <c r="G776" i="96"/>
  <c r="I776" i="96" s="1"/>
  <c r="H776" i="96"/>
  <c r="J776" i="96" s="1"/>
  <c r="G777" i="96"/>
  <c r="I777" i="96" s="1"/>
  <c r="H777" i="96"/>
  <c r="J777" i="96" s="1"/>
  <c r="G778" i="96"/>
  <c r="I778" i="96" s="1"/>
  <c r="H778" i="96"/>
  <c r="J778" i="96" s="1"/>
  <c r="G779" i="96"/>
  <c r="I779" i="96" s="1"/>
  <c r="H779" i="96"/>
  <c r="J779" i="96" s="1"/>
  <c r="G780" i="96"/>
  <c r="I780" i="96" s="1"/>
  <c r="H780" i="96"/>
  <c r="J780" i="96" s="1"/>
  <c r="G781" i="96"/>
  <c r="I781" i="96" s="1"/>
  <c r="H781" i="96"/>
  <c r="J781" i="96" s="1"/>
  <c r="G782" i="96"/>
  <c r="I782" i="96" s="1"/>
  <c r="H782" i="96"/>
  <c r="J782" i="96"/>
  <c r="G783" i="96"/>
  <c r="I783" i="96" s="1"/>
  <c r="H783" i="96"/>
  <c r="J783" i="96" s="1"/>
  <c r="G784" i="96"/>
  <c r="I784" i="96" s="1"/>
  <c r="H784" i="96"/>
  <c r="J784" i="96" s="1"/>
  <c r="G785" i="96"/>
  <c r="I785" i="96" s="1"/>
  <c r="H785" i="96"/>
  <c r="J785" i="96" s="1"/>
  <c r="G786" i="96"/>
  <c r="I786" i="96" s="1"/>
  <c r="H786" i="96"/>
  <c r="J786" i="96" s="1"/>
  <c r="G787" i="96"/>
  <c r="I787" i="96" s="1"/>
  <c r="H787" i="96"/>
  <c r="J787" i="96" s="1"/>
  <c r="G788" i="96"/>
  <c r="I788" i="96" s="1"/>
  <c r="H788" i="96"/>
  <c r="J788" i="96" s="1"/>
  <c r="G789" i="96"/>
  <c r="I789" i="96" s="1"/>
  <c r="H789" i="96"/>
  <c r="J789" i="96" s="1"/>
  <c r="G790" i="96"/>
  <c r="I790" i="96" s="1"/>
  <c r="H790" i="96"/>
  <c r="J790" i="96" s="1"/>
  <c r="G791" i="96"/>
  <c r="I791" i="96" s="1"/>
  <c r="H791" i="96"/>
  <c r="J791" i="96" s="1"/>
  <c r="G792" i="96"/>
  <c r="I792" i="96" s="1"/>
  <c r="H792" i="96"/>
  <c r="J792" i="96" s="1"/>
  <c r="G793" i="96"/>
  <c r="I793" i="96" s="1"/>
  <c r="H793" i="96"/>
  <c r="J793" i="96" s="1"/>
  <c r="G794" i="96"/>
  <c r="I794" i="96" s="1"/>
  <c r="H794" i="96"/>
  <c r="J794" i="96" s="1"/>
  <c r="G795" i="96"/>
  <c r="I795" i="96" s="1"/>
  <c r="H795" i="96"/>
  <c r="J795" i="96" s="1"/>
  <c r="G796" i="96"/>
  <c r="I796" i="96" s="1"/>
  <c r="H796" i="96"/>
  <c r="J796" i="96" s="1"/>
  <c r="G797" i="96"/>
  <c r="I797" i="96" s="1"/>
  <c r="H797" i="96"/>
  <c r="J797" i="96" s="1"/>
  <c r="G798" i="96"/>
  <c r="I798" i="96" s="1"/>
  <c r="H798" i="96"/>
  <c r="J798" i="96" s="1"/>
  <c r="G799" i="96"/>
  <c r="I799" i="96" s="1"/>
  <c r="H799" i="96"/>
  <c r="J799" i="96" s="1"/>
  <c r="G800" i="96"/>
  <c r="I800" i="96" s="1"/>
  <c r="H800" i="96"/>
  <c r="J800" i="96" s="1"/>
  <c r="G801" i="96"/>
  <c r="I801" i="96" s="1"/>
  <c r="H801" i="96"/>
  <c r="J801" i="96" s="1"/>
  <c r="G802" i="96"/>
  <c r="I802" i="96" s="1"/>
  <c r="H802" i="96"/>
  <c r="J802" i="96" s="1"/>
  <c r="G803" i="96"/>
  <c r="I803" i="96" s="1"/>
  <c r="H803" i="96"/>
  <c r="J803" i="96" s="1"/>
  <c r="G804" i="96"/>
  <c r="I804" i="96" s="1"/>
  <c r="H804" i="96"/>
  <c r="J804" i="96" s="1"/>
  <c r="G805" i="96"/>
  <c r="I805" i="96" s="1"/>
  <c r="H805" i="96"/>
  <c r="J805" i="96" s="1"/>
  <c r="G806" i="96"/>
  <c r="I806" i="96" s="1"/>
  <c r="H806" i="96"/>
  <c r="J806" i="96" s="1"/>
  <c r="G807" i="96"/>
  <c r="I807" i="96" s="1"/>
  <c r="H807" i="96"/>
  <c r="J807" i="96" s="1"/>
  <c r="G808" i="96"/>
  <c r="I808" i="96" s="1"/>
  <c r="H808" i="96"/>
  <c r="J808" i="96" s="1"/>
  <c r="G809" i="96"/>
  <c r="I809" i="96" s="1"/>
  <c r="H809" i="96"/>
  <c r="J809" i="96" s="1"/>
  <c r="G810" i="96"/>
  <c r="I810" i="96" s="1"/>
  <c r="H810" i="96"/>
  <c r="J810" i="96" s="1"/>
  <c r="G811" i="96"/>
  <c r="I811" i="96" s="1"/>
  <c r="H811" i="96"/>
  <c r="J811" i="96" s="1"/>
  <c r="G812" i="96"/>
  <c r="I812" i="96" s="1"/>
  <c r="H812" i="96"/>
  <c r="J812" i="96" s="1"/>
  <c r="G813" i="96"/>
  <c r="I813" i="96" s="1"/>
  <c r="H813" i="96"/>
  <c r="J813" i="96" s="1"/>
  <c r="G814" i="96"/>
  <c r="I814" i="96" s="1"/>
  <c r="H814" i="96"/>
  <c r="J814" i="96" s="1"/>
  <c r="G815" i="96"/>
  <c r="I815" i="96" s="1"/>
  <c r="H815" i="96"/>
  <c r="J815" i="96" s="1"/>
  <c r="G816" i="96"/>
  <c r="I816" i="96" s="1"/>
  <c r="H816" i="96"/>
  <c r="J816" i="96" s="1"/>
  <c r="G817" i="96"/>
  <c r="I817" i="96" s="1"/>
  <c r="H817" i="96"/>
  <c r="J817" i="96" s="1"/>
  <c r="G818" i="96"/>
  <c r="I818" i="96" s="1"/>
  <c r="H818" i="96"/>
  <c r="J818" i="96" s="1"/>
  <c r="G819" i="96"/>
  <c r="I819" i="96" s="1"/>
  <c r="H819" i="96"/>
  <c r="J819" i="96" s="1"/>
  <c r="G820" i="96"/>
  <c r="I820" i="96" s="1"/>
  <c r="H820" i="96"/>
  <c r="J820" i="96" s="1"/>
  <c r="G821" i="96"/>
  <c r="I821" i="96" s="1"/>
  <c r="H821" i="96"/>
  <c r="J821" i="96" s="1"/>
  <c r="G822" i="96"/>
  <c r="I822" i="96" s="1"/>
  <c r="H822" i="96"/>
  <c r="J822" i="96" s="1"/>
  <c r="G823" i="96"/>
  <c r="I823" i="96" s="1"/>
  <c r="H823" i="96"/>
  <c r="J823" i="96" s="1"/>
  <c r="G824" i="96"/>
  <c r="I824" i="96" s="1"/>
  <c r="H824" i="96"/>
  <c r="J824" i="96" s="1"/>
  <c r="G825" i="96"/>
  <c r="I825" i="96" s="1"/>
  <c r="H825" i="96"/>
  <c r="J825" i="96" s="1"/>
  <c r="G827" i="96"/>
  <c r="I827" i="96" s="1"/>
  <c r="H827" i="96"/>
  <c r="J827" i="96" s="1"/>
  <c r="G828" i="96"/>
  <c r="I828" i="96" s="1"/>
  <c r="H828" i="96"/>
  <c r="J828" i="96" s="1"/>
  <c r="G829" i="96"/>
  <c r="I829" i="96" s="1"/>
  <c r="H829" i="96"/>
  <c r="J829" i="96" s="1"/>
  <c r="G830" i="96"/>
  <c r="I830" i="96" s="1"/>
  <c r="H830" i="96"/>
  <c r="J830" i="96" s="1"/>
  <c r="G831" i="96"/>
  <c r="I831" i="96" s="1"/>
  <c r="H831" i="96"/>
  <c r="J831" i="96" s="1"/>
  <c r="G832" i="96"/>
  <c r="I832" i="96" s="1"/>
  <c r="H832" i="96"/>
  <c r="J832" i="96" s="1"/>
  <c r="G833" i="96"/>
  <c r="I833" i="96" s="1"/>
  <c r="H833" i="96"/>
  <c r="J833" i="96" s="1"/>
  <c r="G834" i="96"/>
  <c r="I834" i="96" s="1"/>
  <c r="H834" i="96"/>
  <c r="J834" i="96" s="1"/>
  <c r="G835" i="96"/>
  <c r="I835" i="96" s="1"/>
  <c r="H835" i="96"/>
  <c r="J835" i="96" s="1"/>
  <c r="G836" i="96"/>
  <c r="I836" i="96" s="1"/>
  <c r="H836" i="96"/>
  <c r="J836" i="96" s="1"/>
  <c r="G837" i="96"/>
  <c r="I837" i="96" s="1"/>
  <c r="H837" i="96"/>
  <c r="J837" i="96" s="1"/>
  <c r="G838" i="96"/>
  <c r="I838" i="96" s="1"/>
  <c r="H838" i="96"/>
  <c r="J838" i="96" s="1"/>
  <c r="G839" i="96"/>
  <c r="I839" i="96" s="1"/>
  <c r="H839" i="96"/>
  <c r="J839" i="96" s="1"/>
  <c r="G840" i="96"/>
  <c r="I840" i="96" s="1"/>
  <c r="H840" i="96"/>
  <c r="J840" i="96" s="1"/>
  <c r="G841" i="96"/>
  <c r="I841" i="96" s="1"/>
  <c r="H841" i="96"/>
  <c r="J841" i="96" s="1"/>
  <c r="G842" i="96"/>
  <c r="I842" i="96" s="1"/>
  <c r="H842" i="96"/>
  <c r="J842" i="96" s="1"/>
  <c r="G843" i="96"/>
  <c r="I843" i="96" s="1"/>
  <c r="H843" i="96"/>
  <c r="J843" i="96" s="1"/>
  <c r="G844" i="96"/>
  <c r="I844" i="96" s="1"/>
  <c r="H844" i="96"/>
  <c r="J844" i="96" s="1"/>
  <c r="G845" i="96"/>
  <c r="I845" i="96" s="1"/>
  <c r="H845" i="96"/>
  <c r="J845" i="96" s="1"/>
  <c r="G846" i="96"/>
  <c r="I846" i="96" s="1"/>
  <c r="H846" i="96"/>
  <c r="J846" i="96" s="1"/>
  <c r="G847" i="96"/>
  <c r="I847" i="96" s="1"/>
  <c r="H847" i="96"/>
  <c r="J847" i="96" s="1"/>
  <c r="G848" i="96"/>
  <c r="I848" i="96" s="1"/>
  <c r="H848" i="96"/>
  <c r="J848" i="96" s="1"/>
  <c r="G849" i="96"/>
  <c r="I849" i="96" s="1"/>
  <c r="H849" i="96"/>
  <c r="J849" i="96" s="1"/>
  <c r="G850" i="96"/>
  <c r="I850" i="96" s="1"/>
  <c r="H850" i="96"/>
  <c r="J850" i="96" s="1"/>
  <c r="G851" i="96"/>
  <c r="I851" i="96" s="1"/>
  <c r="H851" i="96"/>
  <c r="J851" i="96" s="1"/>
  <c r="G852" i="96"/>
  <c r="I852" i="96" s="1"/>
  <c r="H852" i="96"/>
  <c r="J852" i="96" s="1"/>
  <c r="G853" i="96"/>
  <c r="I853" i="96" s="1"/>
  <c r="H853" i="96"/>
  <c r="J853" i="96" s="1"/>
  <c r="G854" i="96"/>
  <c r="I854" i="96" s="1"/>
  <c r="H854" i="96"/>
  <c r="J854" i="96" s="1"/>
  <c r="G855" i="96"/>
  <c r="I855" i="96" s="1"/>
  <c r="H855" i="96"/>
  <c r="J855" i="96"/>
  <c r="G856" i="96"/>
  <c r="I856" i="96" s="1"/>
  <c r="H856" i="96"/>
  <c r="J856" i="96" s="1"/>
  <c r="G857" i="96"/>
  <c r="I857" i="96" s="1"/>
  <c r="H857" i="96"/>
  <c r="J857" i="96" s="1"/>
  <c r="G858" i="96"/>
  <c r="I858" i="96" s="1"/>
  <c r="H858" i="96"/>
  <c r="J858" i="96" s="1"/>
  <c r="G859" i="96"/>
  <c r="I859" i="96" s="1"/>
  <c r="H859" i="96"/>
  <c r="J859" i="96" s="1"/>
  <c r="G860" i="96"/>
  <c r="I860" i="96" s="1"/>
  <c r="H860" i="96"/>
  <c r="J860" i="96" s="1"/>
  <c r="G861" i="96"/>
  <c r="I861" i="96" s="1"/>
  <c r="H861" i="96"/>
  <c r="J861" i="96" s="1"/>
  <c r="G862" i="96"/>
  <c r="I862" i="96" s="1"/>
  <c r="H862" i="96"/>
  <c r="J862" i="96" s="1"/>
  <c r="G863" i="96"/>
  <c r="I863" i="96" s="1"/>
  <c r="H863" i="96"/>
  <c r="J863" i="96" s="1"/>
  <c r="G864" i="96"/>
  <c r="I864" i="96" s="1"/>
  <c r="H864" i="96"/>
  <c r="J864" i="96" s="1"/>
  <c r="G865" i="96"/>
  <c r="I865" i="96" s="1"/>
  <c r="H865" i="96"/>
  <c r="J865" i="96" s="1"/>
  <c r="G866" i="96"/>
  <c r="I866" i="96" s="1"/>
  <c r="H866" i="96"/>
  <c r="J866" i="96" s="1"/>
  <c r="G867" i="96"/>
  <c r="I867" i="96" s="1"/>
  <c r="H867" i="96"/>
  <c r="J867" i="96" s="1"/>
  <c r="G868" i="96"/>
  <c r="I868" i="96" s="1"/>
  <c r="H868" i="96"/>
  <c r="J868" i="96" s="1"/>
  <c r="G869" i="96"/>
  <c r="I869" i="96" s="1"/>
  <c r="H869" i="96"/>
  <c r="J869" i="96" s="1"/>
  <c r="G870" i="96"/>
  <c r="I870" i="96" s="1"/>
  <c r="H870" i="96"/>
  <c r="J870" i="96" s="1"/>
  <c r="G871" i="96"/>
  <c r="I871" i="96" s="1"/>
  <c r="H871" i="96"/>
  <c r="J871" i="96" s="1"/>
  <c r="G872" i="96"/>
  <c r="I872" i="96" s="1"/>
  <c r="H872" i="96"/>
  <c r="J872" i="96" s="1"/>
  <c r="G873" i="96"/>
  <c r="I873" i="96" s="1"/>
  <c r="H873" i="96"/>
  <c r="J873" i="96" s="1"/>
  <c r="G874" i="96"/>
  <c r="I874" i="96" s="1"/>
  <c r="H874" i="96"/>
  <c r="J874" i="96" s="1"/>
  <c r="G875" i="96"/>
  <c r="I875" i="96" s="1"/>
  <c r="H875" i="96"/>
  <c r="J875" i="96" s="1"/>
  <c r="G876" i="96"/>
  <c r="I876" i="96" s="1"/>
  <c r="H876" i="96"/>
  <c r="J876" i="96" s="1"/>
  <c r="G877" i="96"/>
  <c r="I877" i="96" s="1"/>
  <c r="H877" i="96"/>
  <c r="J877" i="96" s="1"/>
  <c r="G878" i="96"/>
  <c r="I878" i="96" s="1"/>
  <c r="H878" i="96"/>
  <c r="J878" i="96" s="1"/>
  <c r="G879" i="96"/>
  <c r="I879" i="96" s="1"/>
  <c r="H879" i="96"/>
  <c r="J879" i="96" s="1"/>
  <c r="G880" i="96"/>
  <c r="I880" i="96" s="1"/>
  <c r="H880" i="96"/>
  <c r="J880" i="96" s="1"/>
  <c r="G881" i="96"/>
  <c r="I881" i="96" s="1"/>
  <c r="H881" i="96"/>
  <c r="J881" i="96" s="1"/>
  <c r="G882" i="96"/>
  <c r="I882" i="96" s="1"/>
  <c r="H882" i="96"/>
  <c r="J882" i="96" s="1"/>
  <c r="G883" i="96"/>
  <c r="I883" i="96" s="1"/>
  <c r="H883" i="96"/>
  <c r="J883" i="96" s="1"/>
  <c r="G884" i="96"/>
  <c r="I884" i="96" s="1"/>
  <c r="H884" i="96"/>
  <c r="J884" i="96" s="1"/>
  <c r="G885" i="96"/>
  <c r="I885" i="96" s="1"/>
  <c r="H885" i="96"/>
  <c r="J885" i="96" s="1"/>
  <c r="G886" i="96"/>
  <c r="I886" i="96" s="1"/>
  <c r="H886" i="96"/>
  <c r="J886" i="96" s="1"/>
  <c r="G887" i="96"/>
  <c r="I887" i="96" s="1"/>
  <c r="H887" i="96"/>
  <c r="J887" i="96" s="1"/>
  <c r="G888" i="96"/>
  <c r="I888" i="96" s="1"/>
  <c r="H888" i="96"/>
  <c r="J888" i="96" s="1"/>
  <c r="G889" i="96"/>
  <c r="I889" i="96" s="1"/>
  <c r="H889" i="96"/>
  <c r="J889" i="96" s="1"/>
  <c r="G890" i="96"/>
  <c r="I890" i="96" s="1"/>
  <c r="H890" i="96"/>
  <c r="J890" i="96" s="1"/>
  <c r="G891" i="96"/>
  <c r="I891" i="96" s="1"/>
  <c r="H891" i="96"/>
  <c r="J891" i="96" s="1"/>
  <c r="G892" i="96"/>
  <c r="I892" i="96" s="1"/>
  <c r="H892" i="96"/>
  <c r="J892" i="96" s="1"/>
  <c r="G893" i="96"/>
  <c r="I893" i="96" s="1"/>
  <c r="H893" i="96"/>
  <c r="J893" i="96" s="1"/>
  <c r="G894" i="96"/>
  <c r="I894" i="96" s="1"/>
  <c r="H894" i="96"/>
  <c r="J894" i="96" s="1"/>
  <c r="G895" i="96"/>
  <c r="I895" i="96" s="1"/>
  <c r="H895" i="96"/>
  <c r="J895" i="96" s="1"/>
  <c r="G896" i="96"/>
  <c r="I896" i="96" s="1"/>
  <c r="H896" i="96"/>
  <c r="J896" i="96" s="1"/>
  <c r="G897" i="96"/>
  <c r="I897" i="96" s="1"/>
  <c r="H897" i="96"/>
  <c r="J897" i="96" s="1"/>
  <c r="G898" i="96"/>
  <c r="I898" i="96" s="1"/>
  <c r="H898" i="96"/>
  <c r="J898" i="96" s="1"/>
  <c r="G899" i="96"/>
  <c r="I899" i="96" s="1"/>
  <c r="H899" i="96"/>
  <c r="J899" i="96" s="1"/>
  <c r="G900" i="96"/>
  <c r="I900" i="96" s="1"/>
  <c r="H900" i="96"/>
  <c r="J900" i="96"/>
  <c r="G901" i="96"/>
  <c r="I901" i="96" s="1"/>
  <c r="H901" i="96"/>
  <c r="J901" i="96" s="1"/>
  <c r="G902" i="96"/>
  <c r="I902" i="96" s="1"/>
  <c r="H902" i="96"/>
  <c r="J902" i="96" s="1"/>
  <c r="G903" i="96"/>
  <c r="I903" i="96" s="1"/>
  <c r="H903" i="96"/>
  <c r="J903" i="96" s="1"/>
  <c r="G904" i="96"/>
  <c r="I904" i="96" s="1"/>
  <c r="H904" i="96"/>
  <c r="J904" i="96" s="1"/>
  <c r="G905" i="96"/>
  <c r="I905" i="96" s="1"/>
  <c r="H905" i="96"/>
  <c r="J905" i="96" s="1"/>
  <c r="G906" i="96"/>
  <c r="I906" i="96" s="1"/>
  <c r="H906" i="96"/>
  <c r="J906" i="96" s="1"/>
  <c r="G907" i="96"/>
  <c r="I907" i="96" s="1"/>
  <c r="H907" i="96"/>
  <c r="J907" i="96" s="1"/>
  <c r="G908" i="96"/>
  <c r="I908" i="96" s="1"/>
  <c r="H908" i="96"/>
  <c r="J908" i="96" s="1"/>
  <c r="G909" i="96"/>
  <c r="I909" i="96" s="1"/>
  <c r="H909" i="96"/>
  <c r="J909" i="96" s="1"/>
  <c r="G910" i="96"/>
  <c r="I910" i="96" s="1"/>
  <c r="H910" i="96"/>
  <c r="J910" i="96" s="1"/>
  <c r="G911" i="96"/>
  <c r="I911" i="96" s="1"/>
  <c r="H911" i="96"/>
  <c r="J911" i="96" s="1"/>
  <c r="G912" i="96"/>
  <c r="I912" i="96" s="1"/>
  <c r="H912" i="96"/>
  <c r="J912" i="96" s="1"/>
  <c r="G913" i="96"/>
  <c r="I913" i="96" s="1"/>
  <c r="H913" i="96"/>
  <c r="J913" i="96" s="1"/>
  <c r="G914" i="96"/>
  <c r="I914" i="96" s="1"/>
  <c r="H914" i="96"/>
  <c r="J914" i="96" s="1"/>
  <c r="G915" i="96"/>
  <c r="I915" i="96" s="1"/>
  <c r="H915" i="96"/>
  <c r="J915" i="96" s="1"/>
  <c r="G916" i="96"/>
  <c r="I916" i="96" s="1"/>
  <c r="H916" i="96"/>
  <c r="J916" i="96" s="1"/>
  <c r="G917" i="96"/>
  <c r="I917" i="96" s="1"/>
  <c r="H917" i="96"/>
  <c r="J917" i="96" s="1"/>
  <c r="G918" i="96"/>
  <c r="H918" i="96"/>
  <c r="J918" i="96" s="1"/>
  <c r="I918" i="96"/>
  <c r="G919" i="96"/>
  <c r="I919" i="96" s="1"/>
  <c r="H919" i="96"/>
  <c r="J919" i="96" s="1"/>
  <c r="G920" i="96"/>
  <c r="I920" i="96" s="1"/>
  <c r="H920" i="96"/>
  <c r="J920" i="96" s="1"/>
  <c r="G921" i="96"/>
  <c r="I921" i="96" s="1"/>
  <c r="H921" i="96"/>
  <c r="J921" i="96" s="1"/>
  <c r="G922" i="96"/>
  <c r="I922" i="96" s="1"/>
  <c r="H922" i="96"/>
  <c r="J922" i="96" s="1"/>
  <c r="G923" i="96"/>
  <c r="I923" i="96" s="1"/>
  <c r="H923" i="96"/>
  <c r="J923" i="96" s="1"/>
  <c r="G924" i="96"/>
  <c r="I924" i="96" s="1"/>
  <c r="H924" i="96"/>
  <c r="J924" i="96" s="1"/>
  <c r="G925" i="96"/>
  <c r="I925" i="96" s="1"/>
  <c r="H925" i="96"/>
  <c r="J925" i="96" s="1"/>
  <c r="G927" i="96"/>
  <c r="I927" i="96" s="1"/>
  <c r="H927" i="96"/>
  <c r="J927" i="96" s="1"/>
  <c r="G928" i="96"/>
  <c r="I928" i="96" s="1"/>
  <c r="H928" i="96"/>
  <c r="J928" i="96" s="1"/>
  <c r="G929" i="96"/>
  <c r="I929" i="96" s="1"/>
  <c r="H929" i="96"/>
  <c r="J929" i="96" s="1"/>
  <c r="G930" i="96"/>
  <c r="I930" i="96" s="1"/>
  <c r="H930" i="96"/>
  <c r="J930" i="96" s="1"/>
  <c r="G931" i="96"/>
  <c r="I931" i="96" s="1"/>
  <c r="H931" i="96"/>
  <c r="J931" i="96" s="1"/>
  <c r="G932" i="96"/>
  <c r="I932" i="96" s="1"/>
  <c r="H932" i="96"/>
  <c r="J932" i="96" s="1"/>
  <c r="G933" i="96"/>
  <c r="I933" i="96" s="1"/>
  <c r="H933" i="96"/>
  <c r="J933" i="96" s="1"/>
  <c r="G934" i="96"/>
  <c r="I934" i="96" s="1"/>
  <c r="H934" i="96"/>
  <c r="J934" i="96" s="1"/>
  <c r="G935" i="96"/>
  <c r="I935" i="96" s="1"/>
  <c r="H935" i="96"/>
  <c r="J935" i="96" s="1"/>
  <c r="G936" i="96"/>
  <c r="I936" i="96" s="1"/>
  <c r="H936" i="96"/>
  <c r="J936" i="96" s="1"/>
  <c r="G937" i="96"/>
  <c r="I937" i="96" s="1"/>
  <c r="H937" i="96"/>
  <c r="J937" i="96" s="1"/>
  <c r="G938" i="96"/>
  <c r="I938" i="96" s="1"/>
  <c r="H938" i="96"/>
  <c r="J938" i="96" s="1"/>
  <c r="G939" i="96"/>
  <c r="I939" i="96" s="1"/>
  <c r="H939" i="96"/>
  <c r="J939" i="96" s="1"/>
  <c r="G940" i="96"/>
  <c r="I940" i="96" s="1"/>
  <c r="H940" i="96"/>
  <c r="J940" i="96" s="1"/>
  <c r="G941" i="96"/>
  <c r="I941" i="96" s="1"/>
  <c r="H941" i="96"/>
  <c r="J941" i="96" s="1"/>
  <c r="G942" i="96"/>
  <c r="I942" i="96" s="1"/>
  <c r="H942" i="96"/>
  <c r="J942" i="96" s="1"/>
  <c r="G943" i="96"/>
  <c r="I943" i="96" s="1"/>
  <c r="H943" i="96"/>
  <c r="J943" i="96" s="1"/>
  <c r="G944" i="96"/>
  <c r="I944" i="96" s="1"/>
  <c r="H944" i="96"/>
  <c r="J944" i="96" s="1"/>
  <c r="G945" i="96"/>
  <c r="I945" i="96" s="1"/>
  <c r="H945" i="96"/>
  <c r="J945" i="96" s="1"/>
  <c r="G946" i="96"/>
  <c r="I946" i="96" s="1"/>
  <c r="H946" i="96"/>
  <c r="J946" i="96" s="1"/>
  <c r="G947" i="96"/>
  <c r="I947" i="96" s="1"/>
  <c r="H947" i="96"/>
  <c r="J947" i="96" s="1"/>
  <c r="G948" i="96"/>
  <c r="I948" i="96" s="1"/>
  <c r="H948" i="96"/>
  <c r="J948" i="96" s="1"/>
  <c r="G949" i="96"/>
  <c r="I949" i="96" s="1"/>
  <c r="H949" i="96"/>
  <c r="J949" i="96" s="1"/>
  <c r="G950" i="96"/>
  <c r="I950" i="96" s="1"/>
  <c r="H950" i="96"/>
  <c r="J950" i="96" s="1"/>
  <c r="G951" i="96"/>
  <c r="I951" i="96" s="1"/>
  <c r="H951" i="96"/>
  <c r="J951" i="96" s="1"/>
  <c r="G952" i="96"/>
  <c r="I952" i="96" s="1"/>
  <c r="H952" i="96"/>
  <c r="J952" i="96" s="1"/>
  <c r="G953" i="96"/>
  <c r="I953" i="96" s="1"/>
  <c r="H953" i="96"/>
  <c r="J953" i="96" s="1"/>
  <c r="G954" i="96"/>
  <c r="I954" i="96" s="1"/>
  <c r="H954" i="96"/>
  <c r="J954" i="96" s="1"/>
  <c r="G955" i="96"/>
  <c r="I955" i="96" s="1"/>
  <c r="H955" i="96"/>
  <c r="J955" i="96" s="1"/>
  <c r="G956" i="96"/>
  <c r="I956" i="96" s="1"/>
  <c r="H956" i="96"/>
  <c r="J956" i="96" s="1"/>
  <c r="G957" i="96"/>
  <c r="I957" i="96" s="1"/>
  <c r="H957" i="96"/>
  <c r="J957" i="96" s="1"/>
  <c r="G958" i="96"/>
  <c r="I958" i="96" s="1"/>
  <c r="H958" i="96"/>
  <c r="J958" i="96" s="1"/>
  <c r="G959" i="96"/>
  <c r="I959" i="96" s="1"/>
  <c r="H959" i="96"/>
  <c r="J959" i="96" s="1"/>
  <c r="G960" i="96"/>
  <c r="I960" i="96" s="1"/>
  <c r="H960" i="96"/>
  <c r="J960" i="96" s="1"/>
  <c r="G961" i="96"/>
  <c r="I961" i="96" s="1"/>
  <c r="H961" i="96"/>
  <c r="J961" i="96" s="1"/>
  <c r="G962" i="96"/>
  <c r="I962" i="96" s="1"/>
  <c r="H962" i="96"/>
  <c r="J962" i="96" s="1"/>
  <c r="G963" i="96"/>
  <c r="I963" i="96" s="1"/>
  <c r="H963" i="96"/>
  <c r="J963" i="96" s="1"/>
  <c r="G964" i="96"/>
  <c r="I964" i="96" s="1"/>
  <c r="H964" i="96"/>
  <c r="J964" i="96" s="1"/>
  <c r="G965" i="96"/>
  <c r="I965" i="96" s="1"/>
  <c r="H965" i="96"/>
  <c r="J965" i="96" s="1"/>
  <c r="G966" i="96"/>
  <c r="I966" i="96" s="1"/>
  <c r="H966" i="96"/>
  <c r="J966" i="96" s="1"/>
  <c r="G967" i="96"/>
  <c r="I967" i="96" s="1"/>
  <c r="H967" i="96"/>
  <c r="J967" i="96" s="1"/>
  <c r="G968" i="96"/>
  <c r="I968" i="96" s="1"/>
  <c r="H968" i="96"/>
  <c r="J968" i="96" s="1"/>
  <c r="G969" i="96"/>
  <c r="I969" i="96" s="1"/>
  <c r="H969" i="96"/>
  <c r="J969" i="96" s="1"/>
  <c r="G970" i="96"/>
  <c r="I970" i="96" s="1"/>
  <c r="H970" i="96"/>
  <c r="J970" i="96" s="1"/>
  <c r="G971" i="96"/>
  <c r="I971" i="96" s="1"/>
  <c r="H971" i="96"/>
  <c r="J971" i="96" s="1"/>
  <c r="G972" i="96"/>
  <c r="I972" i="96" s="1"/>
  <c r="H972" i="96"/>
  <c r="J972" i="96" s="1"/>
  <c r="G973" i="96"/>
  <c r="I973" i="96" s="1"/>
  <c r="H973" i="96"/>
  <c r="J973" i="96" s="1"/>
  <c r="G974" i="96"/>
  <c r="I974" i="96" s="1"/>
  <c r="H974" i="96"/>
  <c r="J974" i="96" s="1"/>
  <c r="G975" i="96"/>
  <c r="I975" i="96" s="1"/>
  <c r="H975" i="96"/>
  <c r="J975" i="96" s="1"/>
  <c r="G976" i="96"/>
  <c r="I976" i="96" s="1"/>
  <c r="H976" i="96"/>
  <c r="J976" i="96" s="1"/>
  <c r="G977" i="96"/>
  <c r="I977" i="96" s="1"/>
  <c r="H977" i="96"/>
  <c r="J977" i="96" s="1"/>
  <c r="G978" i="96"/>
  <c r="I978" i="96" s="1"/>
  <c r="H978" i="96"/>
  <c r="J978" i="96" s="1"/>
  <c r="G979" i="96"/>
  <c r="I979" i="96" s="1"/>
  <c r="H979" i="96"/>
  <c r="J979" i="96" s="1"/>
  <c r="G980" i="96"/>
  <c r="I980" i="96" s="1"/>
  <c r="H980" i="96"/>
  <c r="J980" i="96" s="1"/>
  <c r="G981" i="96"/>
  <c r="I981" i="96" s="1"/>
  <c r="H981" i="96"/>
  <c r="J981" i="96" s="1"/>
  <c r="G982" i="96"/>
  <c r="I982" i="96" s="1"/>
  <c r="H982" i="96"/>
  <c r="J982" i="96" s="1"/>
  <c r="G983" i="96"/>
  <c r="I983" i="96" s="1"/>
  <c r="H983" i="96"/>
  <c r="J983" i="96" s="1"/>
  <c r="G984" i="96"/>
  <c r="I984" i="96" s="1"/>
  <c r="H984" i="96"/>
  <c r="J984" i="96" s="1"/>
  <c r="G985" i="96"/>
  <c r="I985" i="96" s="1"/>
  <c r="H985" i="96"/>
  <c r="J985" i="96" s="1"/>
  <c r="G986" i="96"/>
  <c r="I986" i="96" s="1"/>
  <c r="H986" i="96"/>
  <c r="J986" i="96" s="1"/>
  <c r="G987" i="96"/>
  <c r="I987" i="96" s="1"/>
  <c r="H987" i="96"/>
  <c r="J987" i="96" s="1"/>
  <c r="G988" i="96"/>
  <c r="I988" i="96" s="1"/>
  <c r="H988" i="96"/>
  <c r="J988" i="96" s="1"/>
  <c r="G989" i="96"/>
  <c r="I989" i="96" s="1"/>
  <c r="H989" i="96"/>
  <c r="J989" i="96" s="1"/>
  <c r="G990" i="96"/>
  <c r="I990" i="96" s="1"/>
  <c r="H990" i="96"/>
  <c r="J990" i="96" s="1"/>
  <c r="G991" i="96"/>
  <c r="I991" i="96" s="1"/>
  <c r="H991" i="96"/>
  <c r="J991" i="96" s="1"/>
  <c r="G992" i="96"/>
  <c r="I992" i="96" s="1"/>
  <c r="H992" i="96"/>
  <c r="J992" i="96" s="1"/>
  <c r="G993" i="96"/>
  <c r="I993" i="96" s="1"/>
  <c r="H993" i="96"/>
  <c r="J993" i="96" s="1"/>
  <c r="G994" i="96"/>
  <c r="I994" i="96" s="1"/>
  <c r="H994" i="96"/>
  <c r="J994" i="96" s="1"/>
  <c r="G995" i="96"/>
  <c r="I995" i="96" s="1"/>
  <c r="H995" i="96"/>
  <c r="J995" i="96" s="1"/>
  <c r="G996" i="96"/>
  <c r="I996" i="96" s="1"/>
  <c r="H996" i="96"/>
  <c r="J996" i="96" s="1"/>
  <c r="G997" i="96"/>
  <c r="I997" i="96" s="1"/>
  <c r="H997" i="96"/>
  <c r="J997" i="96" s="1"/>
  <c r="G998" i="96"/>
  <c r="I998" i="96" s="1"/>
  <c r="H998" i="96"/>
  <c r="J998" i="96" s="1"/>
  <c r="G999" i="96"/>
  <c r="I999" i="96" s="1"/>
  <c r="H999" i="96"/>
  <c r="J999" i="96"/>
  <c r="G1000" i="96"/>
  <c r="I1000" i="96" s="1"/>
  <c r="H1000" i="96"/>
  <c r="J1000" i="96" s="1"/>
  <c r="G1001" i="96"/>
  <c r="I1001" i="96" s="1"/>
  <c r="H1001" i="96"/>
  <c r="J1001" i="96" s="1"/>
  <c r="G1002" i="96"/>
  <c r="I1002" i="96" s="1"/>
  <c r="H1002" i="96"/>
  <c r="J1002" i="96" s="1"/>
  <c r="G1003" i="96"/>
  <c r="I1003" i="96" s="1"/>
  <c r="H1003" i="96"/>
  <c r="J1003" i="96" s="1"/>
  <c r="G1004" i="96"/>
  <c r="I1004" i="96" s="1"/>
  <c r="H1004" i="96"/>
  <c r="J1004" i="96" s="1"/>
  <c r="G1005" i="96"/>
  <c r="I1005" i="96" s="1"/>
  <c r="H1005" i="96"/>
  <c r="J1005" i="96" s="1"/>
  <c r="G1006" i="96"/>
  <c r="I1006" i="96" s="1"/>
  <c r="H1006" i="96"/>
  <c r="J1006" i="96" s="1"/>
  <c r="G1007" i="96"/>
  <c r="I1007" i="96" s="1"/>
  <c r="H1007" i="96"/>
  <c r="J1007" i="96" s="1"/>
  <c r="G1008" i="96"/>
  <c r="I1008" i="96" s="1"/>
  <c r="H1008" i="96"/>
  <c r="J1008" i="96" s="1"/>
  <c r="G1009" i="96"/>
  <c r="I1009" i="96" s="1"/>
  <c r="H1009" i="96"/>
  <c r="J1009" i="96" s="1"/>
  <c r="G1010" i="96"/>
  <c r="I1010" i="96" s="1"/>
  <c r="H1010" i="96"/>
  <c r="J1010" i="96" s="1"/>
  <c r="G1011" i="96"/>
  <c r="I1011" i="96" s="1"/>
  <c r="H1011" i="96"/>
  <c r="J1011" i="96" s="1"/>
  <c r="G1012" i="96"/>
  <c r="I1012" i="96" s="1"/>
  <c r="H1012" i="96"/>
  <c r="J1012" i="96" s="1"/>
  <c r="G1013" i="96"/>
  <c r="I1013" i="96" s="1"/>
  <c r="H1013" i="96"/>
  <c r="J1013" i="96" s="1"/>
  <c r="G1014" i="96"/>
  <c r="I1014" i="96" s="1"/>
  <c r="H1014" i="96"/>
  <c r="J1014" i="96"/>
  <c r="G1015" i="96"/>
  <c r="I1015" i="96" s="1"/>
  <c r="H1015" i="96"/>
  <c r="J1015" i="96" s="1"/>
  <c r="G1016" i="96"/>
  <c r="I1016" i="96" s="1"/>
  <c r="H1016" i="96"/>
  <c r="J1016" i="96" s="1"/>
  <c r="G1017" i="96"/>
  <c r="I1017" i="96" s="1"/>
  <c r="H1017" i="96"/>
  <c r="J1017" i="96" s="1"/>
  <c r="G1018" i="96"/>
  <c r="I1018" i="96" s="1"/>
  <c r="H1018" i="96"/>
  <c r="J1018" i="96" s="1"/>
  <c r="G1019" i="96"/>
  <c r="I1019" i="96" s="1"/>
  <c r="H1019" i="96"/>
  <c r="J1019" i="96" s="1"/>
  <c r="G1020" i="96"/>
  <c r="I1020" i="96" s="1"/>
  <c r="H1020" i="96"/>
  <c r="J1020" i="96" s="1"/>
  <c r="G1021" i="96"/>
  <c r="I1021" i="96" s="1"/>
  <c r="H1021" i="96"/>
  <c r="J1021" i="96" s="1"/>
  <c r="G1022" i="96"/>
  <c r="I1022" i="96" s="1"/>
  <c r="H1022" i="96"/>
  <c r="J1022" i="96" s="1"/>
  <c r="G1023" i="96"/>
  <c r="I1023" i="96" s="1"/>
  <c r="H1023" i="96"/>
  <c r="J1023" i="96" s="1"/>
  <c r="G1024" i="96"/>
  <c r="I1024" i="96" s="1"/>
  <c r="H1024" i="96"/>
  <c r="J1024" i="96" s="1"/>
  <c r="G1025" i="96"/>
  <c r="I1025" i="96" s="1"/>
  <c r="H1025" i="96"/>
  <c r="J1025" i="96" s="1"/>
  <c r="G1026" i="96"/>
  <c r="I1026" i="96" s="1"/>
  <c r="H1026" i="96"/>
  <c r="J1026" i="96" s="1"/>
  <c r="G1027" i="96"/>
  <c r="I1027" i="96" s="1"/>
  <c r="H1027" i="96"/>
  <c r="J1027" i="96" s="1"/>
  <c r="G1028" i="96"/>
  <c r="I1028" i="96" s="1"/>
  <c r="H1028" i="96"/>
  <c r="J1028" i="96" s="1"/>
  <c r="G1029" i="96"/>
  <c r="I1029" i="96" s="1"/>
  <c r="H1029" i="96"/>
  <c r="J1029" i="96" s="1"/>
  <c r="G1030" i="96"/>
  <c r="I1030" i="96" s="1"/>
  <c r="H1030" i="96"/>
  <c r="J1030" i="96" s="1"/>
  <c r="G1031" i="96"/>
  <c r="I1031" i="96" s="1"/>
  <c r="H1031" i="96"/>
  <c r="J1031" i="96" s="1"/>
  <c r="G1032" i="96"/>
  <c r="I1032" i="96" s="1"/>
  <c r="H1032" i="96"/>
  <c r="J1032" i="96" s="1"/>
  <c r="G1033" i="96"/>
  <c r="I1033" i="96" s="1"/>
  <c r="H1033" i="96"/>
  <c r="J1033" i="96" s="1"/>
  <c r="G1034" i="96"/>
  <c r="I1034" i="96" s="1"/>
  <c r="H1034" i="96"/>
  <c r="J1034" i="96" s="1"/>
  <c r="G1035" i="96"/>
  <c r="I1035" i="96" s="1"/>
  <c r="H1035" i="96"/>
  <c r="J1035" i="96" s="1"/>
  <c r="G1036" i="96"/>
  <c r="I1036" i="96" s="1"/>
  <c r="H1036" i="96"/>
  <c r="J1036" i="96" s="1"/>
  <c r="G1037" i="96"/>
  <c r="I1037" i="96" s="1"/>
  <c r="H1037" i="96"/>
  <c r="J1037" i="96" s="1"/>
  <c r="G1038" i="96"/>
  <c r="I1038" i="96" s="1"/>
  <c r="H1038" i="96"/>
  <c r="J1038" i="96" s="1"/>
  <c r="G1039" i="96"/>
  <c r="I1039" i="96" s="1"/>
  <c r="H1039" i="96"/>
  <c r="J1039" i="96" s="1"/>
  <c r="G1040" i="96"/>
  <c r="I1040" i="96" s="1"/>
  <c r="H1040" i="96"/>
  <c r="J1040" i="96" s="1"/>
  <c r="G1041" i="96"/>
  <c r="I1041" i="96" s="1"/>
  <c r="H1041" i="96"/>
  <c r="J1041" i="96" s="1"/>
  <c r="G1042" i="96"/>
  <c r="I1042" i="96" s="1"/>
  <c r="H1042" i="96"/>
  <c r="J1042" i="96" s="1"/>
  <c r="G1043" i="96"/>
  <c r="I1043" i="96" s="1"/>
  <c r="H1043" i="96"/>
  <c r="J1043" i="96" s="1"/>
  <c r="G1044" i="96"/>
  <c r="I1044" i="96" s="1"/>
  <c r="H1044" i="96"/>
  <c r="J1044" i="96" s="1"/>
  <c r="G1045" i="96"/>
  <c r="I1045" i="96" s="1"/>
  <c r="H1045" i="96"/>
  <c r="J1045" i="96" s="1"/>
  <c r="G1046" i="96"/>
  <c r="I1046" i="96" s="1"/>
  <c r="H1046" i="96"/>
  <c r="J1046" i="96" s="1"/>
  <c r="G1047" i="96"/>
  <c r="I1047" i="96" s="1"/>
  <c r="H1047" i="96"/>
  <c r="J1047" i="96" s="1"/>
  <c r="G1048" i="96"/>
  <c r="I1048" i="96" s="1"/>
  <c r="H1048" i="96"/>
  <c r="J1048" i="96" s="1"/>
  <c r="G1049" i="96"/>
  <c r="I1049" i="96" s="1"/>
  <c r="H1049" i="96"/>
  <c r="J1049" i="96" s="1"/>
  <c r="G1050" i="96"/>
  <c r="I1050" i="96" s="1"/>
  <c r="H1050" i="96"/>
  <c r="J1050" i="96" s="1"/>
  <c r="G1051" i="96"/>
  <c r="I1051" i="96" s="1"/>
  <c r="H1051" i="96"/>
  <c r="J1051" i="96" s="1"/>
  <c r="G1052" i="96"/>
  <c r="I1052" i="96" s="1"/>
  <c r="H1052" i="96"/>
  <c r="J1052" i="96" s="1"/>
  <c r="G1053" i="96"/>
  <c r="I1053" i="96" s="1"/>
  <c r="H1053" i="96"/>
  <c r="J1053" i="96" s="1"/>
  <c r="G1054" i="96"/>
  <c r="I1054" i="96" s="1"/>
  <c r="H1054" i="96"/>
  <c r="J1054" i="96" s="1"/>
  <c r="G1055" i="96"/>
  <c r="I1055" i="96" s="1"/>
  <c r="H1055" i="96"/>
  <c r="J1055" i="96" s="1"/>
  <c r="G1056" i="96"/>
  <c r="I1056" i="96" s="1"/>
  <c r="H1056" i="96"/>
  <c r="J1056" i="96" s="1"/>
  <c r="G1057" i="96"/>
  <c r="I1057" i="96" s="1"/>
  <c r="H1057" i="96"/>
  <c r="J1057" i="96" s="1"/>
  <c r="G1058" i="96"/>
  <c r="I1058" i="96" s="1"/>
  <c r="H1058" i="96"/>
  <c r="J1058" i="96" s="1"/>
  <c r="G1059" i="96"/>
  <c r="I1059" i="96" s="1"/>
  <c r="H1059" i="96"/>
  <c r="J1059" i="96" s="1"/>
  <c r="G1060" i="96"/>
  <c r="I1060" i="96" s="1"/>
  <c r="H1060" i="96"/>
  <c r="J1060" i="96" s="1"/>
  <c r="G1061" i="96"/>
  <c r="I1061" i="96" s="1"/>
  <c r="H1061" i="96"/>
  <c r="J1061" i="96" s="1"/>
  <c r="G1062" i="96"/>
  <c r="I1062" i="96" s="1"/>
  <c r="H1062" i="96"/>
  <c r="J1062" i="96" s="1"/>
  <c r="G1063" i="96"/>
  <c r="I1063" i="96" s="1"/>
  <c r="H1063" i="96"/>
  <c r="J1063" i="96" s="1"/>
  <c r="G1064" i="96"/>
  <c r="I1064" i="96" s="1"/>
  <c r="H1064" i="96"/>
  <c r="J1064" i="96" s="1"/>
  <c r="G1065" i="96"/>
  <c r="I1065" i="96" s="1"/>
  <c r="H1065" i="96"/>
  <c r="J1065" i="96" s="1"/>
  <c r="G1066" i="96"/>
  <c r="I1066" i="96" s="1"/>
  <c r="H1066" i="96"/>
  <c r="J1066" i="96" s="1"/>
  <c r="G1067" i="96"/>
  <c r="I1067" i="96" s="1"/>
  <c r="H1067" i="96"/>
  <c r="J1067" i="96" s="1"/>
  <c r="G1068" i="96"/>
  <c r="I1068" i="96" s="1"/>
  <c r="H1068" i="96"/>
  <c r="J1068" i="96" s="1"/>
  <c r="G1069" i="96"/>
  <c r="I1069" i="96" s="1"/>
  <c r="H1069" i="96"/>
  <c r="J1069" i="96" s="1"/>
  <c r="G1070" i="96"/>
  <c r="I1070" i="96" s="1"/>
  <c r="H1070" i="96"/>
  <c r="J1070" i="96" s="1"/>
  <c r="G1071" i="96"/>
  <c r="I1071" i="96" s="1"/>
  <c r="H1071" i="96"/>
  <c r="J1071" i="96" s="1"/>
  <c r="G1072" i="96"/>
  <c r="I1072" i="96" s="1"/>
  <c r="H1072" i="96"/>
  <c r="J1072" i="96" s="1"/>
  <c r="G1073" i="96"/>
  <c r="I1073" i="96" s="1"/>
  <c r="H1073" i="96"/>
  <c r="J1073" i="96" s="1"/>
  <c r="G1074" i="96"/>
  <c r="I1074" i="96" s="1"/>
  <c r="H1074" i="96"/>
  <c r="J1074" i="96" s="1"/>
  <c r="G1075" i="96"/>
  <c r="I1075" i="96" s="1"/>
  <c r="H1075" i="96"/>
  <c r="J1075" i="96" s="1"/>
  <c r="G1076" i="96"/>
  <c r="I1076" i="96" s="1"/>
  <c r="H1076" i="96"/>
  <c r="J1076" i="96" s="1"/>
  <c r="G1077" i="96"/>
  <c r="I1077" i="96" s="1"/>
  <c r="H1077" i="96"/>
  <c r="J1077" i="96" s="1"/>
  <c r="G1078" i="96"/>
  <c r="I1078" i="96" s="1"/>
  <c r="H1078" i="96"/>
  <c r="J1078" i="96" s="1"/>
  <c r="G1079" i="96"/>
  <c r="I1079" i="96" s="1"/>
  <c r="H1079" i="96"/>
  <c r="J1079" i="96" s="1"/>
  <c r="G1080" i="96"/>
  <c r="I1080" i="96" s="1"/>
  <c r="H1080" i="96"/>
  <c r="J1080" i="96" s="1"/>
  <c r="G1081" i="96"/>
  <c r="I1081" i="96" s="1"/>
  <c r="H1081" i="96"/>
  <c r="J1081" i="96" s="1"/>
  <c r="G1082" i="96"/>
  <c r="I1082" i="96" s="1"/>
  <c r="H1082" i="96"/>
  <c r="J1082" i="96" s="1"/>
  <c r="G1083" i="96"/>
  <c r="I1083" i="96" s="1"/>
  <c r="H1083" i="96"/>
  <c r="J1083" i="96" s="1"/>
  <c r="G1084" i="96"/>
  <c r="I1084" i="96" s="1"/>
  <c r="H1084" i="96"/>
  <c r="J1084" i="96" s="1"/>
  <c r="G1085" i="96"/>
  <c r="I1085" i="96" s="1"/>
  <c r="H1085" i="96"/>
  <c r="J1085" i="96" s="1"/>
  <c r="G1086" i="96"/>
  <c r="I1086" i="96" s="1"/>
  <c r="H1086" i="96"/>
  <c r="J1086" i="96" s="1"/>
  <c r="G1087" i="96"/>
  <c r="I1087" i="96" s="1"/>
  <c r="H1087" i="96"/>
  <c r="J1087" i="96" s="1"/>
  <c r="G1088" i="96"/>
  <c r="I1088" i="96" s="1"/>
  <c r="H1088" i="96"/>
  <c r="J1088" i="96" s="1"/>
  <c r="G1089" i="96"/>
  <c r="I1089" i="96" s="1"/>
  <c r="H1089" i="96"/>
  <c r="J1089" i="96" s="1"/>
  <c r="G1090" i="96"/>
  <c r="I1090" i="96" s="1"/>
  <c r="H1090" i="96"/>
  <c r="J1090" i="96" s="1"/>
  <c r="G1091" i="96"/>
  <c r="I1091" i="96" s="1"/>
  <c r="H1091" i="96"/>
  <c r="J1091" i="96" s="1"/>
  <c r="G1092" i="96"/>
  <c r="I1092" i="96" s="1"/>
  <c r="H1092" i="96"/>
  <c r="J1092" i="96" s="1"/>
  <c r="G1093" i="96"/>
  <c r="I1093" i="96" s="1"/>
  <c r="H1093" i="96"/>
  <c r="J1093" i="96" s="1"/>
  <c r="G1094" i="96"/>
  <c r="I1094" i="96" s="1"/>
  <c r="H1094" i="96"/>
  <c r="J1094" i="96" s="1"/>
  <c r="G1095" i="96"/>
  <c r="I1095" i="96" s="1"/>
  <c r="H1095" i="96"/>
  <c r="J1095" i="96" s="1"/>
  <c r="G1096" i="96"/>
  <c r="I1096" i="96" s="1"/>
  <c r="H1096" i="96"/>
  <c r="J1096" i="96" s="1"/>
  <c r="G1097" i="96"/>
  <c r="I1097" i="96" s="1"/>
  <c r="H1097" i="96"/>
  <c r="J1097" i="96" s="1"/>
  <c r="G1098" i="96"/>
  <c r="I1098" i="96" s="1"/>
  <c r="H1098" i="96"/>
  <c r="J1098" i="96" s="1"/>
  <c r="G1099" i="96"/>
  <c r="I1099" i="96" s="1"/>
  <c r="H1099" i="96"/>
  <c r="J1099" i="96" s="1"/>
  <c r="G1100" i="96"/>
  <c r="I1100" i="96" s="1"/>
  <c r="H1100" i="96"/>
  <c r="J1100" i="96" s="1"/>
  <c r="G1101" i="96"/>
  <c r="I1101" i="96" s="1"/>
  <c r="H1101" i="96"/>
  <c r="J1101" i="96" s="1"/>
  <c r="G1102" i="96"/>
  <c r="I1102" i="96" s="1"/>
  <c r="H1102" i="96"/>
  <c r="J1102" i="96" s="1"/>
  <c r="G1103" i="96"/>
  <c r="I1103" i="96" s="1"/>
  <c r="H1103" i="96"/>
  <c r="J1103" i="96" s="1"/>
  <c r="G1104" i="96"/>
  <c r="I1104" i="96" s="1"/>
  <c r="H1104" i="96"/>
  <c r="J1104" i="96" s="1"/>
  <c r="G1105" i="96"/>
  <c r="I1105" i="96" s="1"/>
  <c r="H1105" i="96"/>
  <c r="J1105" i="96" s="1"/>
  <c r="G1106" i="96"/>
  <c r="I1106" i="96" s="1"/>
  <c r="H1106" i="96"/>
  <c r="J1106" i="96" s="1"/>
  <c r="G1107" i="96"/>
  <c r="I1107" i="96" s="1"/>
  <c r="H1107" i="96"/>
  <c r="J1107" i="96" s="1"/>
  <c r="G1108" i="96"/>
  <c r="I1108" i="96" s="1"/>
  <c r="H1108" i="96"/>
  <c r="J1108" i="96" s="1"/>
  <c r="G1109" i="96"/>
  <c r="I1109" i="96" s="1"/>
  <c r="H1109" i="96"/>
  <c r="J1109" i="96" s="1"/>
  <c r="G1110" i="96"/>
  <c r="I1110" i="96" s="1"/>
  <c r="H1110" i="96"/>
  <c r="J1110" i="96" s="1"/>
  <c r="G1111" i="96"/>
  <c r="I1111" i="96" s="1"/>
  <c r="H1111" i="96"/>
  <c r="J1111" i="96" s="1"/>
  <c r="G1112" i="96"/>
  <c r="I1112" i="96" s="1"/>
  <c r="H1112" i="96"/>
  <c r="J1112" i="96" s="1"/>
  <c r="G1113" i="96"/>
  <c r="I1113" i="96" s="1"/>
  <c r="H1113" i="96"/>
  <c r="J1113" i="96" s="1"/>
  <c r="G1114" i="96"/>
  <c r="I1114" i="96" s="1"/>
  <c r="H1114" i="96"/>
  <c r="J1114" i="96" s="1"/>
  <c r="G1115" i="96"/>
  <c r="I1115" i="96" s="1"/>
  <c r="H1115" i="96"/>
  <c r="J1115" i="96" s="1"/>
  <c r="G1116" i="96"/>
  <c r="I1116" i="96" s="1"/>
  <c r="H1116" i="96"/>
  <c r="J1116" i="96" s="1"/>
  <c r="G1117" i="96"/>
  <c r="I1117" i="96" s="1"/>
  <c r="H1117" i="96"/>
  <c r="J1117" i="96" s="1"/>
  <c r="G1118" i="96"/>
  <c r="I1118" i="96" s="1"/>
  <c r="H1118" i="96"/>
  <c r="J1118" i="96" s="1"/>
  <c r="G1119" i="96"/>
  <c r="I1119" i="96" s="1"/>
  <c r="H1119" i="96"/>
  <c r="J1119" i="96" s="1"/>
  <c r="G1120" i="96"/>
  <c r="I1120" i="96" s="1"/>
  <c r="H1120" i="96"/>
  <c r="J1120" i="96" s="1"/>
  <c r="G1121" i="96"/>
  <c r="I1121" i="96" s="1"/>
  <c r="H1121" i="96"/>
  <c r="J1121" i="96" s="1"/>
  <c r="G1122" i="96"/>
  <c r="I1122" i="96" s="1"/>
  <c r="H1122" i="96"/>
  <c r="J1122" i="96" s="1"/>
  <c r="G1123" i="96"/>
  <c r="I1123" i="96" s="1"/>
  <c r="H1123" i="96"/>
  <c r="J1123" i="96" s="1"/>
  <c r="G1124" i="96"/>
  <c r="I1124" i="96" s="1"/>
  <c r="H1124" i="96"/>
  <c r="J1124" i="96" s="1"/>
  <c r="G1125" i="96"/>
  <c r="I1125" i="96" s="1"/>
  <c r="H1125" i="96"/>
  <c r="J1125" i="96" s="1"/>
  <c r="G1126" i="96"/>
  <c r="I1126" i="96" s="1"/>
  <c r="H1126" i="96"/>
  <c r="J1126" i="96" s="1"/>
  <c r="G1127" i="96"/>
  <c r="I1127" i="96" s="1"/>
  <c r="H1127" i="96"/>
  <c r="J1127" i="96" s="1"/>
  <c r="G1128" i="96"/>
  <c r="I1128" i="96" s="1"/>
  <c r="H1128" i="96"/>
  <c r="J1128" i="96" s="1"/>
  <c r="G1129" i="96"/>
  <c r="I1129" i="96" s="1"/>
  <c r="H1129" i="96"/>
  <c r="J1129" i="96" s="1"/>
  <c r="G1130" i="96"/>
  <c r="I1130" i="96" s="1"/>
  <c r="H1130" i="96"/>
  <c r="J1130" i="96" s="1"/>
  <c r="G1131" i="96"/>
  <c r="I1131" i="96" s="1"/>
  <c r="H1131" i="96"/>
  <c r="J1131" i="96" s="1"/>
  <c r="G1132" i="96"/>
  <c r="I1132" i="96" s="1"/>
  <c r="H1132" i="96"/>
  <c r="J1132" i="96" s="1"/>
  <c r="G1133" i="96"/>
  <c r="I1133" i="96" s="1"/>
  <c r="H1133" i="96"/>
  <c r="J1133" i="96" s="1"/>
  <c r="G1134" i="96"/>
  <c r="I1134" i="96" s="1"/>
  <c r="H1134" i="96"/>
  <c r="J1134" i="96" s="1"/>
  <c r="G1135" i="96"/>
  <c r="I1135" i="96" s="1"/>
  <c r="H1135" i="96"/>
  <c r="J1135" i="96" s="1"/>
  <c r="G1136" i="96"/>
  <c r="I1136" i="96" s="1"/>
  <c r="H1136" i="96"/>
  <c r="J1136" i="96" s="1"/>
  <c r="G1137" i="96"/>
  <c r="I1137" i="96" s="1"/>
  <c r="H1137" i="96"/>
  <c r="J1137" i="96" s="1"/>
  <c r="G1138" i="96"/>
  <c r="I1138" i="96" s="1"/>
  <c r="H1138" i="96"/>
  <c r="J1138" i="96" s="1"/>
  <c r="G1139" i="96"/>
  <c r="I1139" i="96" s="1"/>
  <c r="H1139" i="96"/>
  <c r="J1139" i="96" s="1"/>
  <c r="G1140" i="96"/>
  <c r="I1140" i="96" s="1"/>
  <c r="H1140" i="96"/>
  <c r="J1140" i="96" s="1"/>
  <c r="G1141" i="96"/>
  <c r="I1141" i="96" s="1"/>
  <c r="H1141" i="96"/>
  <c r="J1141" i="96" s="1"/>
  <c r="G1142" i="96"/>
  <c r="I1142" i="96" s="1"/>
  <c r="H1142" i="96"/>
  <c r="J1142" i="96" s="1"/>
  <c r="G1143" i="96"/>
  <c r="I1143" i="96" s="1"/>
  <c r="H1143" i="96"/>
  <c r="J1143" i="96" s="1"/>
  <c r="G1144" i="96"/>
  <c r="I1144" i="96" s="1"/>
  <c r="H1144" i="96"/>
  <c r="J1144" i="96" s="1"/>
  <c r="G1145" i="96"/>
  <c r="I1145" i="96" s="1"/>
  <c r="H1145" i="96"/>
  <c r="J1145" i="96" s="1"/>
  <c r="G1146" i="96"/>
  <c r="I1146" i="96" s="1"/>
  <c r="H1146" i="96"/>
  <c r="J1146" i="96" s="1"/>
  <c r="G1147" i="96"/>
  <c r="I1147" i="96" s="1"/>
  <c r="H1147" i="96"/>
  <c r="J1147" i="96" s="1"/>
  <c r="G1148" i="96"/>
  <c r="I1148" i="96" s="1"/>
  <c r="H1148" i="96"/>
  <c r="J1148" i="96" s="1"/>
  <c r="G1149" i="96"/>
  <c r="I1149" i="96" s="1"/>
  <c r="H1149" i="96"/>
  <c r="J1149" i="96" s="1"/>
  <c r="G1150" i="96"/>
  <c r="I1150" i="96" s="1"/>
  <c r="H1150" i="96"/>
  <c r="J1150" i="96" s="1"/>
  <c r="G1151" i="96"/>
  <c r="I1151" i="96" s="1"/>
  <c r="H1151" i="96"/>
  <c r="J1151" i="96" s="1"/>
  <c r="G1152" i="96"/>
  <c r="I1152" i="96" s="1"/>
  <c r="H1152" i="96"/>
  <c r="J1152" i="96" s="1"/>
  <c r="G1153" i="96"/>
  <c r="I1153" i="96" s="1"/>
  <c r="H1153" i="96"/>
  <c r="J1153" i="96" s="1"/>
  <c r="G1154" i="96"/>
  <c r="I1154" i="96" s="1"/>
  <c r="H1154" i="96"/>
  <c r="J1154" i="96" s="1"/>
  <c r="G1155" i="96"/>
  <c r="I1155" i="96" s="1"/>
  <c r="H1155" i="96"/>
  <c r="J1155" i="96" s="1"/>
  <c r="G1156" i="96"/>
  <c r="I1156" i="96" s="1"/>
  <c r="H1156" i="96"/>
  <c r="J1156" i="96" s="1"/>
  <c r="G1157" i="96"/>
  <c r="I1157" i="96" s="1"/>
  <c r="H1157" i="96"/>
  <c r="J1157" i="96" s="1"/>
  <c r="G1158" i="96"/>
  <c r="I1158" i="96" s="1"/>
  <c r="H1158" i="96"/>
  <c r="J1158" i="96" s="1"/>
  <c r="G1159" i="96"/>
  <c r="I1159" i="96" s="1"/>
  <c r="H1159" i="96"/>
  <c r="J1159" i="96" s="1"/>
  <c r="G1160" i="96"/>
  <c r="I1160" i="96" s="1"/>
  <c r="H1160" i="96"/>
  <c r="J1160" i="96" s="1"/>
  <c r="G1161" i="96"/>
  <c r="I1161" i="96" s="1"/>
  <c r="H1161" i="96"/>
  <c r="J1161" i="96" s="1"/>
  <c r="G1162" i="96"/>
  <c r="I1162" i="96" s="1"/>
  <c r="H1162" i="96"/>
  <c r="J1162" i="96" s="1"/>
  <c r="G1163" i="96"/>
  <c r="I1163" i="96" s="1"/>
  <c r="H1163" i="96"/>
  <c r="J1163" i="96" s="1"/>
  <c r="G1164" i="96"/>
  <c r="I1164" i="96" s="1"/>
  <c r="H1164" i="96"/>
  <c r="J1164" i="96" s="1"/>
  <c r="G1165" i="96"/>
  <c r="I1165" i="96" s="1"/>
  <c r="H1165" i="96"/>
  <c r="J1165" i="96" s="1"/>
  <c r="G1166" i="96"/>
  <c r="I1166" i="96" s="1"/>
  <c r="H1166" i="96"/>
  <c r="J1166" i="96" s="1"/>
  <c r="G1167" i="96"/>
  <c r="I1167" i="96" s="1"/>
  <c r="H1167" i="96"/>
  <c r="J1167" i="96" s="1"/>
  <c r="G1168" i="96"/>
  <c r="I1168" i="96" s="1"/>
  <c r="H1168" i="96"/>
  <c r="J1168" i="96" s="1"/>
  <c r="G1169" i="96"/>
  <c r="I1169" i="96" s="1"/>
  <c r="H1169" i="96"/>
  <c r="J1169" i="96" s="1"/>
  <c r="G1170" i="96"/>
  <c r="I1170" i="96" s="1"/>
  <c r="H1170" i="96"/>
  <c r="J1170" i="96" s="1"/>
  <c r="G1171" i="96"/>
  <c r="I1171" i="96" s="1"/>
  <c r="H1171" i="96"/>
  <c r="J1171" i="96" s="1"/>
  <c r="G1172" i="96"/>
  <c r="I1172" i="96" s="1"/>
  <c r="H1172" i="96"/>
  <c r="J1172" i="96" s="1"/>
  <c r="G1173" i="96"/>
  <c r="I1173" i="96" s="1"/>
  <c r="H1173" i="96"/>
  <c r="J1173" i="96"/>
  <c r="G1174" i="96"/>
  <c r="I1174" i="96" s="1"/>
  <c r="H1174" i="96"/>
  <c r="J1174" i="96" s="1"/>
  <c r="G1175" i="96"/>
  <c r="I1175" i="96" s="1"/>
  <c r="H1175" i="96"/>
  <c r="J1175" i="96" s="1"/>
  <c r="G1176" i="96"/>
  <c r="I1176" i="96" s="1"/>
  <c r="H1176" i="96"/>
  <c r="J1176" i="96" s="1"/>
  <c r="G1177" i="96"/>
  <c r="I1177" i="96" s="1"/>
  <c r="H1177" i="96"/>
  <c r="J1177" i="96" s="1"/>
  <c r="G1178" i="96"/>
  <c r="I1178" i="96" s="1"/>
  <c r="H1178" i="96"/>
  <c r="J1178" i="96" s="1"/>
  <c r="G1179" i="96"/>
  <c r="I1179" i="96" s="1"/>
  <c r="H1179" i="96"/>
  <c r="J1179" i="96" s="1"/>
  <c r="G1180" i="96"/>
  <c r="I1180" i="96" s="1"/>
  <c r="H1180" i="96"/>
  <c r="J1180" i="96" s="1"/>
  <c r="G1181" i="96"/>
  <c r="I1181" i="96" s="1"/>
  <c r="H1181" i="96"/>
  <c r="J1181" i="96" s="1"/>
  <c r="G1182" i="96"/>
  <c r="I1182" i="96" s="1"/>
  <c r="H1182" i="96"/>
  <c r="J1182" i="96" s="1"/>
  <c r="G1183" i="96"/>
  <c r="H1183" i="96"/>
  <c r="J1183" i="96" s="1"/>
  <c r="I1183" i="96"/>
  <c r="G1184" i="96"/>
  <c r="I1184" i="96" s="1"/>
  <c r="H1184" i="96"/>
  <c r="J1184" i="96" s="1"/>
  <c r="G1185" i="96"/>
  <c r="I1185" i="96" s="1"/>
  <c r="H1185" i="96"/>
  <c r="J1185" i="96" s="1"/>
  <c r="G1186" i="96"/>
  <c r="I1186" i="96" s="1"/>
  <c r="H1186" i="96"/>
  <c r="J1186" i="96" s="1"/>
  <c r="G1187" i="96"/>
  <c r="I1187" i="96" s="1"/>
  <c r="H1187" i="96"/>
  <c r="J1187" i="96" s="1"/>
  <c r="G1188" i="96"/>
  <c r="I1188" i="96" s="1"/>
  <c r="H1188" i="96"/>
  <c r="J1188" i="96" s="1"/>
  <c r="G1189" i="96"/>
  <c r="I1189" i="96" s="1"/>
  <c r="H1189" i="96"/>
  <c r="J1189" i="96" s="1"/>
  <c r="G1190" i="96"/>
  <c r="I1190" i="96" s="1"/>
  <c r="H1190" i="96"/>
  <c r="J1190" i="96"/>
  <c r="G1191" i="96"/>
  <c r="I1191" i="96" s="1"/>
  <c r="H1191" i="96"/>
  <c r="J1191" i="96" s="1"/>
  <c r="G1192" i="96"/>
  <c r="I1192" i="96" s="1"/>
  <c r="H1192" i="96"/>
  <c r="J1192" i="96" s="1"/>
  <c r="G1193" i="96"/>
  <c r="I1193" i="96" s="1"/>
  <c r="H1193" i="96"/>
  <c r="J1193" i="96" s="1"/>
  <c r="G1194" i="96"/>
  <c r="I1194" i="96" s="1"/>
  <c r="H1194" i="96"/>
  <c r="J1194" i="96" s="1"/>
  <c r="G1195" i="96"/>
  <c r="I1195" i="96" s="1"/>
  <c r="H1195" i="96"/>
  <c r="J1195" i="96" s="1"/>
  <c r="G1196" i="96"/>
  <c r="I1196" i="96" s="1"/>
  <c r="H1196" i="96"/>
  <c r="J1196" i="96" s="1"/>
  <c r="G1197" i="96"/>
  <c r="I1197" i="96" s="1"/>
  <c r="H1197" i="96"/>
  <c r="J1197" i="96" s="1"/>
  <c r="G1198" i="96"/>
  <c r="I1198" i="96" s="1"/>
  <c r="H1198" i="96"/>
  <c r="J1198" i="96" s="1"/>
  <c r="G1199" i="96"/>
  <c r="I1199" i="96" s="1"/>
  <c r="H1199" i="96"/>
  <c r="J1199" i="96" s="1"/>
  <c r="G1200" i="96"/>
  <c r="I1200" i="96" s="1"/>
  <c r="H1200" i="96"/>
  <c r="J1200" i="96" s="1"/>
  <c r="G1201" i="96"/>
  <c r="I1201" i="96" s="1"/>
  <c r="H1201" i="96"/>
  <c r="J1201" i="96" s="1"/>
  <c r="G1202" i="96"/>
  <c r="I1202" i="96" s="1"/>
  <c r="H1202" i="96"/>
  <c r="J1202" i="96" s="1"/>
  <c r="G1203" i="96"/>
  <c r="I1203" i="96" s="1"/>
  <c r="H1203" i="96"/>
  <c r="J1203" i="96" s="1"/>
  <c r="G1204" i="96"/>
  <c r="I1204" i="96" s="1"/>
  <c r="H1204" i="96"/>
  <c r="J1204" i="96" s="1"/>
  <c r="G1205" i="96"/>
  <c r="I1205" i="96" s="1"/>
  <c r="H1205" i="96"/>
  <c r="J1205" i="96" s="1"/>
  <c r="G1206" i="96"/>
  <c r="I1206" i="96" s="1"/>
  <c r="H1206" i="96"/>
  <c r="J1206" i="96" s="1"/>
  <c r="G1207" i="96"/>
  <c r="I1207" i="96" s="1"/>
  <c r="H1207" i="96"/>
  <c r="J1207" i="96" s="1"/>
  <c r="G1208" i="96"/>
  <c r="I1208" i="96" s="1"/>
  <c r="H1208" i="96"/>
  <c r="J1208" i="96" s="1"/>
  <c r="H2" i="96"/>
  <c r="J2" i="96" s="1"/>
  <c r="G2" i="96"/>
  <c r="I2" i="96" s="1"/>
  <c r="D58" i="83" l="1"/>
  <c r="E11" i="83"/>
  <c r="D58" i="82"/>
  <c r="E11" i="82"/>
  <c r="D58" i="81"/>
  <c r="E11" i="81"/>
  <c r="D58" i="80"/>
  <c r="E11" i="80"/>
  <c r="D58" i="79"/>
  <c r="E11" i="79"/>
  <c r="D58" i="78"/>
  <c r="E11" i="78"/>
  <c r="D58" i="77"/>
  <c r="E11" i="77"/>
  <c r="D58" i="76"/>
  <c r="E11" i="76"/>
  <c r="D58" i="75"/>
  <c r="E11" i="75"/>
  <c r="D58" i="73"/>
  <c r="D58" i="72"/>
  <c r="D58" i="71"/>
  <c r="E11" i="68"/>
  <c r="D58" i="70"/>
  <c r="E11" i="70"/>
  <c r="D58" i="68"/>
  <c r="D58" i="66"/>
  <c r="E11" i="66"/>
  <c r="D58" i="56"/>
  <c r="E11" i="56"/>
  <c r="D58" i="64"/>
  <c r="E11" i="64"/>
  <c r="D58" i="65"/>
  <c r="E11" i="65"/>
  <c r="D58" i="61"/>
  <c r="E11" i="61"/>
  <c r="D58" i="19"/>
  <c r="E16" i="19"/>
  <c r="E16" i="89"/>
  <c r="E15" i="89"/>
  <c r="E11" i="89"/>
  <c r="D58" i="89"/>
  <c r="D58" i="67"/>
  <c r="E16" i="90"/>
  <c r="E15" i="90"/>
  <c r="E11" i="90"/>
  <c r="H45" i="85" l="1"/>
  <c r="H44" i="85"/>
  <c r="G85" i="95" l="1"/>
  <c r="J85" i="95" s="1"/>
  <c r="G86" i="95"/>
  <c r="J86" i="95" s="1"/>
  <c r="G84" i="95"/>
  <c r="J84" i="95" s="1"/>
  <c r="G83" i="95"/>
  <c r="J83" i="95" s="1"/>
  <c r="G81" i="95"/>
  <c r="J81" i="95" s="1"/>
  <c r="G80" i="95"/>
  <c r="J80" i="95" s="1"/>
  <c r="G79" i="95"/>
  <c r="J79" i="95" s="1"/>
  <c r="G69" i="95"/>
  <c r="J69" i="95" s="1"/>
  <c r="G70" i="95"/>
  <c r="J70" i="95" s="1"/>
  <c r="G71" i="95"/>
  <c r="J71" i="95" s="1"/>
  <c r="G72" i="95"/>
  <c r="J72" i="95" s="1"/>
  <c r="G73" i="95"/>
  <c r="J73" i="95" s="1"/>
  <c r="G74" i="95"/>
  <c r="J74" i="95" s="1"/>
  <c r="G75" i="95"/>
  <c r="J75" i="95" s="1"/>
  <c r="G76" i="95"/>
  <c r="J76" i="95" s="1"/>
  <c r="G77" i="95"/>
  <c r="J77" i="95" s="1"/>
  <c r="G78" i="95"/>
  <c r="J78" i="95" s="1"/>
  <c r="G82" i="95"/>
  <c r="J82" i="95" s="1"/>
  <c r="G4" i="95" l="1"/>
  <c r="J4" i="95" s="1"/>
  <c r="G5" i="95"/>
  <c r="J5" i="95" s="1"/>
  <c r="G6" i="95"/>
  <c r="J6" i="95" s="1"/>
  <c r="G7" i="95"/>
  <c r="J7" i="95" s="1"/>
  <c r="G8" i="95"/>
  <c r="J8" i="95" s="1"/>
  <c r="G9" i="95"/>
  <c r="J9" i="95" s="1"/>
  <c r="G10" i="95"/>
  <c r="J10" i="95" s="1"/>
  <c r="G11" i="95"/>
  <c r="J11" i="95" s="1"/>
  <c r="G12" i="95"/>
  <c r="J12" i="95" s="1"/>
  <c r="G13" i="95"/>
  <c r="J13" i="95" s="1"/>
  <c r="G14" i="95"/>
  <c r="J14" i="95" s="1"/>
  <c r="G15" i="95"/>
  <c r="J15" i="95" s="1"/>
  <c r="G16" i="95"/>
  <c r="J16" i="95" s="1"/>
  <c r="G17" i="95"/>
  <c r="J17" i="95" s="1"/>
  <c r="G18" i="95"/>
  <c r="J18" i="95" s="1"/>
  <c r="G19" i="95"/>
  <c r="J19" i="95" s="1"/>
  <c r="G20" i="95"/>
  <c r="J20" i="95" s="1"/>
  <c r="G21" i="95"/>
  <c r="J21" i="95" s="1"/>
  <c r="G22" i="95"/>
  <c r="J22" i="95" s="1"/>
  <c r="G23" i="95"/>
  <c r="J23" i="95" s="1"/>
  <c r="G24" i="95"/>
  <c r="J24" i="95" s="1"/>
  <c r="G25" i="95"/>
  <c r="J25" i="95" s="1"/>
  <c r="G26" i="95"/>
  <c r="J26" i="95" s="1"/>
  <c r="G27" i="95"/>
  <c r="J27" i="95" s="1"/>
  <c r="G28" i="95"/>
  <c r="J28" i="95" s="1"/>
  <c r="G29" i="95"/>
  <c r="J29" i="95" s="1"/>
  <c r="G30" i="95"/>
  <c r="J30" i="95" s="1"/>
  <c r="G31" i="95"/>
  <c r="J31" i="95" s="1"/>
  <c r="G32" i="95"/>
  <c r="J32" i="95" s="1"/>
  <c r="G33" i="95"/>
  <c r="J33" i="95" s="1"/>
  <c r="G34" i="95"/>
  <c r="J34" i="95" s="1"/>
  <c r="G35" i="95"/>
  <c r="J35" i="95" s="1"/>
  <c r="G36" i="95"/>
  <c r="J36" i="95" s="1"/>
  <c r="G37" i="95"/>
  <c r="J37" i="95" s="1"/>
  <c r="G38" i="95"/>
  <c r="J38" i="95" s="1"/>
  <c r="G39" i="95"/>
  <c r="J39" i="95" s="1"/>
  <c r="G40" i="95"/>
  <c r="J40" i="95" s="1"/>
  <c r="G41" i="95"/>
  <c r="J41" i="95" s="1"/>
  <c r="G42" i="95"/>
  <c r="J42" i="95" s="1"/>
  <c r="G43" i="95"/>
  <c r="J43" i="95" s="1"/>
  <c r="G44" i="95"/>
  <c r="J44" i="95" s="1"/>
  <c r="G45" i="95"/>
  <c r="J45" i="95" s="1"/>
  <c r="G46" i="95"/>
  <c r="J46" i="95" s="1"/>
  <c r="G47" i="95"/>
  <c r="J47" i="95" s="1"/>
  <c r="G48" i="95"/>
  <c r="J48" i="95" s="1"/>
  <c r="G49" i="95"/>
  <c r="J49" i="95" s="1"/>
  <c r="G50" i="95"/>
  <c r="J50" i="95" s="1"/>
  <c r="G51" i="95"/>
  <c r="J51" i="95" s="1"/>
  <c r="G52" i="95"/>
  <c r="J52" i="95" s="1"/>
  <c r="G53" i="95"/>
  <c r="J53" i="95" s="1"/>
  <c r="G54" i="95"/>
  <c r="J54" i="95" s="1"/>
  <c r="G55" i="95"/>
  <c r="J55" i="95" s="1"/>
  <c r="G56" i="95"/>
  <c r="J56" i="95" s="1"/>
  <c r="G57" i="95"/>
  <c r="J57" i="95" s="1"/>
  <c r="G58" i="95"/>
  <c r="J58" i="95" s="1"/>
  <c r="G59" i="95"/>
  <c r="J59" i="95" s="1"/>
  <c r="G60" i="95"/>
  <c r="J60" i="95" s="1"/>
  <c r="G61" i="95"/>
  <c r="J61" i="95" s="1"/>
  <c r="G62" i="95"/>
  <c r="J62" i="95" s="1"/>
  <c r="G63" i="95"/>
  <c r="J63" i="95" s="1"/>
  <c r="G64" i="95"/>
  <c r="J64" i="95" s="1"/>
  <c r="G65" i="95"/>
  <c r="J65" i="95" s="1"/>
  <c r="G66" i="95"/>
  <c r="J66" i="95" s="1"/>
  <c r="G67" i="95"/>
  <c r="J67" i="95" s="1"/>
  <c r="G68" i="95"/>
  <c r="J68" i="95" s="1"/>
  <c r="G3" i="95"/>
  <c r="H84" i="85"/>
  <c r="H86" i="85" s="1"/>
  <c r="H87" i="85" s="1"/>
  <c r="H79" i="85"/>
  <c r="H78" i="85"/>
  <c r="H68" i="85"/>
  <c r="H67" i="85"/>
  <c r="H61" i="85"/>
  <c r="H55" i="85"/>
  <c r="H54" i="85"/>
  <c r="H53" i="85"/>
  <c r="H52" i="85"/>
  <c r="H51" i="85"/>
  <c r="H43" i="85"/>
  <c r="H42" i="85"/>
  <c r="H41" i="85"/>
  <c r="H40" i="85"/>
  <c r="H39" i="85"/>
  <c r="H38" i="85"/>
  <c r="H46" i="85" s="1"/>
  <c r="H32" i="85"/>
  <c r="H31" i="85"/>
  <c r="H30" i="85"/>
  <c r="H29" i="85"/>
  <c r="H28" i="85"/>
  <c r="H22" i="85"/>
  <c r="H21" i="85"/>
  <c r="H20" i="85"/>
  <c r="H14" i="85"/>
  <c r="H13" i="85"/>
  <c r="H5" i="85"/>
  <c r="H6" i="85"/>
  <c r="H4" i="85"/>
  <c r="H7" i="85" s="1"/>
  <c r="G87" i="95" l="1"/>
  <c r="J3" i="95"/>
  <c r="M57" i="93"/>
  <c r="L57" i="93"/>
  <c r="M56" i="93"/>
  <c r="L56" i="93"/>
  <c r="M55" i="93"/>
  <c r="L55" i="93"/>
  <c r="M54" i="93"/>
  <c r="L54" i="93"/>
  <c r="K53" i="93"/>
  <c r="K58" i="93" s="1"/>
  <c r="J53" i="93"/>
  <c r="J58" i="93" s="1"/>
  <c r="I53" i="93"/>
  <c r="I58" i="93" s="1"/>
  <c r="H53" i="93"/>
  <c r="H58" i="93" s="1"/>
  <c r="G53" i="93"/>
  <c r="G58" i="93" s="1"/>
  <c r="F53" i="93"/>
  <c r="F58" i="93" s="1"/>
  <c r="E53" i="93"/>
  <c r="E58" i="93" s="1"/>
  <c r="D53" i="93"/>
  <c r="D58" i="93" s="1"/>
  <c r="C53" i="93"/>
  <c r="C58" i="93" s="1"/>
  <c r="B53" i="93"/>
  <c r="M51" i="93"/>
  <c r="L51" i="93"/>
  <c r="M49" i="93"/>
  <c r="L49" i="93"/>
  <c r="M47" i="93"/>
  <c r="L47" i="93"/>
  <c r="M46" i="93"/>
  <c r="L46" i="93"/>
  <c r="M45" i="93"/>
  <c r="L45" i="93"/>
  <c r="N15" i="93"/>
  <c r="K15" i="93"/>
  <c r="F15" i="93"/>
  <c r="C15" i="93"/>
  <c r="N10" i="93"/>
  <c r="K10" i="93"/>
  <c r="F10" i="93"/>
  <c r="C10" i="93"/>
  <c r="M53" i="93" l="1"/>
  <c r="B58" i="93"/>
  <c r="J87" i="95"/>
  <c r="L58" i="93"/>
  <c r="L53" i="93"/>
  <c r="E7" i="87"/>
  <c r="E6" i="87" l="1"/>
  <c r="H6" i="87" s="1"/>
  <c r="C5" i="94"/>
  <c r="D119" i="90"/>
  <c r="D80" i="90"/>
  <c r="E58" i="90"/>
  <c r="D35" i="90"/>
  <c r="E21" i="90"/>
  <c r="E28" i="90" s="1"/>
  <c r="D119" i="89"/>
  <c r="D80" i="89"/>
  <c r="E58" i="89"/>
  <c r="E21" i="89"/>
  <c r="F27" i="5"/>
  <c r="J88" i="95" s="1"/>
  <c r="C26" i="5"/>
  <c r="C25" i="5"/>
  <c r="D26" i="84"/>
  <c r="E58" i="19"/>
  <c r="H80" i="85"/>
  <c r="H69" i="85"/>
  <c r="H70" i="85" s="1"/>
  <c r="H62" i="85"/>
  <c r="H63" i="85" s="1"/>
  <c r="H56" i="85"/>
  <c r="H57" i="85" s="1"/>
  <c r="H47" i="85"/>
  <c r="E110" i="66" s="1"/>
  <c r="H33" i="85"/>
  <c r="H34" i="85" s="1"/>
  <c r="H23" i="85"/>
  <c r="H24" i="85" s="1"/>
  <c r="H15" i="85"/>
  <c r="H16" i="85" s="1"/>
  <c r="H8" i="85"/>
  <c r="E108" i="90" s="1"/>
  <c r="H7" i="87"/>
  <c r="F2" i="84"/>
  <c r="E58" i="83"/>
  <c r="E58" i="82"/>
  <c r="E58" i="81"/>
  <c r="E58" i="80"/>
  <c r="E58" i="79"/>
  <c r="E58" i="78"/>
  <c r="E58" i="77"/>
  <c r="E58" i="76"/>
  <c r="E58" i="75"/>
  <c r="E58" i="73"/>
  <c r="E58" i="72"/>
  <c r="E58" i="71"/>
  <c r="E58" i="70"/>
  <c r="E58" i="69"/>
  <c r="E58" i="68"/>
  <c r="E58" i="67"/>
  <c r="E58" i="66"/>
  <c r="E58" i="56"/>
  <c r="E58" i="64"/>
  <c r="E58" i="65"/>
  <c r="E58" i="61"/>
  <c r="C24" i="5"/>
  <c r="C23" i="5"/>
  <c r="C22" i="5"/>
  <c r="C21" i="5"/>
  <c r="C20" i="5"/>
  <c r="C19" i="5"/>
  <c r="C18" i="5"/>
  <c r="C17" i="5"/>
  <c r="C16" i="5"/>
  <c r="C15" i="5"/>
  <c r="C14" i="5"/>
  <c r="C13" i="5"/>
  <c r="C12" i="5"/>
  <c r="C11" i="5"/>
  <c r="C10" i="5"/>
  <c r="C9" i="5"/>
  <c r="C8" i="5"/>
  <c r="C7" i="5"/>
  <c r="C6" i="5"/>
  <c r="C5" i="5"/>
  <c r="C4" i="5"/>
  <c r="C3" i="5"/>
  <c r="E16" i="83"/>
  <c r="E15" i="83"/>
  <c r="E16" i="82"/>
  <c r="E15" i="82"/>
  <c r="E16" i="81"/>
  <c r="E15" i="81"/>
  <c r="E16" i="80"/>
  <c r="E15" i="80"/>
  <c r="E16" i="79"/>
  <c r="E15" i="79"/>
  <c r="E16" i="78"/>
  <c r="E15" i="78"/>
  <c r="E16" i="77"/>
  <c r="E15" i="77"/>
  <c r="E16" i="76"/>
  <c r="E15" i="76"/>
  <c r="E16" i="75"/>
  <c r="E15" i="75"/>
  <c r="E21" i="75" s="1"/>
  <c r="E16" i="73"/>
  <c r="E15" i="73"/>
  <c r="E15" i="72"/>
  <c r="E16" i="72"/>
  <c r="E16" i="71"/>
  <c r="E15" i="71"/>
  <c r="E21" i="71" s="1"/>
  <c r="E16" i="70"/>
  <c r="E15" i="70"/>
  <c r="E16" i="69"/>
  <c r="E15" i="69"/>
  <c r="E15" i="68"/>
  <c r="E16" i="68"/>
  <c r="E16" i="67"/>
  <c r="E15" i="67"/>
  <c r="E16" i="56"/>
  <c r="E16" i="66"/>
  <c r="E15" i="56"/>
  <c r="F5" i="84" s="1"/>
  <c r="E15" i="66" s="1"/>
  <c r="E16" i="64"/>
  <c r="E15" i="64"/>
  <c r="E16" i="65"/>
  <c r="E15" i="65"/>
  <c r="E16" i="61"/>
  <c r="E15" i="61"/>
  <c r="E11" i="19"/>
  <c r="E111" i="83" l="1"/>
  <c r="E111" i="71"/>
  <c r="E111" i="89"/>
  <c r="E111" i="82"/>
  <c r="E111" i="70"/>
  <c r="E111" i="80"/>
  <c r="E111" i="65"/>
  <c r="E111" i="90"/>
  <c r="E111" i="81"/>
  <c r="E111" i="69"/>
  <c r="E111" i="75"/>
  <c r="E111" i="72"/>
  <c r="E111" i="68"/>
  <c r="E111" i="66"/>
  <c r="E111" i="76"/>
  <c r="E111" i="73"/>
  <c r="E111" i="79"/>
  <c r="E111" i="56"/>
  <c r="E111" i="64"/>
  <c r="E111" i="61"/>
  <c r="E111" i="78"/>
  <c r="E111" i="19"/>
  <c r="E111" i="77"/>
  <c r="E111" i="67"/>
  <c r="E110" i="81"/>
  <c r="F9" i="87"/>
  <c r="E110" i="89"/>
  <c r="E110" i="90"/>
  <c r="E110" i="19"/>
  <c r="E110" i="79"/>
  <c r="E110" i="78"/>
  <c r="E108" i="73"/>
  <c r="E108" i="72"/>
  <c r="E110" i="73"/>
  <c r="E110" i="72"/>
  <c r="E110" i="71"/>
  <c r="E110" i="83"/>
  <c r="E110" i="80"/>
  <c r="E110" i="61"/>
  <c r="E110" i="82"/>
  <c r="E110" i="56"/>
  <c r="E110" i="64"/>
  <c r="E110" i="76"/>
  <c r="E110" i="65"/>
  <c r="E110" i="75"/>
  <c r="E110" i="77"/>
  <c r="E110" i="70"/>
  <c r="E110" i="69"/>
  <c r="E110" i="68"/>
  <c r="E110" i="67"/>
  <c r="E108" i="61"/>
  <c r="E108" i="65"/>
  <c r="E108" i="64"/>
  <c r="E108" i="69"/>
  <c r="E108" i="82"/>
  <c r="E108" i="75"/>
  <c r="E108" i="56"/>
  <c r="E108" i="66"/>
  <c r="E108" i="67"/>
  <c r="E108" i="68"/>
  <c r="E108" i="70"/>
  <c r="E108" i="83"/>
  <c r="E108" i="76"/>
  <c r="E108" i="77"/>
  <c r="E108" i="78"/>
  <c r="E108" i="79"/>
  <c r="E108" i="80"/>
  <c r="E108" i="81"/>
  <c r="E108" i="71"/>
  <c r="E90" i="90"/>
  <c r="E87" i="90"/>
  <c r="E91" i="90"/>
  <c r="E88" i="90"/>
  <c r="E89" i="90"/>
  <c r="D35" i="89"/>
  <c r="E76" i="90"/>
  <c r="E77" i="90"/>
  <c r="E78" i="90"/>
  <c r="E80" i="90"/>
  <c r="E81" i="90"/>
  <c r="E50" i="90"/>
  <c r="E43" i="90"/>
  <c r="E34" i="90"/>
  <c r="E65" i="90"/>
  <c r="E72" i="90" s="1"/>
  <c r="E33" i="90"/>
  <c r="E49" i="90"/>
  <c r="E48" i="90"/>
  <c r="E130" i="90"/>
  <c r="E47" i="90"/>
  <c r="E46" i="90"/>
  <c r="E45" i="90"/>
  <c r="E44" i="90"/>
  <c r="E36" i="90"/>
  <c r="E92" i="90"/>
  <c r="E79" i="90"/>
  <c r="E24" i="89"/>
  <c r="E22" i="89"/>
  <c r="E21" i="78"/>
  <c r="D119" i="83"/>
  <c r="D92" i="83"/>
  <c r="D90" i="83"/>
  <c r="D89" i="83"/>
  <c r="D79" i="83"/>
  <c r="D80" i="83" s="1"/>
  <c r="D78" i="83"/>
  <c r="D34" i="83"/>
  <c r="D33" i="83"/>
  <c r="D35" i="83" s="1"/>
  <c r="E21" i="83"/>
  <c r="D119" i="82"/>
  <c r="D92" i="82"/>
  <c r="D90" i="82"/>
  <c r="D89" i="82"/>
  <c r="D79" i="82"/>
  <c r="D78" i="82"/>
  <c r="D34" i="82"/>
  <c r="D33" i="82"/>
  <c r="E21" i="82"/>
  <c r="D119" i="81"/>
  <c r="D92" i="81"/>
  <c r="D90" i="81"/>
  <c r="D89" i="81"/>
  <c r="D79" i="81"/>
  <c r="D80" i="81" s="1"/>
  <c r="D78" i="81"/>
  <c r="D34" i="81"/>
  <c r="D33" i="81"/>
  <c r="E21" i="81"/>
  <c r="D119" i="80"/>
  <c r="D92" i="80"/>
  <c r="D90" i="80"/>
  <c r="D89" i="80"/>
  <c r="D79" i="80"/>
  <c r="D80" i="80" s="1"/>
  <c r="D78" i="80"/>
  <c r="D34" i="80"/>
  <c r="D33" i="80"/>
  <c r="E21" i="80"/>
  <c r="D119" i="79"/>
  <c r="D92" i="79"/>
  <c r="D90" i="79"/>
  <c r="D89" i="79"/>
  <c r="D79" i="79"/>
  <c r="D80" i="79" s="1"/>
  <c r="D78" i="79"/>
  <c r="D34" i="79"/>
  <c r="D33" i="79"/>
  <c r="E21" i="79"/>
  <c r="E28" i="79" s="1"/>
  <c r="D119" i="78"/>
  <c r="D92" i="78"/>
  <c r="D90" i="78"/>
  <c r="D89" i="78"/>
  <c r="D79" i="78"/>
  <c r="D80" i="78" s="1"/>
  <c r="D78" i="78"/>
  <c r="D34" i="78"/>
  <c r="D33" i="78"/>
  <c r="E28" i="78"/>
  <c r="E81" i="78" s="1"/>
  <c r="D119" i="77"/>
  <c r="D92" i="77"/>
  <c r="D90" i="77"/>
  <c r="D89" i="77"/>
  <c r="D79" i="77"/>
  <c r="D80" i="77" s="1"/>
  <c r="D78" i="77"/>
  <c r="D34" i="77"/>
  <c r="D33" i="77"/>
  <c r="E21" i="77"/>
  <c r="E28" i="77" s="1"/>
  <c r="D119" i="76"/>
  <c r="D92" i="76"/>
  <c r="D90" i="76"/>
  <c r="D89" i="76"/>
  <c r="D80" i="76"/>
  <c r="D79" i="76"/>
  <c r="D78" i="76"/>
  <c r="D34" i="76"/>
  <c r="D33" i="76"/>
  <c r="E21" i="76"/>
  <c r="E28" i="76" s="1"/>
  <c r="D119" i="75"/>
  <c r="D92" i="75"/>
  <c r="D90" i="75"/>
  <c r="D89" i="75"/>
  <c r="D79" i="75"/>
  <c r="D80" i="75" s="1"/>
  <c r="D78" i="75"/>
  <c r="D34" i="75"/>
  <c r="D33" i="75"/>
  <c r="E28" i="75"/>
  <c r="D119" i="73"/>
  <c r="D92" i="73"/>
  <c r="D90" i="73"/>
  <c r="D89" i="73"/>
  <c r="D79" i="73"/>
  <c r="D80" i="73" s="1"/>
  <c r="D78" i="73"/>
  <c r="D34" i="73"/>
  <c r="D33" i="73"/>
  <c r="E21" i="73"/>
  <c r="D119" i="72"/>
  <c r="D92" i="72"/>
  <c r="D90" i="72"/>
  <c r="D89" i="72"/>
  <c r="D80" i="72"/>
  <c r="D79" i="72"/>
  <c r="D78" i="72"/>
  <c r="D34" i="72"/>
  <c r="D33" i="72"/>
  <c r="E21" i="72"/>
  <c r="E28" i="72" s="1"/>
  <c r="D119" i="71"/>
  <c r="D92" i="71"/>
  <c r="D90" i="71"/>
  <c r="D89" i="71"/>
  <c r="D79" i="71"/>
  <c r="D80" i="71" s="1"/>
  <c r="D78" i="71"/>
  <c r="D34" i="71"/>
  <c r="D33" i="71"/>
  <c r="E28" i="71"/>
  <c r="D119" i="70"/>
  <c r="D92" i="70"/>
  <c r="D90" i="70"/>
  <c r="D89" i="70"/>
  <c r="D79" i="70"/>
  <c r="D80" i="70" s="1"/>
  <c r="D78" i="70"/>
  <c r="D34" i="70"/>
  <c r="D33" i="70"/>
  <c r="E21" i="70"/>
  <c r="E28" i="70" s="1"/>
  <c r="D119" i="69"/>
  <c r="D92" i="69"/>
  <c r="D90" i="69"/>
  <c r="D89" i="69"/>
  <c r="D79" i="69"/>
  <c r="D80" i="69" s="1"/>
  <c r="D78" i="69"/>
  <c r="D34" i="69"/>
  <c r="D33" i="69"/>
  <c r="E21" i="69"/>
  <c r="E28" i="69" s="1"/>
  <c r="D119" i="68"/>
  <c r="D92" i="68"/>
  <c r="D90" i="68"/>
  <c r="D89" i="68"/>
  <c r="D79" i="68"/>
  <c r="D80" i="68" s="1"/>
  <c r="D78" i="68"/>
  <c r="D34" i="68"/>
  <c r="D33" i="68"/>
  <c r="E17" i="68"/>
  <c r="E21" i="68"/>
  <c r="E28" i="68" s="1"/>
  <c r="D119" i="67"/>
  <c r="D92" i="67"/>
  <c r="D90" i="67"/>
  <c r="D89" i="67"/>
  <c r="D79" i="67"/>
  <c r="D78" i="67"/>
  <c r="D34" i="67"/>
  <c r="D33" i="67"/>
  <c r="E21" i="67"/>
  <c r="E28" i="67" s="1"/>
  <c r="D119" i="66"/>
  <c r="D92" i="66"/>
  <c r="D90" i="66"/>
  <c r="D89" i="66"/>
  <c r="D88" i="66"/>
  <c r="D80" i="66"/>
  <c r="D79" i="66"/>
  <c r="D78" i="66"/>
  <c r="D34" i="66"/>
  <c r="D33" i="66"/>
  <c r="D35" i="66" s="1"/>
  <c r="E21" i="66"/>
  <c r="E28" i="66" s="1"/>
  <c r="E61" i="64"/>
  <c r="E21" i="64"/>
  <c r="E22" i="64" s="1"/>
  <c r="D119" i="64"/>
  <c r="D92" i="64"/>
  <c r="D79" i="64"/>
  <c r="D80" i="64" s="1"/>
  <c r="D78" i="64"/>
  <c r="D34" i="64"/>
  <c r="D33" i="64"/>
  <c r="D119" i="56"/>
  <c r="D92" i="56"/>
  <c r="D79" i="56"/>
  <c r="D78" i="56"/>
  <c r="D34" i="56"/>
  <c r="D33" i="56"/>
  <c r="E21" i="56"/>
  <c r="E21" i="61"/>
  <c r="D119" i="65"/>
  <c r="D92" i="65"/>
  <c r="D79" i="65"/>
  <c r="D80" i="65" s="1"/>
  <c r="D78" i="65"/>
  <c r="D34" i="65"/>
  <c r="D33" i="65"/>
  <c r="E21" i="65"/>
  <c r="D119" i="61"/>
  <c r="D92" i="61"/>
  <c r="D79" i="61"/>
  <c r="D80" i="61" s="1"/>
  <c r="D78" i="61"/>
  <c r="D34" i="61"/>
  <c r="D33" i="61"/>
  <c r="E17" i="61"/>
  <c r="D119" i="19"/>
  <c r="D34" i="19"/>
  <c r="D33" i="19"/>
  <c r="E21" i="19"/>
  <c r="D92" i="19"/>
  <c r="E36" i="62"/>
  <c r="D88" i="65" s="1"/>
  <c r="D79" i="19"/>
  <c r="D80" i="19" s="1"/>
  <c r="D78" i="19"/>
  <c r="D35" i="71" l="1"/>
  <c r="E113" i="90"/>
  <c r="E134" i="90" s="1"/>
  <c r="D35" i="70"/>
  <c r="E28" i="89"/>
  <c r="E36" i="89" s="1"/>
  <c r="E35" i="90"/>
  <c r="E37" i="90" s="1"/>
  <c r="E70" i="90" s="1"/>
  <c r="E93" i="90"/>
  <c r="E102" i="90" s="1"/>
  <c r="E104" i="90" s="1"/>
  <c r="E113" i="89"/>
  <c r="E134" i="89" s="1"/>
  <c r="E82" i="90"/>
  <c r="E132" i="90" s="1"/>
  <c r="E133" i="90"/>
  <c r="E51" i="90"/>
  <c r="E71" i="90" s="1"/>
  <c r="E81" i="89"/>
  <c r="E49" i="89"/>
  <c r="E45" i="89"/>
  <c r="E34" i="89"/>
  <c r="E47" i="89"/>
  <c r="E65" i="89"/>
  <c r="E72" i="89" s="1"/>
  <c r="E46" i="89"/>
  <c r="E33" i="89"/>
  <c r="E48" i="89"/>
  <c r="E130" i="89"/>
  <c r="E44" i="89"/>
  <c r="E43" i="89"/>
  <c r="E50" i="89"/>
  <c r="E77" i="89"/>
  <c r="E91" i="89"/>
  <c r="E76" i="89"/>
  <c r="E89" i="89"/>
  <c r="E92" i="89"/>
  <c r="E80" i="89"/>
  <c r="E90" i="89"/>
  <c r="E78" i="89"/>
  <c r="E87" i="89"/>
  <c r="E88" i="89"/>
  <c r="E113" i="83"/>
  <c r="E134" i="83" s="1"/>
  <c r="E113" i="67"/>
  <c r="E134" i="67" s="1"/>
  <c r="E113" i="61"/>
  <c r="E134" i="61" s="1"/>
  <c r="E113" i="82"/>
  <c r="E134" i="82" s="1"/>
  <c r="E113" i="66"/>
  <c r="E134" i="66" s="1"/>
  <c r="E113" i="78"/>
  <c r="E134" i="78" s="1"/>
  <c r="E113" i="76"/>
  <c r="E134" i="76" s="1"/>
  <c r="E113" i="81"/>
  <c r="E134" i="81" s="1"/>
  <c r="E113" i="56"/>
  <c r="E134" i="56" s="1"/>
  <c r="E113" i="19"/>
  <c r="E134" i="19" s="1"/>
  <c r="E113" i="75"/>
  <c r="E134" i="75" s="1"/>
  <c r="E113" i="80"/>
  <c r="E134" i="80" s="1"/>
  <c r="E113" i="64"/>
  <c r="E134" i="64" s="1"/>
  <c r="E113" i="77"/>
  <c r="E134" i="77" s="1"/>
  <c r="E113" i="79"/>
  <c r="E134" i="79" s="1"/>
  <c r="E113" i="65"/>
  <c r="E134" i="65" s="1"/>
  <c r="E113" i="73"/>
  <c r="E134" i="73" s="1"/>
  <c r="E113" i="72"/>
  <c r="E134" i="72" s="1"/>
  <c r="E113" i="71"/>
  <c r="E134" i="71" s="1"/>
  <c r="E113" i="70"/>
  <c r="E134" i="70" s="1"/>
  <c r="E113" i="69"/>
  <c r="E134" i="69" s="1"/>
  <c r="E113" i="68"/>
  <c r="E134" i="68" s="1"/>
  <c r="E24" i="83"/>
  <c r="E22" i="83"/>
  <c r="E28" i="83" s="1"/>
  <c r="E22" i="82"/>
  <c r="E28" i="82" s="1"/>
  <c r="E22" i="81"/>
  <c r="E28" i="81" s="1"/>
  <c r="E24" i="73"/>
  <c r="E28" i="73" s="1"/>
  <c r="E22" i="80"/>
  <c r="E28" i="80" s="1"/>
  <c r="D88" i="76"/>
  <c r="E88" i="76" s="1"/>
  <c r="D88" i="69"/>
  <c r="D88" i="81"/>
  <c r="D35" i="76"/>
  <c r="D88" i="71"/>
  <c r="D35" i="67"/>
  <c r="D35" i="68"/>
  <c r="D35" i="69"/>
  <c r="D35" i="79"/>
  <c r="D35" i="81"/>
  <c r="E78" i="67"/>
  <c r="D88" i="68"/>
  <c r="D88" i="73"/>
  <c r="D88" i="78"/>
  <c r="E88" i="78" s="1"/>
  <c r="D88" i="83"/>
  <c r="E79" i="67"/>
  <c r="D80" i="67"/>
  <c r="E80" i="67" s="1"/>
  <c r="D88" i="70"/>
  <c r="E88" i="70" s="1"/>
  <c r="D35" i="73"/>
  <c r="D35" i="78"/>
  <c r="D88" i="80"/>
  <c r="D88" i="67"/>
  <c r="E88" i="67" s="1"/>
  <c r="D88" i="75"/>
  <c r="E88" i="75" s="1"/>
  <c r="D80" i="82"/>
  <c r="D35" i="80"/>
  <c r="E90" i="67"/>
  <c r="D88" i="72"/>
  <c r="D35" i="75"/>
  <c r="D88" i="77"/>
  <c r="E88" i="77" s="1"/>
  <c r="D88" i="82"/>
  <c r="E89" i="67"/>
  <c r="E92" i="67"/>
  <c r="D35" i="72"/>
  <c r="D35" i="77"/>
  <c r="D88" i="79"/>
  <c r="D35" i="82"/>
  <c r="E90" i="79"/>
  <c r="E78" i="79"/>
  <c r="E79" i="79"/>
  <c r="E78" i="78"/>
  <c r="E79" i="78"/>
  <c r="E80" i="78"/>
  <c r="E89" i="78"/>
  <c r="E90" i="78"/>
  <c r="E92" i="78"/>
  <c r="E78" i="76"/>
  <c r="E79" i="76"/>
  <c r="E80" i="76"/>
  <c r="E78" i="75"/>
  <c r="E79" i="75"/>
  <c r="E80" i="75"/>
  <c r="E80" i="79"/>
  <c r="E88" i="79"/>
  <c r="E57" i="79"/>
  <c r="E65" i="79" s="1"/>
  <c r="E72" i="79" s="1"/>
  <c r="E44" i="79"/>
  <c r="E50" i="79"/>
  <c r="E49" i="79"/>
  <c r="E34" i="79"/>
  <c r="E43" i="79"/>
  <c r="E48" i="79"/>
  <c r="E130" i="79"/>
  <c r="E47" i="79"/>
  <c r="E33" i="79"/>
  <c r="E92" i="79"/>
  <c r="E46" i="79"/>
  <c r="E81" i="79"/>
  <c r="E45" i="79"/>
  <c r="E89" i="79"/>
  <c r="E43" i="78"/>
  <c r="E45" i="78"/>
  <c r="E44" i="78"/>
  <c r="E46" i="78"/>
  <c r="E33" i="78"/>
  <c r="E47" i="78"/>
  <c r="E130" i="78"/>
  <c r="E48" i="78"/>
  <c r="E34" i="78"/>
  <c r="E49" i="78"/>
  <c r="E50" i="78"/>
  <c r="E57" i="78"/>
  <c r="E65" i="78" s="1"/>
  <c r="E72" i="78" s="1"/>
  <c r="E79" i="77"/>
  <c r="E78" i="77"/>
  <c r="E80" i="77"/>
  <c r="E57" i="77"/>
  <c r="E65" i="77" s="1"/>
  <c r="E72" i="77" s="1"/>
  <c r="E44" i="77"/>
  <c r="E50" i="77"/>
  <c r="E49" i="77"/>
  <c r="E34" i="77"/>
  <c r="E48" i="77"/>
  <c r="E130" i="77"/>
  <c r="E47" i="77"/>
  <c r="E33" i="77"/>
  <c r="E46" i="77"/>
  <c r="E81" i="77"/>
  <c r="E45" i="77"/>
  <c r="E43" i="77"/>
  <c r="E89" i="77"/>
  <c r="E90" i="77"/>
  <c r="E92" i="77"/>
  <c r="E57" i="76"/>
  <c r="E65" i="76" s="1"/>
  <c r="E72" i="76" s="1"/>
  <c r="E44" i="76"/>
  <c r="E43" i="76"/>
  <c r="E50" i="76"/>
  <c r="E49" i="76"/>
  <c r="E34" i="76"/>
  <c r="E48" i="76"/>
  <c r="E130" i="76"/>
  <c r="E47" i="76"/>
  <c r="E33" i="76"/>
  <c r="E92" i="76"/>
  <c r="E46" i="76"/>
  <c r="E81" i="76"/>
  <c r="E45" i="76"/>
  <c r="E89" i="76"/>
  <c r="E90" i="76"/>
  <c r="E57" i="75"/>
  <c r="E65" i="75" s="1"/>
  <c r="E72" i="75" s="1"/>
  <c r="E50" i="75"/>
  <c r="E49" i="75"/>
  <c r="E34" i="75"/>
  <c r="E44" i="75"/>
  <c r="E48" i="75"/>
  <c r="E130" i="75"/>
  <c r="E47" i="75"/>
  <c r="E33" i="75"/>
  <c r="E46" i="75"/>
  <c r="E43" i="75"/>
  <c r="E81" i="75"/>
  <c r="E45" i="75"/>
  <c r="E89" i="75"/>
  <c r="E90" i="75"/>
  <c r="E92" i="75"/>
  <c r="E80" i="72"/>
  <c r="E78" i="72"/>
  <c r="E79" i="72"/>
  <c r="E88" i="72"/>
  <c r="E89" i="72"/>
  <c r="E57" i="72"/>
  <c r="E65" i="72" s="1"/>
  <c r="E72" i="72" s="1"/>
  <c r="E50" i="72"/>
  <c r="E49" i="72"/>
  <c r="E34" i="72"/>
  <c r="E44" i="72"/>
  <c r="E48" i="72"/>
  <c r="E130" i="72"/>
  <c r="E47" i="72"/>
  <c r="E33" i="72"/>
  <c r="E92" i="72"/>
  <c r="E46" i="72"/>
  <c r="E81" i="72"/>
  <c r="E45" i="72"/>
  <c r="E43" i="72"/>
  <c r="E90" i="72"/>
  <c r="E79" i="71"/>
  <c r="E88" i="71"/>
  <c r="E78" i="71"/>
  <c r="E80" i="71"/>
  <c r="E89" i="71"/>
  <c r="E90" i="71"/>
  <c r="E57" i="71"/>
  <c r="E65" i="71" s="1"/>
  <c r="E72" i="71" s="1"/>
  <c r="E50" i="71"/>
  <c r="E49" i="71"/>
  <c r="E34" i="71"/>
  <c r="E44" i="71"/>
  <c r="E48" i="71"/>
  <c r="E130" i="71"/>
  <c r="E47" i="71"/>
  <c r="E33" i="71"/>
  <c r="E43" i="71"/>
  <c r="E92" i="71"/>
  <c r="E46" i="71"/>
  <c r="E81" i="71"/>
  <c r="E45" i="71"/>
  <c r="E57" i="70"/>
  <c r="E65" i="70" s="1"/>
  <c r="E72" i="70" s="1"/>
  <c r="E50" i="70"/>
  <c r="E49" i="70"/>
  <c r="E34" i="70"/>
  <c r="E48" i="70"/>
  <c r="E130" i="70"/>
  <c r="E47" i="70"/>
  <c r="E33" i="70"/>
  <c r="E44" i="70"/>
  <c r="E43" i="70"/>
  <c r="E92" i="70"/>
  <c r="E46" i="70"/>
  <c r="E81" i="70"/>
  <c r="E45" i="70"/>
  <c r="E90" i="70"/>
  <c r="E78" i="70"/>
  <c r="E79" i="70"/>
  <c r="E80" i="70"/>
  <c r="E89" i="70"/>
  <c r="E80" i="69"/>
  <c r="E57" i="69"/>
  <c r="E65" i="69" s="1"/>
  <c r="E72" i="69" s="1"/>
  <c r="E48" i="69"/>
  <c r="E50" i="69"/>
  <c r="E49" i="69"/>
  <c r="E34" i="69"/>
  <c r="E130" i="69"/>
  <c r="E47" i="69"/>
  <c r="E33" i="69"/>
  <c r="E92" i="69"/>
  <c r="E46" i="69"/>
  <c r="E81" i="69"/>
  <c r="E45" i="69"/>
  <c r="E44" i="69"/>
  <c r="E43" i="69"/>
  <c r="E88" i="69"/>
  <c r="E89" i="69"/>
  <c r="E79" i="69"/>
  <c r="E90" i="69"/>
  <c r="E78" i="69"/>
  <c r="E78" i="68"/>
  <c r="E57" i="68"/>
  <c r="E65" i="68" s="1"/>
  <c r="E72" i="68" s="1"/>
  <c r="E43" i="68"/>
  <c r="E89" i="68"/>
  <c r="E50" i="68"/>
  <c r="E44" i="68"/>
  <c r="E49" i="68"/>
  <c r="E34" i="68"/>
  <c r="E46" i="68"/>
  <c r="E48" i="68"/>
  <c r="E92" i="68"/>
  <c r="E130" i="68"/>
  <c r="E47" i="68"/>
  <c r="E33" i="68"/>
  <c r="E81" i="68"/>
  <c r="E45" i="68"/>
  <c r="E79" i="68"/>
  <c r="E90" i="68"/>
  <c r="E80" i="68"/>
  <c r="E88" i="68"/>
  <c r="E44" i="67"/>
  <c r="E43" i="67"/>
  <c r="E33" i="67"/>
  <c r="E47" i="67"/>
  <c r="E130" i="67"/>
  <c r="E46" i="67"/>
  <c r="E48" i="67"/>
  <c r="E34" i="67"/>
  <c r="E49" i="67"/>
  <c r="E45" i="67"/>
  <c r="E50" i="67"/>
  <c r="E81" i="67"/>
  <c r="E57" i="67"/>
  <c r="E65" i="67" s="1"/>
  <c r="E72" i="67" s="1"/>
  <c r="E79" i="66"/>
  <c r="E80" i="66"/>
  <c r="E90" i="66"/>
  <c r="E89" i="66"/>
  <c r="E78" i="66"/>
  <c r="E44" i="66"/>
  <c r="E57" i="66"/>
  <c r="E65" i="66" s="1"/>
  <c r="E72" i="66" s="1"/>
  <c r="E46" i="66"/>
  <c r="E45" i="66"/>
  <c r="E88" i="66"/>
  <c r="E50" i="66"/>
  <c r="E49" i="66"/>
  <c r="E34" i="66"/>
  <c r="E48" i="66"/>
  <c r="E47" i="66"/>
  <c r="E33" i="66"/>
  <c r="E81" i="66"/>
  <c r="E43" i="66"/>
  <c r="E130" i="66"/>
  <c r="E92" i="66"/>
  <c r="F8" i="62"/>
  <c r="D35" i="19"/>
  <c r="D35" i="64"/>
  <c r="D88" i="61"/>
  <c r="D35" i="56"/>
  <c r="D88" i="19"/>
  <c r="D88" i="64"/>
  <c r="D88" i="56"/>
  <c r="D35" i="65"/>
  <c r="D35" i="61"/>
  <c r="E24" i="64"/>
  <c r="E28" i="64" s="1"/>
  <c r="E22" i="56"/>
  <c r="D80" i="56"/>
  <c r="E24" i="56"/>
  <c r="E22" i="61"/>
  <c r="E24" i="61"/>
  <c r="E22" i="65"/>
  <c r="E24" i="65"/>
  <c r="E28" i="19"/>
  <c r="E78" i="19" s="1"/>
  <c r="E79" i="89" l="1"/>
  <c r="E35" i="89"/>
  <c r="E37" i="89" s="1"/>
  <c r="E70" i="89" s="1"/>
  <c r="E73" i="90"/>
  <c r="E131" i="90" s="1"/>
  <c r="E135" i="90" s="1"/>
  <c r="E93" i="89"/>
  <c r="E82" i="89"/>
  <c r="E132" i="89" s="1"/>
  <c r="E51" i="89"/>
  <c r="E71" i="89" s="1"/>
  <c r="E35" i="69"/>
  <c r="E90" i="73"/>
  <c r="E44" i="73"/>
  <c r="E33" i="73"/>
  <c r="E89" i="73"/>
  <c r="E47" i="73"/>
  <c r="E46" i="73"/>
  <c r="E34" i="82"/>
  <c r="E46" i="82"/>
  <c r="E78" i="82"/>
  <c r="E89" i="82"/>
  <c r="E90" i="82"/>
  <c r="E57" i="82"/>
  <c r="E65" i="82" s="1"/>
  <c r="E72" i="82" s="1"/>
  <c r="E92" i="82"/>
  <c r="E81" i="82"/>
  <c r="E44" i="82"/>
  <c r="E50" i="82"/>
  <c r="E49" i="82"/>
  <c r="E43" i="82"/>
  <c r="E47" i="82"/>
  <c r="E79" i="82"/>
  <c r="E130" i="82"/>
  <c r="E33" i="82"/>
  <c r="E80" i="82"/>
  <c r="E35" i="76"/>
  <c r="E34" i="83"/>
  <c r="E43" i="83"/>
  <c r="E48" i="83"/>
  <c r="E33" i="83"/>
  <c r="E35" i="83" s="1"/>
  <c r="E46" i="83"/>
  <c r="E50" i="83"/>
  <c r="E90" i="83"/>
  <c r="E45" i="83"/>
  <c r="E130" i="83"/>
  <c r="E47" i="83"/>
  <c r="E80" i="83"/>
  <c r="E89" i="83"/>
  <c r="E44" i="83"/>
  <c r="E79" i="83"/>
  <c r="E92" i="83"/>
  <c r="E81" i="83"/>
  <c r="E57" i="83"/>
  <c r="E65" i="83" s="1"/>
  <c r="E72" i="83" s="1"/>
  <c r="E49" i="83"/>
  <c r="E88" i="83"/>
  <c r="E78" i="83"/>
  <c r="E48" i="82"/>
  <c r="E45" i="82"/>
  <c r="E88" i="82"/>
  <c r="E44" i="81"/>
  <c r="E47" i="81"/>
  <c r="E79" i="81"/>
  <c r="E45" i="81"/>
  <c r="E130" i="81"/>
  <c r="E80" i="81"/>
  <c r="E90" i="81"/>
  <c r="E78" i="81"/>
  <c r="E92" i="81"/>
  <c r="E43" i="81"/>
  <c r="E33" i="81"/>
  <c r="E46" i="81"/>
  <c r="E89" i="81"/>
  <c r="E57" i="81"/>
  <c r="E65" i="81" s="1"/>
  <c r="E72" i="81" s="1"/>
  <c r="E88" i="81"/>
  <c r="E49" i="81"/>
  <c r="E34" i="81"/>
  <c r="E50" i="81"/>
  <c r="E81" i="81"/>
  <c r="E48" i="81"/>
  <c r="E78" i="73"/>
  <c r="E80" i="73"/>
  <c r="E130" i="73"/>
  <c r="E79" i="73"/>
  <c r="E48" i="73"/>
  <c r="E34" i="73"/>
  <c r="E35" i="73" s="1"/>
  <c r="E49" i="73"/>
  <c r="E43" i="73"/>
  <c r="E92" i="73"/>
  <c r="E50" i="73"/>
  <c r="E57" i="73"/>
  <c r="E65" i="73" s="1"/>
  <c r="E72" i="73" s="1"/>
  <c r="E45" i="73"/>
  <c r="E88" i="73"/>
  <c r="E81" i="73"/>
  <c r="E34" i="80"/>
  <c r="E81" i="80"/>
  <c r="E44" i="80"/>
  <c r="E48" i="80"/>
  <c r="E43" i="80"/>
  <c r="E45" i="80"/>
  <c r="E50" i="80"/>
  <c r="E49" i="80"/>
  <c r="E130" i="80"/>
  <c r="E46" i="80"/>
  <c r="E89" i="80"/>
  <c r="E47" i="80"/>
  <c r="E33" i="80"/>
  <c r="E78" i="80"/>
  <c r="E57" i="80"/>
  <c r="E65" i="80" s="1"/>
  <c r="E72" i="80" s="1"/>
  <c r="E92" i="80"/>
  <c r="E80" i="80"/>
  <c r="E90" i="80"/>
  <c r="E79" i="80"/>
  <c r="E88" i="80"/>
  <c r="E35" i="70"/>
  <c r="E35" i="67"/>
  <c r="E35" i="66"/>
  <c r="E51" i="70"/>
  <c r="E71" i="70" s="1"/>
  <c r="E35" i="68"/>
  <c r="E35" i="78"/>
  <c r="E51" i="77"/>
  <c r="E71" i="77" s="1"/>
  <c r="E35" i="75"/>
  <c r="E35" i="79"/>
  <c r="E51" i="79"/>
  <c r="E71" i="79" s="1"/>
  <c r="E51" i="78"/>
  <c r="E71" i="78" s="1"/>
  <c r="E35" i="77"/>
  <c r="E51" i="76"/>
  <c r="E71" i="76" s="1"/>
  <c r="E51" i="75"/>
  <c r="E71" i="75" s="1"/>
  <c r="E51" i="72"/>
  <c r="E71" i="72" s="1"/>
  <c r="E35" i="72"/>
  <c r="E35" i="71"/>
  <c r="E51" i="71"/>
  <c r="E71" i="71" s="1"/>
  <c r="E51" i="69"/>
  <c r="E71" i="69" s="1"/>
  <c r="E51" i="68"/>
  <c r="E71" i="68" s="1"/>
  <c r="E51" i="67"/>
  <c r="E71" i="67" s="1"/>
  <c r="E51" i="66"/>
  <c r="E71" i="66" s="1"/>
  <c r="E28" i="61"/>
  <c r="E78" i="61" s="1"/>
  <c r="E79" i="19"/>
  <c r="E80" i="19"/>
  <c r="E88" i="64"/>
  <c r="E46" i="19"/>
  <c r="E92" i="19"/>
  <c r="E34" i="19"/>
  <c r="E33" i="19"/>
  <c r="E81" i="19"/>
  <c r="E43" i="19"/>
  <c r="E88" i="19"/>
  <c r="E28" i="56"/>
  <c r="E44" i="56" s="1"/>
  <c r="E28" i="65"/>
  <c r="E57" i="65" s="1"/>
  <c r="E47" i="19"/>
  <c r="E48" i="19"/>
  <c r="E57" i="19"/>
  <c r="E44" i="19"/>
  <c r="E45" i="19"/>
  <c r="E50" i="19"/>
  <c r="E49" i="19"/>
  <c r="E50" i="64"/>
  <c r="E49" i="64"/>
  <c r="E34" i="64"/>
  <c r="E48" i="64"/>
  <c r="E47" i="64"/>
  <c r="E33" i="64"/>
  <c r="E46" i="64"/>
  <c r="E43" i="64"/>
  <c r="E81" i="64"/>
  <c r="E45" i="64"/>
  <c r="E44" i="64"/>
  <c r="E130" i="64"/>
  <c r="E79" i="64"/>
  <c r="E57" i="64"/>
  <c r="E92" i="64"/>
  <c r="E78" i="64"/>
  <c r="E80" i="64"/>
  <c r="E130" i="19"/>
  <c r="E35" i="80" l="1"/>
  <c r="E73" i="89"/>
  <c r="E131" i="89" s="1"/>
  <c r="E117" i="90"/>
  <c r="E118" i="90" s="1"/>
  <c r="E102" i="89"/>
  <c r="E104" i="89" s="1"/>
  <c r="E133" i="89"/>
  <c r="E51" i="82"/>
  <c r="E71" i="82" s="1"/>
  <c r="E35" i="81"/>
  <c r="E35" i="82"/>
  <c r="E51" i="81"/>
  <c r="E71" i="81" s="1"/>
  <c r="E51" i="83"/>
  <c r="E71" i="83" s="1"/>
  <c r="E51" i="73"/>
  <c r="E71" i="73" s="1"/>
  <c r="E51" i="80"/>
  <c r="E71" i="80" s="1"/>
  <c r="E88" i="65"/>
  <c r="E130" i="65"/>
  <c r="E79" i="56"/>
  <c r="E45" i="56"/>
  <c r="E81" i="56"/>
  <c r="E130" i="56"/>
  <c r="E46" i="56"/>
  <c r="E92" i="56"/>
  <c r="E57" i="56"/>
  <c r="E33" i="56"/>
  <c r="E47" i="56"/>
  <c r="E34" i="61"/>
  <c r="E48" i="56"/>
  <c r="E34" i="56"/>
  <c r="E80" i="56"/>
  <c r="E88" i="61"/>
  <c r="E47" i="61"/>
  <c r="E43" i="56"/>
  <c r="E44" i="61"/>
  <c r="E51" i="19"/>
  <c r="E71" i="19" s="1"/>
  <c r="E48" i="61"/>
  <c r="E46" i="61"/>
  <c r="E33" i="61"/>
  <c r="E45" i="61"/>
  <c r="E43" i="61"/>
  <c r="E78" i="56"/>
  <c r="E49" i="56"/>
  <c r="E50" i="61"/>
  <c r="E88" i="56"/>
  <c r="E50" i="56"/>
  <c r="E35" i="64"/>
  <c r="E49" i="61"/>
  <c r="E79" i="61"/>
  <c r="E35" i="19"/>
  <c r="E44" i="65"/>
  <c r="E45" i="65"/>
  <c r="E46" i="65"/>
  <c r="E47" i="65"/>
  <c r="E81" i="65"/>
  <c r="E48" i="65"/>
  <c r="E49" i="65"/>
  <c r="E50" i="65"/>
  <c r="E43" i="65"/>
  <c r="E34" i="65"/>
  <c r="E33" i="65"/>
  <c r="E78" i="65"/>
  <c r="E80" i="65"/>
  <c r="E79" i="65"/>
  <c r="E92" i="65"/>
  <c r="E57" i="61"/>
  <c r="E92" i="61"/>
  <c r="E51" i="64"/>
  <c r="E71" i="64" s="1"/>
  <c r="E130" i="61"/>
  <c r="E80" i="61"/>
  <c r="E81" i="61"/>
  <c r="C15" i="63"/>
  <c r="C16" i="63"/>
  <c r="C14" i="63"/>
  <c r="E135" i="89" l="1"/>
  <c r="E117" i="89" s="1"/>
  <c r="E118" i="89" s="1"/>
  <c r="E119" i="90"/>
  <c r="E123" i="90" s="1"/>
  <c r="E136" i="90" s="1"/>
  <c r="E137" i="90" s="1"/>
  <c r="G26" i="5" s="1"/>
  <c r="H26" i="5" s="1"/>
  <c r="E35" i="56"/>
  <c r="E35" i="61"/>
  <c r="E51" i="56"/>
  <c r="E71" i="56" s="1"/>
  <c r="E51" i="61"/>
  <c r="E71" i="61" s="1"/>
  <c r="E35" i="65"/>
  <c r="E51" i="65"/>
  <c r="E71" i="65" s="1"/>
  <c r="E35" i="62"/>
  <c r="E26" i="62"/>
  <c r="I26" i="5" l="1"/>
  <c r="E121" i="90"/>
  <c r="E120" i="90"/>
  <c r="E119" i="89"/>
  <c r="E123" i="89" s="1"/>
  <c r="E136" i="89" s="1"/>
  <c r="E137" i="89" s="1"/>
  <c r="G25" i="5" s="1"/>
  <c r="H25" i="5" s="1"/>
  <c r="I25" i="5" s="1"/>
  <c r="D87" i="79"/>
  <c r="E87" i="79" s="1"/>
  <c r="D87" i="66"/>
  <c r="E87" i="66" s="1"/>
  <c r="D87" i="69"/>
  <c r="E87" i="69" s="1"/>
  <c r="D87" i="82"/>
  <c r="E87" i="82" s="1"/>
  <c r="D87" i="77"/>
  <c r="E87" i="77" s="1"/>
  <c r="D87" i="72"/>
  <c r="E87" i="72" s="1"/>
  <c r="D87" i="75"/>
  <c r="E87" i="75" s="1"/>
  <c r="D87" i="67"/>
  <c r="E87" i="67" s="1"/>
  <c r="D87" i="68"/>
  <c r="E87" i="68" s="1"/>
  <c r="D87" i="80"/>
  <c r="E87" i="80" s="1"/>
  <c r="D87" i="70"/>
  <c r="E87" i="70" s="1"/>
  <c r="D87" i="76"/>
  <c r="E87" i="76" s="1"/>
  <c r="D87" i="71"/>
  <c r="E87" i="71" s="1"/>
  <c r="D87" i="81"/>
  <c r="E87" i="81" s="1"/>
  <c r="D87" i="83"/>
  <c r="E87" i="83" s="1"/>
  <c r="D87" i="78"/>
  <c r="E87" i="78" s="1"/>
  <c r="D87" i="73"/>
  <c r="E87" i="73" s="1"/>
  <c r="D76" i="73"/>
  <c r="E76" i="73" s="1"/>
  <c r="D76" i="83"/>
  <c r="E76" i="83" s="1"/>
  <c r="D76" i="78"/>
  <c r="E76" i="78" s="1"/>
  <c r="D76" i="68"/>
  <c r="E76" i="68" s="1"/>
  <c r="D76" i="81"/>
  <c r="E76" i="81" s="1"/>
  <c r="D76" i="76"/>
  <c r="E76" i="76" s="1"/>
  <c r="D76" i="71"/>
  <c r="E76" i="71" s="1"/>
  <c r="D76" i="67"/>
  <c r="E76" i="67" s="1"/>
  <c r="D76" i="75"/>
  <c r="E76" i="75" s="1"/>
  <c r="D76" i="79"/>
  <c r="E76" i="79" s="1"/>
  <c r="D76" i="70"/>
  <c r="E76" i="70" s="1"/>
  <c r="D76" i="69"/>
  <c r="E76" i="69" s="1"/>
  <c r="D76" i="66"/>
  <c r="E76" i="66" s="1"/>
  <c r="D76" i="82"/>
  <c r="E76" i="82" s="1"/>
  <c r="D76" i="77"/>
  <c r="E76" i="77" s="1"/>
  <c r="D76" i="72"/>
  <c r="E76" i="72" s="1"/>
  <c r="D76" i="80"/>
  <c r="E76" i="80" s="1"/>
  <c r="D76" i="19"/>
  <c r="E76" i="19" s="1"/>
  <c r="D76" i="61"/>
  <c r="E76" i="61" s="1"/>
  <c r="D76" i="65"/>
  <c r="E76" i="65" s="1"/>
  <c r="D76" i="64"/>
  <c r="E76" i="64" s="1"/>
  <c r="D76" i="56"/>
  <c r="E76" i="56" s="1"/>
  <c r="D87" i="61"/>
  <c r="E87" i="61" s="1"/>
  <c r="D87" i="65"/>
  <c r="E87" i="65" s="1"/>
  <c r="D87" i="56"/>
  <c r="E87" i="56" s="1"/>
  <c r="D87" i="64"/>
  <c r="E87" i="64" s="1"/>
  <c r="D87" i="19"/>
  <c r="E87" i="19" s="1"/>
  <c r="B37" i="63"/>
  <c r="E39" i="62"/>
  <c r="E27" i="62"/>
  <c r="E121" i="89" l="1"/>
  <c r="E120" i="89"/>
  <c r="D77" i="83"/>
  <c r="E77" i="83" s="1"/>
  <c r="E82" i="83" s="1"/>
  <c r="E132" i="83" s="1"/>
  <c r="D77" i="78"/>
  <c r="E77" i="78" s="1"/>
  <c r="E82" i="78" s="1"/>
  <c r="E132" i="78" s="1"/>
  <c r="D77" i="73"/>
  <c r="E77" i="73" s="1"/>
  <c r="E82" i="73" s="1"/>
  <c r="E132" i="73" s="1"/>
  <c r="D77" i="68"/>
  <c r="E77" i="68" s="1"/>
  <c r="E82" i="68" s="1"/>
  <c r="E132" i="68" s="1"/>
  <c r="D77" i="81"/>
  <c r="E77" i="81" s="1"/>
  <c r="E82" i="81" s="1"/>
  <c r="E132" i="81" s="1"/>
  <c r="D77" i="76"/>
  <c r="E77" i="76" s="1"/>
  <c r="E82" i="76" s="1"/>
  <c r="E132" i="76" s="1"/>
  <c r="D77" i="71"/>
  <c r="E77" i="71" s="1"/>
  <c r="E82" i="71" s="1"/>
  <c r="E132" i="71" s="1"/>
  <c r="D77" i="67"/>
  <c r="E77" i="67" s="1"/>
  <c r="E82" i="67" s="1"/>
  <c r="E132" i="67" s="1"/>
  <c r="D77" i="79"/>
  <c r="E77" i="79" s="1"/>
  <c r="E82" i="79" s="1"/>
  <c r="E132" i="79" s="1"/>
  <c r="D77" i="80"/>
  <c r="E77" i="80" s="1"/>
  <c r="E82" i="80" s="1"/>
  <c r="E132" i="80" s="1"/>
  <c r="D77" i="70"/>
  <c r="E77" i="70" s="1"/>
  <c r="E82" i="70" s="1"/>
  <c r="E132" i="70" s="1"/>
  <c r="D77" i="69"/>
  <c r="E77" i="69" s="1"/>
  <c r="E82" i="69" s="1"/>
  <c r="E132" i="69" s="1"/>
  <c r="D77" i="66"/>
  <c r="E77" i="66" s="1"/>
  <c r="E82" i="66" s="1"/>
  <c r="E132" i="66" s="1"/>
  <c r="D77" i="75"/>
  <c r="E77" i="75" s="1"/>
  <c r="E82" i="75" s="1"/>
  <c r="E132" i="75" s="1"/>
  <c r="D77" i="82"/>
  <c r="E77" i="82" s="1"/>
  <c r="E82" i="82" s="1"/>
  <c r="E132" i="82" s="1"/>
  <c r="D77" i="77"/>
  <c r="E77" i="77" s="1"/>
  <c r="E82" i="77" s="1"/>
  <c r="E132" i="77" s="1"/>
  <c r="D77" i="72"/>
  <c r="E77" i="72" s="1"/>
  <c r="E82" i="72" s="1"/>
  <c r="E132" i="72" s="1"/>
  <c r="D91" i="75"/>
  <c r="E91" i="75" s="1"/>
  <c r="E93" i="75" s="1"/>
  <c r="D91" i="67"/>
  <c r="E91" i="67" s="1"/>
  <c r="E93" i="67" s="1"/>
  <c r="D91" i="80"/>
  <c r="E91" i="80" s="1"/>
  <c r="E93" i="80" s="1"/>
  <c r="D91" i="70"/>
  <c r="E91" i="70" s="1"/>
  <c r="E93" i="70" s="1"/>
  <c r="D91" i="82"/>
  <c r="E91" i="82" s="1"/>
  <c r="E93" i="82" s="1"/>
  <c r="D91" i="83"/>
  <c r="E91" i="83" s="1"/>
  <c r="E93" i="83" s="1"/>
  <c r="D91" i="78"/>
  <c r="E91" i="78" s="1"/>
  <c r="E93" i="78" s="1"/>
  <c r="D91" i="73"/>
  <c r="E91" i="73" s="1"/>
  <c r="E93" i="73" s="1"/>
  <c r="D91" i="69"/>
  <c r="E91" i="69" s="1"/>
  <c r="E93" i="69" s="1"/>
  <c r="D91" i="77"/>
  <c r="E91" i="77" s="1"/>
  <c r="E93" i="77" s="1"/>
  <c r="D91" i="68"/>
  <c r="E91" i="68" s="1"/>
  <c r="E93" i="68" s="1"/>
  <c r="D91" i="81"/>
  <c r="E91" i="81" s="1"/>
  <c r="E93" i="81" s="1"/>
  <c r="D91" i="76"/>
  <c r="E91" i="76" s="1"/>
  <c r="E93" i="76" s="1"/>
  <c r="D91" i="71"/>
  <c r="E91" i="71" s="1"/>
  <c r="E93" i="71" s="1"/>
  <c r="D91" i="72"/>
  <c r="E91" i="72" s="1"/>
  <c r="E93" i="72" s="1"/>
  <c r="D91" i="79"/>
  <c r="E91" i="79" s="1"/>
  <c r="E93" i="79" s="1"/>
  <c r="D91" i="66"/>
  <c r="E91" i="66" s="1"/>
  <c r="E93" i="66" s="1"/>
  <c r="D90" i="65"/>
  <c r="E90" i="65" s="1"/>
  <c r="D90" i="56"/>
  <c r="E90" i="56" s="1"/>
  <c r="D90" i="64"/>
  <c r="E90" i="64" s="1"/>
  <c r="D90" i="19"/>
  <c r="E90" i="19" s="1"/>
  <c r="D90" i="61"/>
  <c r="E90" i="61" s="1"/>
  <c r="D89" i="61"/>
  <c r="E89" i="61" s="1"/>
  <c r="D89" i="65"/>
  <c r="E89" i="65" s="1"/>
  <c r="D89" i="56"/>
  <c r="E89" i="56" s="1"/>
  <c r="D89" i="64"/>
  <c r="E89" i="64" s="1"/>
  <c r="D89" i="19"/>
  <c r="E89" i="19" s="1"/>
  <c r="D77" i="61"/>
  <c r="D77" i="65"/>
  <c r="D77" i="56"/>
  <c r="D77" i="19"/>
  <c r="D77" i="64"/>
  <c r="E77" i="64" s="1"/>
  <c r="E82" i="64" s="1"/>
  <c r="E41" i="62"/>
  <c r="D91" i="65"/>
  <c r="E91" i="65" s="1"/>
  <c r="D91" i="56"/>
  <c r="E91" i="56" s="1"/>
  <c r="D91" i="64"/>
  <c r="E91" i="64" s="1"/>
  <c r="D91" i="19"/>
  <c r="E91" i="19" s="1"/>
  <c r="D91" i="61"/>
  <c r="E91" i="61" s="1"/>
  <c r="E65" i="64"/>
  <c r="E72" i="64" s="1"/>
  <c r="E65" i="19"/>
  <c r="E72" i="19" s="1"/>
  <c r="E65" i="61"/>
  <c r="E72" i="61" s="1"/>
  <c r="E65" i="65"/>
  <c r="E72" i="65" s="1"/>
  <c r="E65" i="56"/>
  <c r="E72" i="56" s="1"/>
  <c r="E24" i="62"/>
  <c r="E133" i="81" l="1"/>
  <c r="E102" i="81"/>
  <c r="E104" i="81" s="1"/>
  <c r="E133" i="67"/>
  <c r="E102" i="67"/>
  <c r="E104" i="67" s="1"/>
  <c r="E133" i="76"/>
  <c r="E102" i="76"/>
  <c r="E104" i="76" s="1"/>
  <c r="E102" i="78"/>
  <c r="E104" i="78" s="1"/>
  <c r="E133" i="78"/>
  <c r="E133" i="77"/>
  <c r="E102" i="77"/>
  <c r="E104" i="77" s="1"/>
  <c r="E133" i="75"/>
  <c r="E102" i="75"/>
  <c r="E104" i="75" s="1"/>
  <c r="E133" i="68"/>
  <c r="E102" i="68"/>
  <c r="E104" i="68" s="1"/>
  <c r="E102" i="73"/>
  <c r="E104" i="73" s="1"/>
  <c r="E133" i="73"/>
  <c r="E133" i="66"/>
  <c r="E102" i="66"/>
  <c r="E104" i="66" s="1"/>
  <c r="E133" i="83"/>
  <c r="E102" i="83"/>
  <c r="E104" i="83" s="1"/>
  <c r="E133" i="82"/>
  <c r="E102" i="82"/>
  <c r="E104" i="82" s="1"/>
  <c r="E133" i="72"/>
  <c r="E102" i="72"/>
  <c r="E104" i="72" s="1"/>
  <c r="E133" i="70"/>
  <c r="E102" i="70"/>
  <c r="E104" i="70" s="1"/>
  <c r="E133" i="79"/>
  <c r="E102" i="79"/>
  <c r="E104" i="79" s="1"/>
  <c r="E133" i="71"/>
  <c r="E102" i="71"/>
  <c r="E104" i="71" s="1"/>
  <c r="E133" i="69"/>
  <c r="E102" i="69"/>
  <c r="E104" i="69" s="1"/>
  <c r="E133" i="80"/>
  <c r="E102" i="80"/>
  <c r="E104" i="80" s="1"/>
  <c r="E93" i="19"/>
  <c r="E133" i="19" s="1"/>
  <c r="E93" i="64"/>
  <c r="E133" i="64" s="1"/>
  <c r="E93" i="56"/>
  <c r="E133" i="56" s="1"/>
  <c r="E93" i="61"/>
  <c r="E102" i="61" s="1"/>
  <c r="E104" i="61" s="1"/>
  <c r="E93" i="65"/>
  <c r="E102" i="65" s="1"/>
  <c r="E104" i="65" s="1"/>
  <c r="E77" i="61"/>
  <c r="E82" i="61" s="1"/>
  <c r="E132" i="61" s="1"/>
  <c r="E77" i="65"/>
  <c r="E82" i="65" s="1"/>
  <c r="E132" i="65" s="1"/>
  <c r="E132" i="64"/>
  <c r="E77" i="19"/>
  <c r="E82" i="19" s="1"/>
  <c r="E132" i="19" s="1"/>
  <c r="E77" i="56"/>
  <c r="E82" i="56" s="1"/>
  <c r="E132" i="56" s="1"/>
  <c r="E30" i="62"/>
  <c r="E32" i="62" s="1"/>
  <c r="E13" i="62"/>
  <c r="D36" i="75" l="1"/>
  <c r="E36" i="75" s="1"/>
  <c r="E37" i="75" s="1"/>
  <c r="E70" i="75" s="1"/>
  <c r="E73" i="75" s="1"/>
  <c r="E131" i="75" s="1"/>
  <c r="E135" i="75" s="1"/>
  <c r="D36" i="67"/>
  <c r="E36" i="67" s="1"/>
  <c r="E37" i="67" s="1"/>
  <c r="E70" i="67" s="1"/>
  <c r="E73" i="67" s="1"/>
  <c r="E131" i="67" s="1"/>
  <c r="E135" i="67" s="1"/>
  <c r="D36" i="70"/>
  <c r="E36" i="70" s="1"/>
  <c r="E37" i="70" s="1"/>
  <c r="E70" i="70" s="1"/>
  <c r="E73" i="70" s="1"/>
  <c r="E131" i="70" s="1"/>
  <c r="E135" i="70" s="1"/>
  <c r="E117" i="70" s="1"/>
  <c r="D36" i="80"/>
  <c r="E36" i="80" s="1"/>
  <c r="E37" i="80" s="1"/>
  <c r="E70" i="80" s="1"/>
  <c r="E73" i="80" s="1"/>
  <c r="E131" i="80" s="1"/>
  <c r="E135" i="80" s="1"/>
  <c r="D36" i="83"/>
  <c r="E36" i="83" s="1"/>
  <c r="E37" i="83" s="1"/>
  <c r="E70" i="83" s="1"/>
  <c r="E73" i="83" s="1"/>
  <c r="E131" i="83" s="1"/>
  <c r="E135" i="83" s="1"/>
  <c r="D36" i="78"/>
  <c r="E36" i="78" s="1"/>
  <c r="E37" i="78" s="1"/>
  <c r="E70" i="78" s="1"/>
  <c r="E73" i="78" s="1"/>
  <c r="E131" i="78" s="1"/>
  <c r="E135" i="78" s="1"/>
  <c r="E117" i="78" s="1"/>
  <c r="D36" i="73"/>
  <c r="E36" i="73" s="1"/>
  <c r="E37" i="73" s="1"/>
  <c r="E70" i="73" s="1"/>
  <c r="E73" i="73" s="1"/>
  <c r="E131" i="73" s="1"/>
  <c r="E135" i="73" s="1"/>
  <c r="E117" i="73" s="1"/>
  <c r="D36" i="68"/>
  <c r="E36" i="68" s="1"/>
  <c r="E37" i="68" s="1"/>
  <c r="E70" i="68" s="1"/>
  <c r="E73" i="68" s="1"/>
  <c r="E131" i="68" s="1"/>
  <c r="E135" i="68" s="1"/>
  <c r="D36" i="72"/>
  <c r="E36" i="72" s="1"/>
  <c r="E37" i="72" s="1"/>
  <c r="E70" i="72" s="1"/>
  <c r="E73" i="72" s="1"/>
  <c r="E131" i="72" s="1"/>
  <c r="E135" i="72" s="1"/>
  <c r="E117" i="72" s="1"/>
  <c r="D36" i="81"/>
  <c r="E36" i="81" s="1"/>
  <c r="E37" i="81" s="1"/>
  <c r="E70" i="81" s="1"/>
  <c r="E73" i="81" s="1"/>
  <c r="E131" i="81" s="1"/>
  <c r="E135" i="81" s="1"/>
  <c r="D36" i="76"/>
  <c r="E36" i="76" s="1"/>
  <c r="E37" i="76" s="1"/>
  <c r="E70" i="76" s="1"/>
  <c r="E73" i="76" s="1"/>
  <c r="E131" i="76" s="1"/>
  <c r="E135" i="76" s="1"/>
  <c r="D36" i="71"/>
  <c r="E36" i="71" s="1"/>
  <c r="E37" i="71" s="1"/>
  <c r="E70" i="71" s="1"/>
  <c r="E73" i="71" s="1"/>
  <c r="E131" i="71" s="1"/>
  <c r="E135" i="71" s="1"/>
  <c r="D36" i="66"/>
  <c r="E36" i="66" s="1"/>
  <c r="E37" i="66" s="1"/>
  <c r="E70" i="66" s="1"/>
  <c r="E73" i="66" s="1"/>
  <c r="E131" i="66" s="1"/>
  <c r="E135" i="66" s="1"/>
  <c r="E117" i="66" s="1"/>
  <c r="D36" i="77"/>
  <c r="E36" i="77" s="1"/>
  <c r="E37" i="77" s="1"/>
  <c r="E70" i="77" s="1"/>
  <c r="E73" i="77" s="1"/>
  <c r="E131" i="77" s="1"/>
  <c r="E135" i="77" s="1"/>
  <c r="D36" i="79"/>
  <c r="E36" i="79" s="1"/>
  <c r="E37" i="79" s="1"/>
  <c r="E70" i="79" s="1"/>
  <c r="E73" i="79" s="1"/>
  <c r="E131" i="79" s="1"/>
  <c r="E135" i="79" s="1"/>
  <c r="D36" i="69"/>
  <c r="E36" i="69" s="1"/>
  <c r="E37" i="69" s="1"/>
  <c r="E70" i="69" s="1"/>
  <c r="E73" i="69" s="1"/>
  <c r="E131" i="69" s="1"/>
  <c r="E135" i="69" s="1"/>
  <c r="D36" i="82"/>
  <c r="E36" i="82" s="1"/>
  <c r="E37" i="82" s="1"/>
  <c r="E70" i="82" s="1"/>
  <c r="E73" i="82" s="1"/>
  <c r="E131" i="82" s="1"/>
  <c r="E135" i="82" s="1"/>
  <c r="E117" i="82" s="1"/>
  <c r="E133" i="61"/>
  <c r="E102" i="19"/>
  <c r="E104" i="19" s="1"/>
  <c r="E102" i="64"/>
  <c r="E104" i="64" s="1"/>
  <c r="E102" i="56"/>
  <c r="E104" i="56" s="1"/>
  <c r="E133" i="65"/>
  <c r="E14" i="62"/>
  <c r="E42" i="62" s="1"/>
  <c r="D36" i="61"/>
  <c r="E36" i="61" s="1"/>
  <c r="E37" i="61" s="1"/>
  <c r="D36" i="65"/>
  <c r="D36" i="19"/>
  <c r="D36" i="56"/>
  <c r="E36" i="56" s="1"/>
  <c r="D36" i="64"/>
  <c r="E117" i="76" l="1"/>
  <c r="E118" i="76" s="1"/>
  <c r="E119" i="76" s="1"/>
  <c r="E123" i="76" s="1"/>
  <c r="E136" i="76" s="1"/>
  <c r="E137" i="76" s="1"/>
  <c r="E118" i="72"/>
  <c r="E119" i="72" s="1"/>
  <c r="E123" i="72" s="1"/>
  <c r="E136" i="72" s="1"/>
  <c r="E137" i="72" s="1"/>
  <c r="E117" i="81"/>
  <c r="E118" i="81" s="1"/>
  <c r="E119" i="81" s="1"/>
  <c r="E123" i="81" s="1"/>
  <c r="E136" i="81" s="1"/>
  <c r="E137" i="81" s="1"/>
  <c r="E117" i="69"/>
  <c r="E118" i="69" s="1"/>
  <c r="E119" i="69" s="1"/>
  <c r="E117" i="77"/>
  <c r="E118" i="77" s="1"/>
  <c r="E119" i="77" s="1"/>
  <c r="E118" i="73"/>
  <c r="E119" i="73" s="1"/>
  <c r="E118" i="78"/>
  <c r="E119" i="78" s="1"/>
  <c r="E117" i="83"/>
  <c r="E118" i="83" s="1"/>
  <c r="E117" i="80"/>
  <c r="E118" i="80" s="1"/>
  <c r="E119" i="80" s="1"/>
  <c r="E123" i="80" s="1"/>
  <c r="E136" i="80" s="1"/>
  <c r="E137" i="80" s="1"/>
  <c r="E117" i="68"/>
  <c r="E118" i="68" s="1"/>
  <c r="E119" i="68" s="1"/>
  <c r="E123" i="68" s="1"/>
  <c r="E136" i="68" s="1"/>
  <c r="E137" i="68" s="1"/>
  <c r="E117" i="79"/>
  <c r="E118" i="79" s="1"/>
  <c r="E119" i="79" s="1"/>
  <c r="E123" i="79" s="1"/>
  <c r="E136" i="79" s="1"/>
  <c r="E137" i="79" s="1"/>
  <c r="E117" i="67"/>
  <c r="E118" i="67" s="1"/>
  <c r="E119" i="67" s="1"/>
  <c r="E123" i="67" s="1"/>
  <c r="E136" i="67" s="1"/>
  <c r="E137" i="67" s="1"/>
  <c r="E118" i="66"/>
  <c r="E119" i="66" s="1"/>
  <c r="E123" i="66" s="1"/>
  <c r="E136" i="66" s="1"/>
  <c r="E137" i="66" s="1"/>
  <c r="E117" i="75"/>
  <c r="E118" i="75" s="1"/>
  <c r="E117" i="71"/>
  <c r="E118" i="71" s="1"/>
  <c r="E119" i="71" s="1"/>
  <c r="E123" i="71" s="1"/>
  <c r="E136" i="71" s="1"/>
  <c r="E137" i="71" s="1"/>
  <c r="E118" i="82"/>
  <c r="E118" i="70"/>
  <c r="E119" i="70" s="1"/>
  <c r="E123" i="70" s="1"/>
  <c r="E136" i="70" s="1"/>
  <c r="E137" i="70" s="1"/>
  <c r="E36" i="65"/>
  <c r="E37" i="65" s="1"/>
  <c r="E70" i="65" s="1"/>
  <c r="E73" i="65" s="1"/>
  <c r="E131" i="65" s="1"/>
  <c r="E135" i="65" s="1"/>
  <c r="E117" i="65" s="1"/>
  <c r="E118" i="65" s="1"/>
  <c r="E37" i="56"/>
  <c r="E70" i="56" s="1"/>
  <c r="E73" i="56" s="1"/>
  <c r="E131" i="56" s="1"/>
  <c r="E135" i="56" s="1"/>
  <c r="E117" i="56" s="1"/>
  <c r="E36" i="64"/>
  <c r="E37" i="64" s="1"/>
  <c r="E70" i="64" s="1"/>
  <c r="E73" i="64" s="1"/>
  <c r="E131" i="64" s="1"/>
  <c r="E135" i="64" s="1"/>
  <c r="E36" i="19"/>
  <c r="E37" i="19" s="1"/>
  <c r="E70" i="19" s="1"/>
  <c r="E123" i="73" l="1"/>
  <c r="E136" i="73" s="1"/>
  <c r="E137" i="73" s="1"/>
  <c r="E121" i="73" s="1"/>
  <c r="G12" i="5"/>
  <c r="H12" i="5" s="1"/>
  <c r="I12" i="5" s="1"/>
  <c r="E120" i="70"/>
  <c r="E121" i="70"/>
  <c r="G8" i="5"/>
  <c r="H8" i="5" s="1"/>
  <c r="I8" i="5" s="1"/>
  <c r="E120" i="66"/>
  <c r="E121" i="66"/>
  <c r="G22" i="5"/>
  <c r="H22" i="5" s="1"/>
  <c r="I22" i="5" s="1"/>
  <c r="E120" i="81"/>
  <c r="E121" i="81"/>
  <c r="G21" i="5"/>
  <c r="H21" i="5" s="1"/>
  <c r="I21" i="5" s="1"/>
  <c r="E120" i="80"/>
  <c r="E121" i="80"/>
  <c r="E123" i="77"/>
  <c r="E136" i="77" s="1"/>
  <c r="E137" i="77" s="1"/>
  <c r="G20" i="5"/>
  <c r="H20" i="5" s="1"/>
  <c r="I20" i="5" s="1"/>
  <c r="E121" i="79"/>
  <c r="E120" i="79"/>
  <c r="E119" i="82"/>
  <c r="E123" i="82" s="1"/>
  <c r="E136" i="82" s="1"/>
  <c r="E137" i="82" s="1"/>
  <c r="E119" i="75"/>
  <c r="E123" i="75" s="1"/>
  <c r="E136" i="75" s="1"/>
  <c r="E137" i="75" s="1"/>
  <c r="E123" i="69"/>
  <c r="E136" i="69" s="1"/>
  <c r="E137" i="69" s="1"/>
  <c r="G13" i="5"/>
  <c r="H13" i="5" s="1"/>
  <c r="I13" i="5" s="1"/>
  <c r="E121" i="71"/>
  <c r="E120" i="71"/>
  <c r="G10" i="5"/>
  <c r="H10" i="5" s="1"/>
  <c r="I10" i="5" s="1"/>
  <c r="E120" i="68"/>
  <c r="E121" i="68"/>
  <c r="E119" i="83"/>
  <c r="E123" i="83" s="1"/>
  <c r="E136" i="83" s="1"/>
  <c r="E137" i="83" s="1"/>
  <c r="E123" i="78"/>
  <c r="E136" i="78" s="1"/>
  <c r="E137" i="78" s="1"/>
  <c r="G9" i="5"/>
  <c r="H9" i="5" s="1"/>
  <c r="E121" i="67"/>
  <c r="E120" i="67"/>
  <c r="G14" i="5"/>
  <c r="H14" i="5" s="1"/>
  <c r="I14" i="5" s="1"/>
  <c r="E120" i="72"/>
  <c r="E121" i="72"/>
  <c r="G17" i="5"/>
  <c r="H17" i="5" s="1"/>
  <c r="I17" i="5" s="1"/>
  <c r="E121" i="76"/>
  <c r="E120" i="76"/>
  <c r="E73" i="19"/>
  <c r="E131" i="19" s="1"/>
  <c r="E135" i="19" s="1"/>
  <c r="E117" i="64"/>
  <c r="E118" i="64" s="1"/>
  <c r="E119" i="64" s="1"/>
  <c r="E118" i="56"/>
  <c r="E119" i="56" s="1"/>
  <c r="E123" i="56" s="1"/>
  <c r="E136" i="56" s="1"/>
  <c r="E137" i="56" s="1"/>
  <c r="G6" i="5" s="1"/>
  <c r="E119" i="65"/>
  <c r="E123" i="65" s="1"/>
  <c r="E136" i="65" s="1"/>
  <c r="E137" i="65" s="1"/>
  <c r="G5" i="5" s="1"/>
  <c r="I9" i="5" l="1"/>
  <c r="G15" i="5"/>
  <c r="H15" i="5" s="1"/>
  <c r="I15" i="5" s="1"/>
  <c r="F121" i="67"/>
  <c r="F121" i="71"/>
  <c r="F121" i="70"/>
  <c r="F121" i="72"/>
  <c r="E120" i="73"/>
  <c r="G23" i="5"/>
  <c r="H23" i="5" s="1"/>
  <c r="I23" i="5" s="1"/>
  <c r="E121" i="82"/>
  <c r="E120" i="82"/>
  <c r="G24" i="5"/>
  <c r="H24" i="5" s="1"/>
  <c r="I24" i="5" s="1"/>
  <c r="E121" i="83"/>
  <c r="E120" i="83"/>
  <c r="F121" i="66"/>
  <c r="G19" i="5"/>
  <c r="H19" i="5" s="1"/>
  <c r="I19" i="5" s="1"/>
  <c r="E120" i="78"/>
  <c r="E121" i="78"/>
  <c r="F121" i="68"/>
  <c r="G18" i="5"/>
  <c r="H18" i="5" s="1"/>
  <c r="I18" i="5" s="1"/>
  <c r="E120" i="77"/>
  <c r="E121" i="77"/>
  <c r="G11" i="5"/>
  <c r="H11" i="5" s="1"/>
  <c r="I11" i="5" s="1"/>
  <c r="E121" i="69"/>
  <c r="E120" i="69"/>
  <c r="G16" i="5"/>
  <c r="H16" i="5" s="1"/>
  <c r="I16" i="5" s="1"/>
  <c r="E120" i="75"/>
  <c r="E121" i="75"/>
  <c r="E123" i="64"/>
  <c r="E136" i="64" s="1"/>
  <c r="E137" i="64" s="1"/>
  <c r="E121" i="56"/>
  <c r="E120" i="56"/>
  <c r="E117" i="19"/>
  <c r="E118" i="19" s="1"/>
  <c r="H6" i="5"/>
  <c r="E121" i="65"/>
  <c r="E120" i="65"/>
  <c r="G7" i="5" l="1"/>
  <c r="H7" i="5" s="1"/>
  <c r="I7" i="5" s="1"/>
  <c r="F121" i="82"/>
  <c r="I6" i="5"/>
  <c r="F121" i="65"/>
  <c r="E121" i="64"/>
  <c r="E120" i="64"/>
  <c r="E119" i="19"/>
  <c r="E123" i="19" s="1"/>
  <c r="F15" i="63" l="1"/>
  <c r="F16" i="63" l="1"/>
  <c r="F14" i="63" l="1"/>
  <c r="E136" i="19" l="1"/>
  <c r="E137" i="19" s="1"/>
  <c r="G3" i="5" s="1"/>
  <c r="E29" i="63"/>
  <c r="E28" i="63"/>
  <c r="E120" i="19" l="1"/>
  <c r="E121" i="19"/>
  <c r="H3" i="5" l="1"/>
  <c r="D16" i="63"/>
  <c r="G16" i="63" s="1"/>
  <c r="H16" i="63" s="1"/>
  <c r="E70" i="61"/>
  <c r="E73" i="61" s="1"/>
  <c r="E131" i="61" s="1"/>
  <c r="E135" i="61" s="1"/>
  <c r="I3" i="5" l="1"/>
  <c r="E117" i="61"/>
  <c r="E118" i="61" l="1"/>
  <c r="E119" i="61" s="1"/>
  <c r="E123" i="61" s="1"/>
  <c r="E136" i="61" s="1"/>
  <c r="E137" i="61" s="1"/>
  <c r="G4" i="5" s="1"/>
  <c r="D14" i="63" l="1"/>
  <c r="G14" i="63" s="1"/>
  <c r="H14" i="63" s="1"/>
  <c r="H4" i="5"/>
  <c r="E121" i="61"/>
  <c r="E120" i="61"/>
  <c r="I4" i="5" l="1"/>
  <c r="H5" i="5"/>
  <c r="I5" i="5" s="1"/>
  <c r="D15" i="63"/>
  <c r="G15" i="63" s="1"/>
  <c r="H15" i="63" s="1"/>
  <c r="H19" i="63" s="1"/>
  <c r="G26" i="63" s="1"/>
  <c r="F121" i="61"/>
  <c r="I28" i="5" l="1"/>
  <c r="B2" i="94" s="1"/>
  <c r="H28" i="5"/>
  <c r="H18" i="63"/>
  <c r="E26" i="63" s="1"/>
  <c r="E3" i="87" l="1"/>
  <c r="B5"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12" authorId="0" shapeId="0" xr:uid="{00000000-0006-0000-2200-000001000000}">
      <text>
        <r>
          <rPr>
            <b/>
            <sz val="9"/>
            <color indexed="81"/>
            <rFont val="Segoe UI"/>
            <family val="2"/>
          </rPr>
          <t xml:space="preserve">8,334%+2,78% = 11,114%
</t>
        </r>
      </text>
    </comment>
    <comment ref="E26" authorId="0" shapeId="0" xr:uid="{00000000-0006-0000-2200-000002000000}">
      <text>
        <r>
          <rPr>
            <b/>
            <sz val="9"/>
            <color indexed="81"/>
            <rFont val="Tahoma"/>
            <family val="2"/>
          </rPr>
          <t>Custa 30 (trinta) dias de trabalho. Ele é calculado considerando a probabilidade de acontecer mediante base estatística, normalmente pesquisando-se a RAIS para o serviço, entretanto essa estatística é oriunda de estudo do STF (fls. 187/199 – volume IV), que aponta 5,55% de empregados demitidos não trabalham durante o aviso prévio, citado no Acórdão TCU nº 1904/2007 Plenário. Fundamentação: art. 7º, inciso XXI, da Constituição Federal e art. 487 da CLT e Acórdão TCU nº 1904/2007 Plenário.
1 salário integral x (1 mês não trabalhado / 12 meses) x 5,5% estatística = 0,42%</t>
        </r>
      </text>
    </comment>
    <comment ref="E28" authorId="0" shapeId="0" xr:uid="{00000000-0006-0000-2200-000003000000}">
      <text>
        <r>
          <rPr>
            <b/>
            <sz val="9"/>
            <color indexed="81"/>
            <rFont val="Tahoma"/>
            <family val="2"/>
          </rPr>
          <t>5.1.4.1. Os valores relativos aos encargos previdenciários e ao FGTS serão liberados à Contratada após a comprovação dos respectivos pagamentos.
O percentual a ser retido relativamente a rubrica “Multa sobre FGTS dos Avisos Prévios Indenizado e Trabalhado” da planilha de custos e formação de preços da proposta da Contratada será fixo e corresponderá a 3,82% (três inteiros e oitenta e dois centésimos por cento) da remuneração do empregado.</t>
        </r>
      </text>
    </comment>
    <comment ref="E29" authorId="0" shapeId="0" xr:uid="{00000000-0006-0000-2200-000004000000}">
      <text>
        <r>
          <rPr>
            <b/>
            <sz val="9"/>
            <color indexed="81"/>
            <rFont val="Tahoma"/>
            <family val="2"/>
          </rPr>
          <t xml:space="preserve"> (art. 7º, inciso XXI, CF e 477, 487 e 491, CLT) -  (7/(30x12 meses)=360)x100 = 0,019444 X 5% ou 0,05 = 0,0009722 X 100 = 0,09722%) – 0,10%</t>
        </r>
      </text>
    </comment>
    <comment ref="E31" authorId="0" shapeId="0" xr:uid="{00000000-0006-0000-2200-000005000000}">
      <text>
        <r>
          <rPr>
            <b/>
            <sz val="9"/>
            <color indexed="81"/>
            <rFont val="Tahoma"/>
            <family val="2"/>
          </rPr>
          <t>5.1.4.1. Os valores relativos aos encargos previdenciários e ao FGTS serão liberados à Contratada após a comprovação dos respectivos pagamentos.
O percentual a ser retido relativamente a rubrica “Multa sobre FGTS dos Avisos Prévios Indenizado e Trabalhado” da planilha de custos e formação de preços da proposta da Contratada será fixo e corresponderá a 3,82% (três inteiros e oitenta e dois centésimos por cento) da remuneração do empregado.</t>
        </r>
      </text>
    </comment>
    <comment ref="E35" authorId="0" shapeId="0" xr:uid="{00000000-0006-0000-2200-000006000000}">
      <text>
        <r>
          <rPr>
            <b/>
            <sz val="9"/>
            <color indexed="81"/>
            <rFont val="Tahoma"/>
            <family val="2"/>
          </rPr>
          <t xml:space="preserve">Considerando que a partir do segundo ano de vigência contratual o "empregado folguista" substituirá o empregado residente a cada ano pelo período de 30 dias e que não haverá substituição referente ao quinto período aquisitivo, a Administração deverá:
a) apropriar, a título de 13º, férias e adicional de férias, apenas 1/12 do valor ao longo de cada ano e ratear esse custo ao longo de 12 meses para encontrar o valor mensal;
b) ao proceder a renovação contratual do quarto para o quinto ano, deve excluir da planilha de custo o valor provisionado.
Base de cálculo
Total do Módulo 1 (Composição da Remuneração)
IN nº 5/2017 e Nota Técnica nº 2/2018/CGAC/CISET/SG-PR, fl. 4.
8,33% = 13º
9,075% = Férias
3,025% = Abono de férias
Cálculo:
(8,33/100/12)*100 = 0,69%
(9,075/100/12)*100 = 0,76%
(3,025/100/12)*100 = 0,25%
0,69% + 0,76% + 0,25% = 1,70% incide sobre a base de cálculo.
</t>
        </r>
      </text>
    </comment>
    <comment ref="E36" authorId="0" shapeId="0" xr:uid="{00000000-0006-0000-2200-000007000000}">
      <text>
        <r>
          <rPr>
            <b/>
            <sz val="9"/>
            <color indexed="81"/>
            <rFont val="Tahoma"/>
            <family val="2"/>
          </rPr>
          <t>Nota Técnica nº 2/2018/CGAC/CISET/SG-PR, fl. 15
Item 84
Base de cálculo
Total do Módulo 1 (Composição da Remuneração)
Cálculo
(5,96/365 dias)x 100 = 1,63% incide sobre a base de cálculo
5,96 - ESTATISTICA IBGE
365 - DIAS DO ANO</t>
        </r>
      </text>
    </comment>
    <comment ref="E37" authorId="0" shapeId="0" xr:uid="{00000000-0006-0000-2200-000008000000}">
      <text>
        <r>
          <rPr>
            <b/>
            <sz val="9"/>
            <color indexed="81"/>
            <rFont val="Tahoma"/>
            <family val="2"/>
          </rPr>
          <t>Nota Técnica nº 2/2018/CGAC/CISET/SG-PR, fl. 16
Item 85
Base de cálculo
Total do Módulo 1 (Composição da Remuneração)
Cálculo
[(5/30)/12] x 0,015 x 100 = 0,02% incide sobre a base de cálculo
OBS:
0,015: esse índice pode variar. Em regra, utiliza-se 0,015 porque, de acordo com os dados do IBGE, 1,5% é a média de trabalhadores que são pais durante o ano.</t>
        </r>
      </text>
    </comment>
    <comment ref="E39" authorId="0" shapeId="0" xr:uid="{00000000-0006-0000-2200-000009000000}">
      <text>
        <r>
          <rPr>
            <b/>
            <sz val="9"/>
            <color indexed="81"/>
            <rFont val="Tahoma"/>
            <family val="2"/>
          </rPr>
          <t>Nota Técnica nº 2/2018/CGAC/CISET/SG-PR, fl. 17
Item 87
Base de cálculo
Total do Módulo 1 (Composição da Remuneração)
Cálculo
[0,02 x (4/12)/12 x 100] = 0,055% incide sobre a base de cálculo
OBS:
0,02 = índice de ocorrência. Dado utilizado do IBGE.
4/12 = 4 meses de licença maternidade por ano
12 = meses do ano
100 = porcentagem</t>
        </r>
      </text>
    </comment>
    <comment ref="E40" authorId="0" shapeId="0" xr:uid="{00000000-0006-0000-2200-00000A000000}">
      <text>
        <r>
          <rPr>
            <b/>
            <sz val="9"/>
            <color indexed="81"/>
            <rFont val="Tahoma"/>
            <family val="2"/>
          </rPr>
          <t>Base de cálculo
Total do Módulo 1 (Composição da Remuneração)
Cálculo
{[(2/30)/12)]*100}=1,39% incide sobre a base de cálculo
OBS:
5 = Média de faltas no ano
30 = dias no mês
12 = meses do ano
100 = porcentagem</t>
        </r>
      </text>
    </comment>
    <comment ref="E50" authorId="0" shapeId="0" xr:uid="{00000000-0006-0000-2200-00000B000000}">
      <text>
        <r>
          <rPr>
            <b/>
            <sz val="12"/>
            <color indexed="81"/>
            <rFont val="Segoe UI"/>
            <family val="2"/>
          </rPr>
          <t xml:space="preserve">Atenção:
</t>
        </r>
        <r>
          <rPr>
            <sz val="12"/>
            <color indexed="81"/>
            <rFont val="Segoe UI"/>
            <family val="2"/>
          </rPr>
          <t>Observar o regramento do edital a respeto deste item.</t>
        </r>
      </text>
    </comment>
  </commentList>
</comments>
</file>

<file path=xl/sharedStrings.xml><?xml version="1.0" encoding="utf-8"?>
<sst xmlns="http://schemas.openxmlformats.org/spreadsheetml/2006/main" count="11645" uniqueCount="3210">
  <si>
    <t>PRESIDÊNCIA DA REPÚBLICA
PROCESSO Nº: 00059.000338/2023-91
PREGÃO 20/2023</t>
  </si>
  <si>
    <r>
      <rPr>
        <b/>
        <sz val="14"/>
        <rFont val="Times New Roman"/>
        <family val="1"/>
      </rPr>
      <t xml:space="preserve">R7 FACILITIES - SERVIÇOS DE ENGENHARIA EIRELI
CNPJ: 11.162.311/0001-73
</t>
    </r>
    <r>
      <rPr>
        <b/>
        <sz val="9"/>
        <rFont val="Times New Roman"/>
        <family val="1"/>
      </rPr>
      <t>TR SIA TRECHO 17 RUA 14 LOTE 170 BRASÍLIA - DF
CEP: 71.200-240
FONE: (61) 3142-0377
EMAIL: licitacoes@r7facilities.com.br</t>
    </r>
  </si>
  <si>
    <t>FORMA DE TRIBUTAÇÃO DA EMPRESA</t>
  </si>
  <si>
    <t>LUCRO REAL</t>
  </si>
  <si>
    <t>LICITAÇÃO Nº: 20/2023</t>
  </si>
  <si>
    <t>OBJETO:</t>
  </si>
  <si>
    <t>Contratação de empresa especializada na prestação de serviços comuns de engenharia, com dedicação exclusiva de mão de obra, para as funções de Arquiteto, Engenheiro Eletricista, Engenheiro Civil, Engenheiro Civil (Orçamentista), Engenheiro Mecânico, em apoio à Coordenação-Geral de Engenharia da Presidência da República (COENGE/PR), na melhoria contínua, estudo, planejamento, desenvolvimento, elaboração, acompanhamento e apoio à fiscalização de projetos e serviços de engenharia.</t>
  </si>
  <si>
    <t xml:space="preserve">PLANILHA DE COMPOSIÇÃO DE PREÇOS  </t>
  </si>
  <si>
    <t>TOTALIZAÇÃO</t>
  </si>
  <si>
    <t>GRUPO 1</t>
  </si>
  <si>
    <t>ITEM</t>
  </si>
  <si>
    <t>ESPECIFICAÇÃO</t>
  </si>
  <si>
    <t>QTD</t>
  </si>
  <si>
    <t>UNIDADE</t>
  </si>
  <si>
    <t>VALOR UNITARIO</t>
  </si>
  <si>
    <t>VALOR MENSAL</t>
  </si>
  <si>
    <t>VALOR ANUAL</t>
  </si>
  <si>
    <t>SERVIÇO</t>
  </si>
  <si>
    <t>VALOR TOTAL MENSAL</t>
  </si>
  <si>
    <t>VALOR TOTAL ANUAL</t>
  </si>
  <si>
    <t xml:space="preserve"> </t>
  </si>
  <si>
    <t>DESCRIÇÃO</t>
  </si>
  <si>
    <t>VALOR TOTAL</t>
  </si>
  <si>
    <t>PRESTAÇÃO DE SERVIÇOS TERCEIRIZADOS</t>
  </si>
  <si>
    <t>VALOR MENSAL POR EXTENSO</t>
  </si>
  <si>
    <t>VALOR TOTAL POR EXTENSO</t>
  </si>
  <si>
    <t>DECLARAÇÕES</t>
  </si>
  <si>
    <r>
      <t xml:space="preserve">Declaramos que no preço proposto, estão computados todos os custos necessários para a execução dos serviços, bem como todos os tributos, seguros, encargos trabalhistas, comerciais e quaisquer outras despesas que incidam ou venham a incidir sobre o objeto do Edital em referência, e que influenciem na formação dos preços desta proposta.
Os serviços terão início de forma imediata na data de início da vigência do contrato e serão executados conforme condições e especificações constantes do edital e seus anexos.
Declaramos que nos preços propostos estão inclusos todos os custos necessários para a execução do objeto, bem como todos os tributos, fretes, seguros, encargos trabalhistas, comerciais e quaisquer outras despesas que incidam ou venham a incidir sobre o objeto desta licitação.
Declaro que a empresa se compromete a repactuar os preços das categorias pelos percentuais definidos na convenção coletiva de trabalho à qual esteja vinculada, conforme Anexo VIII do edital.
Declaro a viabilidade dos preços apresentados na proposta, conforme Anexo X do edital.
Declaro não constar no cadastro de empregadores flagrados explorando trabalhadores em condições análogas às de escravo, instituído pelo Ministério do Trabalho e Emprego, por meio da Portaria Interministerial MTPS/MMIRDH nº 4 de 11/05/2016.
Declaro não ter sido condenada, a CONTRATADA ou seus dirigentes, por infringir as leis de combate à discriminação de raça ou de gênero, ao trabalho infantil e ao trabalho escravo, em afronta a previsão aos artigos 1° e 170 da Constituição Federal de 1988; do artigo 149 do Código Penal Brasileiro; do Decreto n° 5.017/2004 (promulga o Protocolo de Palermo) e das Convenções da OIT nos 29 e 105.
Declaro, com base no artigo 63, § 1º da Lei nº 14.133/2021, que propostas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Declaramos o Cumprimento da Política de Empregabilidade.
Declaramos que estamos de pleno acordo com todas as condições estabelecidas no Edital e seus anexos, bem como aceitamos todas as obrigações e responsabilidades especificadas no Termo de Referência. Os serviços terão início conforme previsto no contrato a ser assinado e serão executados conforme condições e especificações constantes do Edital e seus Anexos. </t>
    </r>
    <r>
      <rPr>
        <b/>
        <u/>
        <sz val="10"/>
        <rFont val="Times New Roman"/>
        <family val="1"/>
      </rPr>
      <t>O prazo de validade de nossa proposta é de 90 dias</t>
    </r>
    <r>
      <rPr>
        <sz val="10"/>
        <rFont val="Times New Roman"/>
        <family val="1"/>
      </rPr>
      <t>, contados da data de suaapresentação. Caso nos seja adjudicado o objeto da licitação, comprometemo-nos a assinar o contrato no prazo determinado no Edital, e para esse fim fornecemos os seguintes dados:</t>
    </r>
  </si>
  <si>
    <t>DADOS DO REPRESENTANTE DA EMPRESA PARA ASSINATURA DO CONTRATO.</t>
  </si>
  <si>
    <t>Caso o objeto da licitação nos seja adjudicado, comprometemo-nos a assinar o contrato no prazo determinado no edital e para esse fim fornecemos os seguintes dados:</t>
  </si>
  <si>
    <t>NOME: Gildenilson Braz Torres
END: TR SIA Trecho 17 Rua 14 Lote 170 Brasília - DF
RG: 48437295-5 SSP-MA CPF: 717.967.543-15
E-MAIL: licitacoes@r7facilities.com.br
NACIONALIDADE: Brasileiro</t>
  </si>
  <si>
    <t>DADOS BANCÁRIOS</t>
  </si>
  <si>
    <t xml:space="preserve">BANCO - Banco do Brasil
AGÊNCIA: 1507-5
CONTA CORRENTE: 74475-1      </t>
  </si>
  <si>
    <t>Proposta</t>
  </si>
  <si>
    <t>LEGENDA</t>
  </si>
  <si>
    <t>Item</t>
  </si>
  <si>
    <t>Objeto</t>
  </si>
  <si>
    <t xml:space="preserve">Unidade de medida </t>
  </si>
  <si>
    <t>Quant. (A)</t>
  </si>
  <si>
    <t>Valor (B)</t>
  </si>
  <si>
    <t>Menor Preço</t>
  </si>
  <si>
    <t>PREENCHER</t>
  </si>
  <si>
    <t>Mão de Obra Fixa</t>
  </si>
  <si>
    <t>mês</t>
  </si>
  <si>
    <t>BDI ( C )</t>
  </si>
  <si>
    <t>Desconto (%) (D)</t>
  </si>
  <si>
    <t>Proposta (E)</t>
  </si>
  <si>
    <t>Forcecimento de Insumos</t>
  </si>
  <si>
    <t>Serviços sob demanda</t>
  </si>
  <si>
    <t>PREÇO GLOBAL</t>
  </si>
  <si>
    <t>1- Para formação da proposta, a proponente deverá considerar: 
Coluna” Valor  (B)” = valor mensal estimado para utilização durante 1 
mes de contrato; 
Coluna “BDI (C)” = Porcentagem do BDI ofertado pela proponente; 
Coluna “Desconto (%) (D)” = Porcentagem do desconto ofertado pela propoente;
Coluna "Proposta (E) = B*(1+C)(1-D)</t>
  </si>
  <si>
    <t>Não desonerado</t>
  </si>
  <si>
    <t>Desonerado</t>
  </si>
  <si>
    <t>Item 1 - Mão de obra fixa</t>
  </si>
  <si>
    <t>Item 2 - Fornecimento de materiais</t>
  </si>
  <si>
    <t>Item 3 - Serviços sob demanda</t>
  </si>
  <si>
    <t>Total</t>
  </si>
  <si>
    <t>Código</t>
  </si>
  <si>
    <t>Banco</t>
  </si>
  <si>
    <t>Descrição</t>
  </si>
  <si>
    <t>Und</t>
  </si>
  <si>
    <t>Quant.</t>
  </si>
  <si>
    <t>Valor Unit</t>
  </si>
  <si>
    <t>Valor Unit com BDI (15,28%)</t>
  </si>
  <si>
    <t>Valor Unit com BDI (20,93%)</t>
  </si>
  <si>
    <t>Total (15,28%)</t>
  </si>
  <si>
    <t>Total (20,93%)</t>
  </si>
  <si>
    <t>BDI (Não Desonerado)</t>
  </si>
  <si>
    <t>BDI (Desonerado)</t>
  </si>
  <si>
    <t xml:space="preserve"> 00011270 </t>
  </si>
  <si>
    <t>SINAPI</t>
  </si>
  <si>
    <t>ABRACADEIRA DE LATAO PARA FIXACAO DE CABO PARA-RAIO, DIMENSOES 32 X 24 X 24 MM</t>
  </si>
  <si>
    <t>UN</t>
  </si>
  <si>
    <t xml:space="preserve"> 00000412 </t>
  </si>
  <si>
    <t>ABRACADEIRA DE NYLON PARA AMARRACAO DE CABOS, COMPRIMENTO DE *230* X *7,6* MM</t>
  </si>
  <si>
    <t xml:space="preserve"> 00000414 </t>
  </si>
  <si>
    <t>ABRACADEIRA DE NYLON PARA AMARRACAO DE CABOS, COMPRIMENTO DE 100 X 2,5 MM</t>
  </si>
  <si>
    <t xml:space="preserve"> 00000410 </t>
  </si>
  <si>
    <t>ABRACADEIRA DE NYLON PARA AMARRACAO DE CABOS, COMPRIMENTO DE 150 X *3,6* MM</t>
  </si>
  <si>
    <t xml:space="preserve"> 00000411 </t>
  </si>
  <si>
    <t>ABRACADEIRA DE NYLON PARA AMARRACAO DE CABOS, COMPRIMENTO DE 200 X *4,6* MM</t>
  </si>
  <si>
    <t xml:space="preserve"> 00000408 </t>
  </si>
  <si>
    <t>ABRACADEIRA DE NYLON PARA AMARRACAO DE CABOS, COMPRIMENTO DE 390 X *4,6* MM</t>
  </si>
  <si>
    <t xml:space="preserve"> 00039131 </t>
  </si>
  <si>
    <t>ABRACADEIRA EM ACO PARA AMARRACAO DE ELETRODUTOS, TIPO D, COM 1 1/2" E CUNHA DE FIXACAO</t>
  </si>
  <si>
    <t xml:space="preserve"> 00000394 </t>
  </si>
  <si>
    <t>ABRACADEIRA EM ACO PARA AMARRACAO DE ELETRODUTOS, TIPO D, COM 1 1/2" E PARAFUSO DE FIXACAO</t>
  </si>
  <si>
    <t xml:space="preserve"> 00039130 </t>
  </si>
  <si>
    <t>ABRACADEIRA EM ACO PARA AMARRACAO DE ELETRODUTOS, TIPO D, COM 1 1/4" E CUNHA DE FIXACAO</t>
  </si>
  <si>
    <t xml:space="preserve"> 00000395 </t>
  </si>
  <si>
    <t>ABRACADEIRA EM ACO PARA AMARRACAO DE ELETRODUTOS, TIPO D, COM 1 1/4" E PARAFUSO DE FIXACAO</t>
  </si>
  <si>
    <t xml:space="preserve"> 00039129 </t>
  </si>
  <si>
    <t>ABRACADEIRA EM ACO PARA AMARRACAO DE ELETRODUTOS, TIPO D, COM 1" E CUNHA DE FIXACAO</t>
  </si>
  <si>
    <t xml:space="preserve"> 00000393 </t>
  </si>
  <si>
    <t>ABRACADEIRA EM ACO PARA AMARRACAO DE ELETRODUTOS, TIPO D, COM 1" E PARAFUSO DE FIXACAO</t>
  </si>
  <si>
    <t xml:space="preserve"> 00039127 </t>
  </si>
  <si>
    <t>ABRACADEIRA EM ACO PARA AMARRACAO DE ELETRODUTOS, TIPO D, COM 1/2" E CUNHA DE FIXACAO</t>
  </si>
  <si>
    <t xml:space="preserve"> 00000392 </t>
  </si>
  <si>
    <t>ABRACADEIRA EM ACO PARA AMARRACAO DE ELETRODUTOS, TIPO D, COM 1/2" E PARAFUSO DE FIXACAO</t>
  </si>
  <si>
    <t xml:space="preserve"> 00039133 </t>
  </si>
  <si>
    <t>ABRACADEIRA EM ACO PARA AMARRACAO DE ELETRODUTOS, TIPO D, COM 2 1/2" E CUNHA DE FIXACAO</t>
  </si>
  <si>
    <t xml:space="preserve"> 00000397 </t>
  </si>
  <si>
    <t>ABRACADEIRA EM ACO PARA AMARRACAO DE ELETRODUTOS, TIPO D, COM 2 1/2" E PARAFUSO DE FIXACAO</t>
  </si>
  <si>
    <t xml:space="preserve"> 00039132 </t>
  </si>
  <si>
    <t>ABRACADEIRA EM ACO PARA AMARRACAO DE ELETRODUTOS, TIPO D, COM 2" E CUNHA DE FIXACAO</t>
  </si>
  <si>
    <t xml:space="preserve"> 00000396 </t>
  </si>
  <si>
    <t>ABRACADEIRA EM ACO PARA AMARRACAO DE ELETRODUTOS, TIPO D, COM 2" E PARAFUSO DE FIXACAO</t>
  </si>
  <si>
    <t xml:space="preserve"> 00039135 </t>
  </si>
  <si>
    <t>ABRACADEIRA EM ACO PARA AMARRACAO DE ELETRODUTOS, TIPO D, COM 3 1/2" E CUNHA DE FIXACAO</t>
  </si>
  <si>
    <t xml:space="preserve"> 00039134 </t>
  </si>
  <si>
    <t>ABRACADEIRA EM ACO PARA AMARRACAO DE ELETRODUTOS, TIPO D, COM 3" E CUNHA DE FIXACAO</t>
  </si>
  <si>
    <t xml:space="preserve"> 00000398 </t>
  </si>
  <si>
    <t>ABRACADEIRA EM ACO PARA AMARRACAO DE ELETRODUTOS, TIPO D, COM 3" E PARAFUSO DE FIXACAO</t>
  </si>
  <si>
    <t xml:space="preserve"> 00039128 </t>
  </si>
  <si>
    <t>ABRACADEIRA EM ACO PARA AMARRACAO DE ELETRODUTOS, TIPO D, COM 3/4" E CUNHA DE FIXACAO</t>
  </si>
  <si>
    <t xml:space="preserve"> 00000400 </t>
  </si>
  <si>
    <t>ABRACADEIRA EM ACO PARA AMARRACAO DE ELETRODUTOS, TIPO D, COM 3/4" E PARAFUSO DE FIXACAO</t>
  </si>
  <si>
    <t xml:space="preserve"> 00039125 </t>
  </si>
  <si>
    <t>ABRACADEIRA EM ACO PARA AMARRACAO DE ELETRODUTOS, TIPO D, COM 3/8" E PARAFUSO DE FIXACAO</t>
  </si>
  <si>
    <t xml:space="preserve"> 00039126 </t>
  </si>
  <si>
    <t>ABRACADEIRA EM ACO PARA AMARRACAO DE ELETRODUTOS, TIPO D, COM 4" E CUNHA DE FIXACAO</t>
  </si>
  <si>
    <t xml:space="preserve"> 00000399 </t>
  </si>
  <si>
    <t>ABRACADEIRA EM ACO PARA AMARRACAO DE ELETRODUTOS, TIPO D, COM 4" E PARAFUSO DE FIXACAO</t>
  </si>
  <si>
    <t xml:space="preserve"> 00039158 </t>
  </si>
  <si>
    <t>ABRACADEIRA EM ACO PARA AMARRACAO DE ELETRODUTOS, TIPO ECONOMICA (GOTA), COM 8"</t>
  </si>
  <si>
    <t xml:space="preserve"> 00039141 </t>
  </si>
  <si>
    <t>ABRACADEIRA EM ACO PARA AMARRACAO DE ELETRODUTOS, TIPO U SIMPLES, COM 1 1/2"</t>
  </si>
  <si>
    <t xml:space="preserve"> 00039140 </t>
  </si>
  <si>
    <t>ABRACADEIRA EM ACO PARA AMARRACAO DE ELETRODUTOS, TIPO U SIMPLES, COM 1 1/4"</t>
  </si>
  <si>
    <t xml:space="preserve"> 00039139 </t>
  </si>
  <si>
    <t>ABRACADEIRA EM ACO PARA AMARRACAO DE ELETRODUTOS, TIPO U SIMPLES, COM 1"</t>
  </si>
  <si>
    <t xml:space="preserve"> 00039137 </t>
  </si>
  <si>
    <t>ABRACADEIRA EM ACO PARA AMARRACAO DE ELETRODUTOS, TIPO U SIMPLES, COM 1/2"</t>
  </si>
  <si>
    <t xml:space="preserve"> 00039143 </t>
  </si>
  <si>
    <t>ABRACADEIRA EM ACO PARA AMARRACAO DE ELETRODUTOS, TIPO U SIMPLES, COM 2 1/2"</t>
  </si>
  <si>
    <t xml:space="preserve"> 00039142 </t>
  </si>
  <si>
    <t>ABRACADEIRA EM ACO PARA AMARRACAO DE ELETRODUTOS, TIPO U SIMPLES, COM 2"</t>
  </si>
  <si>
    <t xml:space="preserve"> 00039144 </t>
  </si>
  <si>
    <t>ABRACADEIRA EM ACO PARA AMARRACAO DE ELETRODUTOS, TIPO U SIMPLES, COM 3"</t>
  </si>
  <si>
    <t xml:space="preserve"> 00039138 </t>
  </si>
  <si>
    <t>ABRACADEIRA EM ACO PARA AMARRACAO DE ELETRODUTOS, TIPO U SIMPLES, COM 3/4"</t>
  </si>
  <si>
    <t xml:space="preserve"> 00039136 </t>
  </si>
  <si>
    <t>ABRACADEIRA EM ACO PARA AMARRACAO DE ELETRODUTOS, TIPO U SIMPLES, COM 3/8"</t>
  </si>
  <si>
    <t xml:space="preserve"> 00039145 </t>
  </si>
  <si>
    <t>ABRACADEIRA EM ACO PARA AMARRACAO DE ELETRODUTOS, TIPO U SIMPLES, COM 4"</t>
  </si>
  <si>
    <t xml:space="preserve"> 00012615 </t>
  </si>
  <si>
    <t>ABRACADEIRA PVC, PARA CALHA PLUVIAL, DIAMETRO ENTRE *80 E 100* MM, PARA DRENAGEM PLUVIAL PREDIAL</t>
  </si>
  <si>
    <t xml:space="preserve"> 00011927 </t>
  </si>
  <si>
    <t>ABRACADEIRA, GALVANIZADA/ZINCADA, ROSCA SEM FIM, PARAFUSO INOX, LARGURA FITA *12,6 A *14 MM, D = 2" A 2 1/2"</t>
  </si>
  <si>
    <t xml:space="preserve"> 00011928 </t>
  </si>
  <si>
    <t>ABRACADEIRA, GALVANIZADA/ZINCADA, ROSCA SEM FIM, PARAFUSO INOX, LARGURA FITA *12,6 A *14 MM, D = 3" A 3 3/4"</t>
  </si>
  <si>
    <t xml:space="preserve"> 00011929 </t>
  </si>
  <si>
    <t>ABRACADEIRA, GALVANIZADA/ZINCADA, ROSCA SEM FIM, PARAFUSO INOX, LARGURA FITA *12,6 A *14 MM, D = 4" A 4 3/4"</t>
  </si>
  <si>
    <t xml:space="preserve"> 00036801 </t>
  </si>
  <si>
    <t>ACABAMENTO DE METAL CROMADO PARA REGISTRO PEQUENO, DE PAREDE, 1/2" OU 3/4"</t>
  </si>
  <si>
    <t xml:space="preserve"> 00036246 </t>
  </si>
  <si>
    <t>ACABAMENTO SIMPLES/CONVENCIONAL PARA FORRO PVC, TIPO "U" OU "C", COR BRANCA, COMPRIMENTO 6 M</t>
  </si>
  <si>
    <t>M</t>
  </si>
  <si>
    <t xml:space="preserve"> 00000001 </t>
  </si>
  <si>
    <t>ACETILENO (RECARGA DE GAS ACETILENO PARA CILINDRO DE CONJUNTO OXICORTE GRANDE) NAO INCLUI TROCA/MANUTENCAO DO CILINDRO</t>
  </si>
  <si>
    <t>KG</t>
  </si>
  <si>
    <t xml:space="preserve"> 00000034 </t>
  </si>
  <si>
    <t>ACO CA-50, 10,0 MM, VERGALHAO</t>
  </si>
  <si>
    <t xml:space="preserve"> 00000032 </t>
  </si>
  <si>
    <t>ACO CA-50, 6,3 MM, VERGALHAO</t>
  </si>
  <si>
    <t xml:space="preserve"> 00000033 </t>
  </si>
  <si>
    <t>ACO CA-50, 8,0 MM, VERGALHAO</t>
  </si>
  <si>
    <t xml:space="preserve"> 00037997 </t>
  </si>
  <si>
    <t>ADAPTADOR CPVC, SOLDAVEL, 15 MM, PARA AGUA QUENTE</t>
  </si>
  <si>
    <t xml:space="preserve"> 00037998 </t>
  </si>
  <si>
    <t>ADAPTADOR CPVC, SOLDAVEL, 22 MM, PARA AGUA QUENTE</t>
  </si>
  <si>
    <t xml:space="preserve"> 00010899 </t>
  </si>
  <si>
    <t>ADAPTADOR EM LATAO, ENGATE RAPIDO 2 1/2" X ROSCA INTERNA 5 FIOS 2 1/2", PARA INSTALACAO PREDIAL DE COMBATE A INCENDIO</t>
  </si>
  <si>
    <t xml:space="preserve"> 00010900 </t>
  </si>
  <si>
    <t>ADAPTADOR EM LATAO, ENGATE RAPIDO1 1/2" X ROSCA INTERNA 5 FIOS 2 1/2", PARA INSTALACAO PREDIAL DE COMBATE A INCENDIO</t>
  </si>
  <si>
    <t xml:space="preserve"> 00000103 </t>
  </si>
  <si>
    <t>ADAPTADOR PVC SOLDAVEL CURTO COM BOLSA E ROSCA, 110 MM X 4", PARA AGUA FRIA</t>
  </si>
  <si>
    <t xml:space="preserve"> 00000107 </t>
  </si>
  <si>
    <t>ADAPTADOR PVC SOLDAVEL CURTO COM BOLSA E ROSCA, 20 MM X 1/2", PARA AGUA FRIA</t>
  </si>
  <si>
    <t xml:space="preserve"> 00000065 </t>
  </si>
  <si>
    <t>ADAPTADOR PVC SOLDAVEL CURTO COM BOLSA E ROSCA, 25 MM X 3/4", PARA AGUA FRIA</t>
  </si>
  <si>
    <t xml:space="preserve"> 00000108 </t>
  </si>
  <si>
    <t>ADAPTADOR PVC SOLDAVEL CURTO COM BOLSA E ROSCA, 32 MM X 1", PARA AGUA FRIA</t>
  </si>
  <si>
    <t xml:space="preserve"> 00000110 </t>
  </si>
  <si>
    <t>ADAPTADOR PVC SOLDAVEL CURTO COM BOLSA E ROSCA, 40 MM X 1 1/2", PARA AGUA FRIA</t>
  </si>
  <si>
    <t xml:space="preserve"> 00000109 </t>
  </si>
  <si>
    <t>ADAPTADOR PVC SOLDAVEL CURTO COM BOLSA E ROSCA, 40 MM X 1 1/4", PARA AGUA FRIA</t>
  </si>
  <si>
    <t xml:space="preserve"> 00000111 </t>
  </si>
  <si>
    <t>ADAPTADOR PVC SOLDAVEL CURTO COM BOLSA E ROSCA, 50 MM X 1 1/4", PARA AGUA FRIA</t>
  </si>
  <si>
    <t xml:space="preserve"> 00000112 </t>
  </si>
  <si>
    <t>ADAPTADOR PVC SOLDAVEL CURTO COM BOLSA E ROSCA, 50 MM X1 1/2", PARA AGUA FRIA</t>
  </si>
  <si>
    <t xml:space="preserve"> 00000113 </t>
  </si>
  <si>
    <t>ADAPTADOR PVC SOLDAVEL CURTO COM BOLSA E ROSCA, 60 MM X 2", PARA AGUA FRIA</t>
  </si>
  <si>
    <t xml:space="preserve"> 00000104 </t>
  </si>
  <si>
    <t>ADAPTADOR PVC SOLDAVEL CURTO COM BOLSA E ROSCA, 75 MM X 2 1/2", PARA AGUA FRIA</t>
  </si>
  <si>
    <t xml:space="preserve"> 00000102 </t>
  </si>
  <si>
    <t>ADAPTADOR PVC SOLDAVEL CURTO COM BOLSA E ROSCA, 85 MM X 3", PARA AGUA FRIA</t>
  </si>
  <si>
    <t xml:space="preserve"> 00000095 </t>
  </si>
  <si>
    <t>ADAPTADOR PVC SOLDAVEL, COM FLANGE E ANEL DE VEDACAO, 20 MM X 1/2", PARA CAIXA D'AGUA</t>
  </si>
  <si>
    <t xml:space="preserve"> 00000096 </t>
  </si>
  <si>
    <t>ADAPTADOR PVC SOLDAVEL, COM FLANGE E ANEL DE VEDACAO, 25 MM X 3/4", PARA CAIXA D'AGUA</t>
  </si>
  <si>
    <t xml:space="preserve"> 00000097 </t>
  </si>
  <si>
    <t>ADAPTADOR PVC SOLDAVEL, COM FLANGE E ANEL DE VEDACAO, 32 MM X 1", PARA CAIXA D'AGUA</t>
  </si>
  <si>
    <t xml:space="preserve"> 00000098 </t>
  </si>
  <si>
    <t>ADAPTADOR PVC SOLDAVEL, COM FLANGE E ANEL DE VEDACAO, 40 MM X 1 1/4", PARA CAIXA D'AGUA</t>
  </si>
  <si>
    <t xml:space="preserve"> 00000099 </t>
  </si>
  <si>
    <t>ADAPTADOR PVC SOLDAVEL, COM FLANGE E ANEL DE VEDACAO, 50 MM X 1 1/2", PARA CAIXA D'AGUA</t>
  </si>
  <si>
    <t xml:space="preserve"> 00000060 </t>
  </si>
  <si>
    <t>ADAPTADOR PVC, COM REGISTRO, PARA PEAD, 20 MM X 3/4", PARA LIGACAO PREDIAL DE AGUA</t>
  </si>
  <si>
    <t xml:space="preserve"> 00000072 </t>
  </si>
  <si>
    <t>ADAPTADOR PVC, ROSCAVEL, COM FLANGES E ANEL DE VEDACAO, 1 1/2", PARA CAIXA D'AGUA</t>
  </si>
  <si>
    <t xml:space="preserve"> 00000071 </t>
  </si>
  <si>
    <t>ADAPTADOR PVC, ROSCAVEL, COM FLANGES E ANEL DE VEDACAO, 1", PARA CAIXA D'AGUA</t>
  </si>
  <si>
    <t xml:space="preserve"> 00000067 </t>
  </si>
  <si>
    <t>ADAPTADOR PVC, ROSCAVEL, COM FLANGES E ANEL DE VEDACAO, 1/2", PARA CAIXA D'AGUA</t>
  </si>
  <si>
    <t xml:space="preserve"> 00000073 </t>
  </si>
  <si>
    <t>ADAPTADOR PVC, ROSCAVEL, COM FLANGES E ANEL DE VEDACAO, 3/4", PARA CAIXA D'AGUA</t>
  </si>
  <si>
    <t xml:space="preserve"> 00000100 </t>
  </si>
  <si>
    <t>ADAPTADOR PVC, SOLDAVEL, COM FLANGES E ANEL DE VEDACAO, 60 MM X 2", PARA CAIXA D'AGUA</t>
  </si>
  <si>
    <t xml:space="preserve"> 00000075 </t>
  </si>
  <si>
    <t>ADAPTADOR PVC, SOLDAVEL, COM FLANGES LIVRES, 110 MM X 4", PARA CAIXA D'AGUA</t>
  </si>
  <si>
    <t xml:space="preserve"> 00000083 </t>
  </si>
  <si>
    <t>ADAPTADOR PVC, SOLDAVEL, COM FLANGES LIVRES, 75 MM X 2 1/2", PARA CAIXA D'AGUA</t>
  </si>
  <si>
    <t xml:space="preserve"> 00000074 </t>
  </si>
  <si>
    <t>ADAPTADOR PVC, SOLDAVEL, COM FLANGES LIVRES, 85 MM X 3", PARA CAIXA D'AGUA</t>
  </si>
  <si>
    <t xml:space="preserve"> 00000106 </t>
  </si>
  <si>
    <t>ADAPTADOR PVC, SOLDAVEL, LONGO, COM FLANGE LIVRE, 110 MM X 4", PARA CAIXA D'AGUA</t>
  </si>
  <si>
    <t xml:space="preserve"> 00000088 </t>
  </si>
  <si>
    <t>ADAPTADOR PVC, SOLDAVEL, LONGO, COM FLANGE LIVRE, 32 MM X 1", PARA CAIXA D'AGUA</t>
  </si>
  <si>
    <t xml:space="preserve"> 00000082 </t>
  </si>
  <si>
    <t>ADAPTADOR PVC, SOLDAVEL, LONGO, COM FLANGE LIVRE, 75 MM X 2 1/2", PARA CAIXA D'AGUA</t>
  </si>
  <si>
    <t xml:space="preserve"> 00000105 </t>
  </si>
  <si>
    <t>ADAPTADOR PVC, SOLDAVEL, LONGO, COM FLANGE LIVRE, 85 MM X 3", PARA CAIXA D'AGUA</t>
  </si>
  <si>
    <t xml:space="preserve"> 00003410 </t>
  </si>
  <si>
    <t>ADESIVO / COLA PARA EPS (ISOPOR) E OUTROS MATERIAIS</t>
  </si>
  <si>
    <t xml:space="preserve"> 00004791 </t>
  </si>
  <si>
    <t>ADESIVO ACRILICO DE BASE AQUOSA / COLA DE CONTATO</t>
  </si>
  <si>
    <t xml:space="preserve"> 00000157 </t>
  </si>
  <si>
    <t>ADESIVO ESTRUTURAL A BASE DE RESINA EPOXI PARA INJECAO EM TRINCAS, BICOMPONENTE, BAIXA VISCOSIDADE</t>
  </si>
  <si>
    <t xml:space="preserve"> 00000156 </t>
  </si>
  <si>
    <t>ADESIVO ESTRUTURAL A BASE DE RESINA EPOXI, BICOMPONENTE, FLUIDO</t>
  </si>
  <si>
    <t xml:space="preserve"> 00000131 </t>
  </si>
  <si>
    <t>ADESIVO ESTRUTURAL A BASE DE RESINA EPOXI, BICOMPONENTE, PASTOSO (TIXOTROPICO)</t>
  </si>
  <si>
    <t xml:space="preserve"> 00000122 </t>
  </si>
  <si>
    <t>ADESIVO PLASTICO PARA PVC, FRASCO COM *850* GR</t>
  </si>
  <si>
    <t xml:space="preserve"> 00000301 </t>
  </si>
  <si>
    <t>ANEL BORRACHA PARA TUBO ESGOTO PREDIAL, DN 100 MM (NBR 5688)</t>
  </si>
  <si>
    <t xml:space="preserve"> 00000296 </t>
  </si>
  <si>
    <t>ANEL BORRACHA PARA TUBO ESGOTO PREDIAL, DN 50 MM (NBR 5688)</t>
  </si>
  <si>
    <t xml:space="preserve"> 00000297 </t>
  </si>
  <si>
    <t>ANEL BORRACHA PARA TUBO ESGOTO PREDIAL, DN 75 MM (NBR 5688)</t>
  </si>
  <si>
    <t xml:space="preserve"> 00020975 </t>
  </si>
  <si>
    <t>ANEL DE EXPANSAO EM COBRE, ENGATE RAPIDO 1 1/2", PARA EMPATACAO MANGUEIRA DE COMBATE A INCENDIO PREDIAL</t>
  </si>
  <si>
    <t xml:space="preserve"> 00020976 </t>
  </si>
  <si>
    <t>ANEL DE EXPANSAO EM COBRE, ENGATE RAPIDO 2 1/2", PARA EMPATACAO MANGUEIRA DE COMBATE A INCENDIO PREDIAL</t>
  </si>
  <si>
    <t xml:space="preserve"> 00006138 </t>
  </si>
  <si>
    <t>ANEL DE VEDACAO, PVC FLEXIVEL, 100 MM, PARA SAIDA DE BACIA / VASO SANITARIO</t>
  </si>
  <si>
    <t xml:space="preserve"> 00004814 </t>
  </si>
  <si>
    <t>APARELHO SINALIZADOR LUMINOSO COM LED, PARA SAIDA GARAGEM, COM 2 LENTES EM POLICARBONATO, BIVOLT (INCLUI SUPORTE DE FIXACAO)</t>
  </si>
  <si>
    <t xml:space="preserve"> 00039555 </t>
  </si>
  <si>
    <t>AR CONDICIONADO SPLIT ON/OFF, HI-WALL (PAREDE), 12000 BTUS/H, CICLO QUENTE/FRIO, 60 HZ, CLASSIFICACAO ENERGETICA A - SELO PROCEL, GAS HFC, CONTROLE S/ FIO</t>
  </si>
  <si>
    <t xml:space="preserve"> 00043185 </t>
  </si>
  <si>
    <t>AR CONDICIONADO SPLIT ON/OFF, PISO TETO, 18.000 BTU/H, CICLO FRIO, 60HZ, CLASSIFICACAO ENERGETICA C - SELO PROCEL, GAS HFC, CONTROLE S/FIO</t>
  </si>
  <si>
    <t xml:space="preserve"> 00043186 </t>
  </si>
  <si>
    <t>AR CONDICIONADO SPLIT ON/OFF, PISO TETO, 24.000 BTU/H, CICLO FRIO, 60HZ, CLASSIFICACAO ENERGETICA C - SELO PROCEL, GAS HFC, CONTROLE S/FIO</t>
  </si>
  <si>
    <t xml:space="preserve"> 00043187 </t>
  </si>
  <si>
    <t>AR CONDICIONADO SPLIT ON/OFF, PISO TETO, 36.000 BTU/H, CICLO FRIO, 60HZ, CLASSIFICACAO ENERGETICA C - SELO PROCEL, GAS HFC, CONTROLE S/FIO</t>
  </si>
  <si>
    <t xml:space="preserve"> 00043188 </t>
  </si>
  <si>
    <t>AR CONDICIONADO SPLIT ON/OFF, PISO TETO, 48.000 BTU/H, CICLO FRIO, 60HZ, CLASSIFICACAO ENERGETICA C - SELO PROCEL, GAS HFC, CONTROLE S/FIO</t>
  </si>
  <si>
    <t xml:space="preserve"> 00043189 </t>
  </si>
  <si>
    <t>AR CONDICIONADO SPLIT ON/OFF, PISO TETO, 60.000 BTU/H, CICLO FRIO, 60HZ, CLASSIFICACAO ENERGETICA C - SELO PROCEL, GAS HFC, CONTROLE S/FIO</t>
  </si>
  <si>
    <t xml:space="preserve"> 00043130 </t>
  </si>
  <si>
    <t>ARAME GALVANIZADO 12 BWG, D = 2,76 MM (0,048 KG/M) OU 14 BWG, D = 2,11 MM (0,026 KG/M)</t>
  </si>
  <si>
    <t xml:space="preserve"> 00000345 </t>
  </si>
  <si>
    <t>ARAME GALVANIZADO 18 BWG, D = 1,24MM (0,009 KG/M)</t>
  </si>
  <si>
    <t xml:space="preserve"> 00043132 </t>
  </si>
  <si>
    <t>ARAME RECOZIDO 16 BWG, D = 1,65 MM (0,016 KG/M) OU 18 BWG, D = 1,25 MM (0,01 KG/M)</t>
  </si>
  <si>
    <t xml:space="preserve"> 00039578 </t>
  </si>
  <si>
    <t>AR-CONDICIONADO FRIO SPLITAO MODULAR 15 TR</t>
  </si>
  <si>
    <t xml:space="preserve"> 00000366 </t>
  </si>
  <si>
    <t>AREIA FINA - POSTO JAZIDA/FORNECEDOR (RETIRADO NA JAZIDA, SEM TRANSPORTE)</t>
  </si>
  <si>
    <t>m³</t>
  </si>
  <si>
    <t xml:space="preserve"> 00000367 </t>
  </si>
  <si>
    <t>AREIA GROSSA - POSTO JAZIDA/FORNECEDOR (RETIRADO NA JAZIDA, SEM TRANSPORTE)</t>
  </si>
  <si>
    <t xml:space="preserve"> 00000370 </t>
  </si>
  <si>
    <t>AREIA MEDIA - POSTO JAZIDA/FORNECEDOR (RETIRADO NA JAZIDA, SEM TRANSPORTE)</t>
  </si>
  <si>
    <t xml:space="preserve"> 00001381 </t>
  </si>
  <si>
    <t>ARGAMASSA COLANTE AC I PARA CERAMICAS</t>
  </si>
  <si>
    <t xml:space="preserve"> 00034353 </t>
  </si>
  <si>
    <t>ARGAMASSA COLANTE AC II</t>
  </si>
  <si>
    <t xml:space="preserve"> 00037595 </t>
  </si>
  <si>
    <t>ARGAMASSA COLANTE TIPO AC III</t>
  </si>
  <si>
    <t xml:space="preserve"> 00037596 </t>
  </si>
  <si>
    <t>ARGAMASSA COLANTE TIPO AC III E</t>
  </si>
  <si>
    <t xml:space="preserve"> 00000371 </t>
  </si>
  <si>
    <t>ARGAMASSA INDUSTRIALIZADA MULTIUSO, PARA REVESTIMENTO INTERNO E EXTERNO E ASSENTAMENTO DE BLOCOS DIVERSOS</t>
  </si>
  <si>
    <t xml:space="preserve"> 00037552 </t>
  </si>
  <si>
    <t>ARGAMASSA INDUSTRIALIZADA PARA CHAPISCO ROLADO</t>
  </si>
  <si>
    <t xml:space="preserve"> 00000130 </t>
  </si>
  <si>
    <t>ARGAMASSA POLIMERICA DE REPARO ESTRUTURAL, BICOMPONENTE</t>
  </si>
  <si>
    <t xml:space="preserve"> 00000135 </t>
  </si>
  <si>
    <t>ARGAMASSA POLIMERICA IMPERMEABILIZANTE SEMIFLEXIVEL, BICOMPONENTE, A BASE DE CIMENTO E ADITIVOS</t>
  </si>
  <si>
    <t xml:space="preserve"> 00013348 </t>
  </si>
  <si>
    <t>ARRUELA EM ACO GALVANIZADO, DIAMETRO EXTERNO = 35MM, ESPESSURA = 3MM, DIAMETRO DO FURO= 18MM</t>
  </si>
  <si>
    <t xml:space="preserve"> 00039212 </t>
  </si>
  <si>
    <t>ARRUELA EM ALUMINIO, COM ROSCA, DE 1 1/2", PARA ELETRODUTO</t>
  </si>
  <si>
    <t xml:space="preserve"> 00039211 </t>
  </si>
  <si>
    <t>ARRUELA EM ALUMINIO, COM ROSCA, DE 1 1/4", PARA ELETRODUTO</t>
  </si>
  <si>
    <t xml:space="preserve"> 00039210 </t>
  </si>
  <si>
    <t>ARRUELA EM ALUMINIO, COM ROSCA, DE 1", PARA ELETRODUTO</t>
  </si>
  <si>
    <t xml:space="preserve"> 00039208 </t>
  </si>
  <si>
    <t>ARRUELA EM ALUMINIO, COM ROSCA, DE 1/2", PARA ELETRODUTO</t>
  </si>
  <si>
    <t xml:space="preserve"> 00039214 </t>
  </si>
  <si>
    <t>ARRUELA EM ALUMINIO, COM ROSCA, DE 2 1/2", PARA ELETRODUTO</t>
  </si>
  <si>
    <t xml:space="preserve"> 00039213 </t>
  </si>
  <si>
    <t>ARRUELA EM ALUMINIO, COM ROSCA, DE 2", PARA ELETRODUTO</t>
  </si>
  <si>
    <t xml:space="preserve"> 00039215 </t>
  </si>
  <si>
    <t>ARRUELA EM ALUMINIO, COM ROSCA, DE 3", PARA ELETRODUTO</t>
  </si>
  <si>
    <t xml:space="preserve"> 00039209 </t>
  </si>
  <si>
    <t>ARRUELA EM ALUMINIO, COM ROSCA, DE 3/4", PARA ELETRODUTO</t>
  </si>
  <si>
    <t xml:space="preserve"> 00039207 </t>
  </si>
  <si>
    <t>ARRUELA EM ALUMINIO, COM ROSCA, DE 3/8", PARA ELETRODUTO</t>
  </si>
  <si>
    <t xml:space="preserve"> 00039216 </t>
  </si>
  <si>
    <t>ARRUELA EM ALUMINIO, COM ROSCA, DE 4", PARA ELETRODUTO</t>
  </si>
  <si>
    <t xml:space="preserve"> 00000377 </t>
  </si>
  <si>
    <t>ASSENTO SANITARIO DE PLASTICO, TIPO CONVENCIONAL</t>
  </si>
  <si>
    <t xml:space="preserve"> 00007588 </t>
  </si>
  <si>
    <t>AUTOMATICO DE BOIA SUPERIOR / INFERIOR, *15* A / 250 V</t>
  </si>
  <si>
    <t xml:space="preserve"> 00010422 </t>
  </si>
  <si>
    <t>BACIA SANITARIA (VASO) COM CAIXA ACOPLADA, SIFAO APARENTE, DE LOUCA BRANCA (SEM ASSENTO)</t>
  </si>
  <si>
    <t xml:space="preserve"> 00010420 </t>
  </si>
  <si>
    <t>BACIA SANITARIA (VASO) CONVENCIONAL, DE LOUCA BRANCA, SIFAO APARENTE, SAIDA VERTICAL (SEM ASSENTO)</t>
  </si>
  <si>
    <t xml:space="preserve"> 00010421 </t>
  </si>
  <si>
    <t>BACIA SANITARIA (VASO) CONVENCIONAL, DE LOUCA COLORIDA, SIFAO APARENTE, SAIDA VERTICAL (SEM ASSENTO)</t>
  </si>
  <si>
    <t xml:space="preserve"> 00039621 </t>
  </si>
  <si>
    <t>BARRA ANTIPANICO DUPLA, CEGA EM LADO OPOSTO, COR CINZA</t>
  </si>
  <si>
    <t>PAR</t>
  </si>
  <si>
    <t xml:space="preserve"> 00039624 </t>
  </si>
  <si>
    <t>BARRA ANTIPANICO DUPLA, PARA PORTA DE VIDRO, COR CINZA</t>
  </si>
  <si>
    <t xml:space="preserve"> 00039615 </t>
  </si>
  <si>
    <t>BARRA ANTIPANICO SIMPLES, CEGA EM LADO OPOSTO, COR CINZA</t>
  </si>
  <si>
    <t xml:space="preserve"> 00039620 </t>
  </si>
  <si>
    <t>BARRA ANTIPANICO SIMPLES, COM FECHADURA LADO OPOSTO, COR CINZA</t>
  </si>
  <si>
    <t xml:space="preserve"> 00039623 </t>
  </si>
  <si>
    <t>BARRA ANTIPANICO SIMPLES, PARA PORTA DE VIDRO, COR CINZA</t>
  </si>
  <si>
    <t xml:space="preserve"> 00000546 </t>
  </si>
  <si>
    <t>BARRA DE ACO CHATA, RETANGULAR (QUALQUER BITOLA)</t>
  </si>
  <si>
    <t xml:space="preserve"> 00000566 </t>
  </si>
  <si>
    <t>BARRA DE ACO CHATO, RETANGULAR, 19,05 MM X 3,17 MM (L X E), 0,47 KG/M</t>
  </si>
  <si>
    <t xml:space="preserve"> 00000565 </t>
  </si>
  <si>
    <t>BARRA DE ACO CHATO, RETANGULAR, 25,4 MM X 4,76 MM (L X E), 0,94 KG/M</t>
  </si>
  <si>
    <t xml:space="preserve"> 00000555 </t>
  </si>
  <si>
    <t>BARRA DE ACO CHATO, RETANGULAR, 25,4 MM X 6,35 MM (L X E), 1,2265 KG/M</t>
  </si>
  <si>
    <t xml:space="preserve"> 00000557 </t>
  </si>
  <si>
    <t>BARRA DE ACO CHATO, RETANGULAR, 38,1 MM X 12,7 MM (L X E), 3,79 KG/M</t>
  </si>
  <si>
    <t xml:space="preserve"> 00000552 </t>
  </si>
  <si>
    <t>BARRA DE ACO CHATO, RETANGULAR, 38,1 MM X 6,35 MM (L X E), 1,89 KG/M</t>
  </si>
  <si>
    <t xml:space="preserve"> 00000563 </t>
  </si>
  <si>
    <t>BARRA DE ACO CHATO, RETANGULAR, 38,1 MM X 9,53 MM (L X E), 2,84 KG/M</t>
  </si>
  <si>
    <t xml:space="preserve"> 00000549 </t>
  </si>
  <si>
    <t>BARRA DE ACO CHATO, RETANGULAR, 50,8 MM X 12,7 MM (L X E), 5,06 KG/M</t>
  </si>
  <si>
    <t xml:space="preserve"> 00000551 </t>
  </si>
  <si>
    <t>BARRA DE ACO CHATO, RETANGULAR, 50,8 MM X 25,4 MM (L X E), 10,12 KG/M</t>
  </si>
  <si>
    <t xml:space="preserve"> 00000559 </t>
  </si>
  <si>
    <t>BARRA DE ACO CHATO, RETANGULAR, 50,8 MM X 6,35 MM (L X E), 2,53 KG/M</t>
  </si>
  <si>
    <t xml:space="preserve"> 00000560 </t>
  </si>
  <si>
    <t>BARRA DE ACO CHATO, RETANGULAR, 50,8 MM X 7,94 MM (L X E), 3,162 KG/M</t>
  </si>
  <si>
    <t xml:space="preserve"> 00000547 </t>
  </si>
  <si>
    <t>BARRA DE ACO CHATO, RETANGULAR, 50,8 MM X 9,53 MM (L X E), 3,79KG/M</t>
  </si>
  <si>
    <t xml:space="preserve"> 00036205 </t>
  </si>
  <si>
    <t>BARRA DE APOIO RETA, EM ACO INOX POLIDO, COMPRIMENTO 70CM, DIAMETRO MINIMO 3 CM</t>
  </si>
  <si>
    <t xml:space="preserve"> 00010956 </t>
  </si>
  <si>
    <t>BASE PARA MASTRO DE PARA-RAIOS DIAMETRO NOMINAL 2"</t>
  </si>
  <si>
    <t xml:space="preserve"> 00007271 </t>
  </si>
  <si>
    <t>BLOCO CERAMICO / TIJOLO VAZADO PARA ALVENARIA DE VEDACAO, 8 FUROS NA HORIZONTAL DE 9 X 19 X 19 CM (L X A X C)</t>
  </si>
  <si>
    <t xml:space="preserve"> 00037594 </t>
  </si>
  <si>
    <t>BLOCO CERAMICO / TIJOLO VAZADO PARA ALVENARIA DE VEDACAO, FUROS NA VERTICAL DE 19 X 19 X 39 CM (L X A X C)</t>
  </si>
  <si>
    <t xml:space="preserve"> 00034568 </t>
  </si>
  <si>
    <t>BLOCO DE CONCRETO ESTRUTURAL 14 X 19 X 39 CM, FBK 10 MPA (NBR 6136)</t>
  </si>
  <si>
    <t>SBC</t>
  </si>
  <si>
    <t>BOMBA DRENO PARA REMOCAO DE CONDENSADOS ATE 60.000BTU'S MAXI ORANGE</t>
  </si>
  <si>
    <t xml:space="preserve"> 00011685 </t>
  </si>
  <si>
    <t>BRACO / CANO PARA CHUVEIRO ELETRICO, EM ALUMINIO, 30 CM X 1/2"</t>
  </si>
  <si>
    <t xml:space="preserve"> 00007568 </t>
  </si>
  <si>
    <t>BUCHA DE NYLON SEM ABA S10, COM PARAFUSO DE 6,10 X 65 MM EM ACO ZINCADO COM ROSCA SOBERBA, CABECA CHATA E FENDA PHILLIPS</t>
  </si>
  <si>
    <t xml:space="preserve"> 00007584 </t>
  </si>
  <si>
    <t>BUCHA DE NYLON SEM ABA S12, COM PARAFUSO DE 5/16" X 80 MM EM ACO ZINCADO COM ROSCA SOBERBA E CABECA SEXTAVADA</t>
  </si>
  <si>
    <t xml:space="preserve"> 00011950 </t>
  </si>
  <si>
    <t>BUCHA DE NYLON SEM ABA S6, COM PARAFUSO DE 4,20 X 40 MM EM ACO ZINCADO COM ROSCA SOBERBA, CABECA CHATA E FENDA PHILLIPS</t>
  </si>
  <si>
    <t xml:space="preserve"> 00007583 </t>
  </si>
  <si>
    <t>BUCHA DE NYLON SEM ABA S8, COM PARAFUSO DE 4,80 X 50 MM EM ACO ZINCADO COM ROSCA SOBERBA, CABECA CHATA E FENDA PHILLIPS</t>
  </si>
  <si>
    <t xml:space="preserve"> 00004350 </t>
  </si>
  <si>
    <t>BUCHA DE NYLON, DIAMETRO DO FURO 8 MM, COMPRIMENTO 40 MM, COM PARAFUSO DE ROSCA SOBERBA, CABECA CHATA, FENDA SIMPLES, 4,8 X 50 MM</t>
  </si>
  <si>
    <t xml:space="preserve"> 00000790 </t>
  </si>
  <si>
    <t>BUCHA DE REDUCAO DE FERRO GALVANIZADO, COM ROSCA BSP, DE 1 1/2" X 1 1/4"</t>
  </si>
  <si>
    <t xml:space="preserve"> 00000791 </t>
  </si>
  <si>
    <t>BUCHA DE REDUCAO DE FERRO GALVANIZADO, COM ROSCA BSP, DE 1 1/2" X 1"</t>
  </si>
  <si>
    <t xml:space="preserve"> 00000766 </t>
  </si>
  <si>
    <t>BUCHA DE REDUCAO DE FERRO GALVANIZADO, COM ROSCA BSP, DE 1 1/2" X 1/2"</t>
  </si>
  <si>
    <t xml:space="preserve"> 00000767 </t>
  </si>
  <si>
    <t>BUCHA DE REDUCAO DE FERRO GALVANIZADO, COM ROSCA BSP, DE 1 1/2" X 3/4"</t>
  </si>
  <si>
    <t xml:space="preserve"> 00000789 </t>
  </si>
  <si>
    <t>BUCHA DE REDUCAO DE FERRO GALVANIZADO, COM ROSCA BSP, DE 1 1/4" X 1"</t>
  </si>
  <si>
    <t xml:space="preserve"> 00000768 </t>
  </si>
  <si>
    <t>BUCHA DE REDUCAO DE FERRO GALVANIZADO, COM ROSCA BSP, DE 1 1/4" X 1/2"</t>
  </si>
  <si>
    <t xml:space="preserve"> 00000769 </t>
  </si>
  <si>
    <t>BUCHA DE REDUCAO DE FERRO GALVANIZADO, COM ROSCA BSP, DE 1 1/4" X 3/4"</t>
  </si>
  <si>
    <t xml:space="preserve"> 00000764 </t>
  </si>
  <si>
    <t>BUCHA DE REDUCAO DE FERRO GALVANIZADO, COM ROSCA BSP, DE 1" X 1/2"</t>
  </si>
  <si>
    <t xml:space="preserve"> 00000765 </t>
  </si>
  <si>
    <t>BUCHA DE REDUCAO DE FERRO GALVANIZADO, COM ROSCA BSP, DE 1" X 3/4"</t>
  </si>
  <si>
    <t xml:space="preserve"> 00000770 </t>
  </si>
  <si>
    <t>BUCHA DE REDUCAO DE FERRO GALVANIZADO, COM ROSCA BSP, DE 1/2" X 1/4"</t>
  </si>
  <si>
    <t xml:space="preserve"> 00012394 </t>
  </si>
  <si>
    <t>BUCHA DE REDUCAO DE FERRO GALVANIZADO, COM ROSCA BSP, DE 1/2" X 3/8"</t>
  </si>
  <si>
    <t xml:space="preserve"> 00000787 </t>
  </si>
  <si>
    <t>BUCHA DE REDUCAO DE FERRO GALVANIZADO, COM ROSCA BSP, DE 2 1/2" X 1 1/2"</t>
  </si>
  <si>
    <t xml:space="preserve"> 00000774 </t>
  </si>
  <si>
    <t>BUCHA DE REDUCAO DE FERRO GALVANIZADO, COM ROSCA BSP, DE 2 1/2" X 1 1/4"</t>
  </si>
  <si>
    <t xml:space="preserve"> 00000773 </t>
  </si>
  <si>
    <t>BUCHA DE REDUCAO DE FERRO GALVANIZADO, COM ROSCA BSP, DE 2 1/2" X 1"</t>
  </si>
  <si>
    <t xml:space="preserve"> 00000775 </t>
  </si>
  <si>
    <t>BUCHA DE REDUCAO DE FERRO GALVANIZADO, COM ROSCA BSP, DE 2 1/2" X 2"</t>
  </si>
  <si>
    <t xml:space="preserve"> 00000788 </t>
  </si>
  <si>
    <t>BUCHA DE REDUCAO DE FERRO GALVANIZADO, COM ROSCA BSP, DE 2" X 1 1/2"</t>
  </si>
  <si>
    <t xml:space="preserve"> 00000772 </t>
  </si>
  <si>
    <t>BUCHA DE REDUCAO DE FERRO GALVANIZADO, COM ROSCA BSP, DE 2" X 1 1/4"</t>
  </si>
  <si>
    <t xml:space="preserve"> 00000771 </t>
  </si>
  <si>
    <t>BUCHA DE REDUCAO DE FERRO GALVANIZADO, COM ROSCA BSP, DE 2" X 1"</t>
  </si>
  <si>
    <t xml:space="preserve"> 00000776 </t>
  </si>
  <si>
    <t>BUCHA DE REDUCAO DE FERRO GALVANIZADO, COM ROSCA BSP, DE 3" X 1 1/2"</t>
  </si>
  <si>
    <t xml:space="preserve"> 00000777 </t>
  </si>
  <si>
    <t>BUCHA DE REDUCAO DE FERRO GALVANIZADO, COM ROSCA BSP, DE 3" X 1 1/4"</t>
  </si>
  <si>
    <t xml:space="preserve"> 00000780 </t>
  </si>
  <si>
    <t>BUCHA DE REDUCAO DE FERRO GALVANIZADO, COM ROSCA BSP, DE 3" X 2 1/2"</t>
  </si>
  <si>
    <t xml:space="preserve"> 00000778 </t>
  </si>
  <si>
    <t>BUCHA DE REDUCAO DE FERRO GALVANIZADO, COM ROSCA BSP, DE 3" X 2"</t>
  </si>
  <si>
    <t xml:space="preserve"> 00000779 </t>
  </si>
  <si>
    <t>BUCHA DE REDUCAO DE FERRO GALVANIZADO, COM ROSCA BSP, DE 3/4" X 1/2"</t>
  </si>
  <si>
    <t xml:space="preserve"> 00000781 </t>
  </si>
  <si>
    <t>BUCHA DE REDUCAO DE FERRO GALVANIZADO, COM ROSCA BSP, DE 4" X 2 1/2"</t>
  </si>
  <si>
    <t xml:space="preserve"> 00000786 </t>
  </si>
  <si>
    <t>BUCHA DE REDUCAO DE FERRO GALVANIZADO, COM ROSCA BSP, DE 4" X 2"</t>
  </si>
  <si>
    <t xml:space="preserve"> 00000782 </t>
  </si>
  <si>
    <t>BUCHA DE REDUCAO DE FERRO GALVANIZADO, COM ROSCA BSP, DE 4" X 3"</t>
  </si>
  <si>
    <t xml:space="preserve"> 00000783 </t>
  </si>
  <si>
    <t>BUCHA DE REDUCAO DE FERRO GALVANIZADO, COM ROSCA BSP, DE 5" X 4"</t>
  </si>
  <si>
    <t xml:space="preserve"> 00000785 </t>
  </si>
  <si>
    <t>BUCHA DE REDUCAO DE FERRO GALVANIZADO, COM ROSCA BSP, DE 6" X 4"</t>
  </si>
  <si>
    <t xml:space="preserve"> 00000784 </t>
  </si>
  <si>
    <t>BUCHA DE REDUCAO DE FERRO GALVANIZADO, COM ROSCA BSP, DE 6" X 5"</t>
  </si>
  <si>
    <t xml:space="preserve"> 00000828 </t>
  </si>
  <si>
    <t>BUCHA DE REDUCAO DE PVC, SOLDAVEL, CURTA, COM 25 X 20 MM, PARA AGUA FRIA PREDIAL</t>
  </si>
  <si>
    <t xml:space="preserve"> 00000829 </t>
  </si>
  <si>
    <t>BUCHA DE REDUCAO DE PVC, SOLDAVEL, CURTA, COM 32 X 25 MM, PARA AGUA FRIA PREDIAL</t>
  </si>
  <si>
    <t xml:space="preserve"> 00000812 </t>
  </si>
  <si>
    <t>BUCHA DE REDUCAO DE PVC, SOLDAVEL, CURTA, COM 40 X 32 MM, PARA AGUA FRIA PREDIAL</t>
  </si>
  <si>
    <t xml:space="preserve"> 00000819 </t>
  </si>
  <si>
    <t>BUCHA DE REDUCAO DE PVC, SOLDAVEL, CURTA, COM 50 X 40 MM, PARA AGUA FRIA PREDIAL</t>
  </si>
  <si>
    <t xml:space="preserve"> 00000818 </t>
  </si>
  <si>
    <t>BUCHA DE REDUCAO DE PVC, SOLDAVEL, CURTA, COM 60 X 50 MM, PARA AGUA FRIA PREDIAL</t>
  </si>
  <si>
    <t xml:space="preserve"> 00020086 </t>
  </si>
  <si>
    <t>BUCHA DE REDUCAO DE PVC, SOLDAVEL, LONGA, 50 X 40 MM, PARA ESGOTO PREDIAL</t>
  </si>
  <si>
    <t xml:space="preserve"> 00000832 </t>
  </si>
  <si>
    <t>BUCHA DE REDUCAO DE PVC, SOLDAVEL, LONGA, COM 32 X 20 MM, PARA AGUA FRIA PREDIAL</t>
  </si>
  <si>
    <t xml:space="preserve"> 00000834 </t>
  </si>
  <si>
    <t>BUCHA DE REDUCAO DE PVC, SOLDAVEL, LONGA, COM 40 X 25 MM, PARA AGUA FRIA PREDIAL</t>
  </si>
  <si>
    <t xml:space="preserve"> 00000862 </t>
  </si>
  <si>
    <t>CABO DE COBRE NU 10 MM2 MEIO-DURO</t>
  </si>
  <si>
    <t xml:space="preserve"> 00000866 </t>
  </si>
  <si>
    <t>CABO DE COBRE NU 120 MM2 MEIO-DURO</t>
  </si>
  <si>
    <t xml:space="preserve"> 00000892 </t>
  </si>
  <si>
    <t>CABO DE COBRE NU 150 MM2 MEIO-DURO</t>
  </si>
  <si>
    <t xml:space="preserve"> 00000857 </t>
  </si>
  <si>
    <t>CABO DE COBRE NU 16 MM2 MEIO-DURO</t>
  </si>
  <si>
    <t xml:space="preserve"> 00000868 </t>
  </si>
  <si>
    <t>CABO DE COBRE NU 25 MM2 MEIO-DURO</t>
  </si>
  <si>
    <t xml:space="preserve"> 00000863 </t>
  </si>
  <si>
    <t>CABO DE COBRE NU 35 MM2 MEIO-DURO</t>
  </si>
  <si>
    <t xml:space="preserve"> 00000867 </t>
  </si>
  <si>
    <t>CABO DE COBRE NU 50 MM2 MEIO-DURO</t>
  </si>
  <si>
    <t xml:space="preserve"> 00000864 </t>
  </si>
  <si>
    <t>CABO DE COBRE NU 70 MM2 MEIO-DURO</t>
  </si>
  <si>
    <t xml:space="preserve"> 00000865 </t>
  </si>
  <si>
    <t>CABO DE COBRE NU 95 MM2 MEIO-DURO</t>
  </si>
  <si>
    <t xml:space="preserve"> 00039251 </t>
  </si>
  <si>
    <t>CABO DE COBRE, FLEXIVEL, CLASSE 4 OU 5, ISOLACAO EM PVC/A, ANTICHAMA BWF-B, 1 CONDUTOR, 450/750 V, SECAO NOMINAL 0,5 MM2</t>
  </si>
  <si>
    <t xml:space="preserve"> 00001011 </t>
  </si>
  <si>
    <t>CABO DE COBRE, FLEXIVEL, CLASSE 4 OU 5, ISOLACAO EM PVC/A, ANTICHAMA BWF-B, 1 CONDUTOR, 450/750 V, SECAO NOMINAL 0,75 MM2</t>
  </si>
  <si>
    <t xml:space="preserve"> 00039252 </t>
  </si>
  <si>
    <t>CABO DE COBRE, FLEXIVEL, CLASSE 4 OU 5, ISOLACAO EM PVC/A, ANTICHAMA BWF-B, 1 CONDUTOR, 450/750 V, SECAO NOMINAL 1,0 MM2</t>
  </si>
  <si>
    <t xml:space="preserve"> 00001013 </t>
  </si>
  <si>
    <t>CABO DE COBRE, FLEXIVEL, CLASSE 4 OU 5, ISOLACAO EM PVC/A, ANTICHAMA BWF-B, 1 CONDUTOR, 450/750 V, SECAO NOMINAL 1,5 MM2</t>
  </si>
  <si>
    <t xml:space="preserve"> 00000980 </t>
  </si>
  <si>
    <t>CABO DE COBRE, FLEXIVEL, CLASSE 4 OU 5, ISOLACAO EM PVC/A, ANTICHAMA BWF-B, 1 CONDUTOR, 450/750 V, SECAO NOMINAL 10 MM2</t>
  </si>
  <si>
    <t xml:space="preserve"> 00039237 </t>
  </si>
  <si>
    <t>CABO DE COBRE, FLEXIVEL, CLASSE 4 OU 5, ISOLACAO EM PVC/A, ANTICHAMA BWF-B, 1 CONDUTOR, 450/750 V, SECAO NOMINAL 120 MM2</t>
  </si>
  <si>
    <t xml:space="preserve"> 00039238 </t>
  </si>
  <si>
    <t>CABO DE COBRE, FLEXIVEL, CLASSE 4 OU 5, ISOLACAO EM PVC/A, ANTICHAMA BWF-B, 1 CONDUTOR, 450/750 V, SECAO NOMINAL 150 MM2</t>
  </si>
  <si>
    <t xml:space="preserve"> 00000979 </t>
  </si>
  <si>
    <t>CABO DE COBRE, FLEXIVEL, CLASSE 4 OU 5, ISOLACAO EM PVC/A, ANTICHAMA BWF-B, 1 CONDUTOR, 450/750 V, SECAO NOMINAL 16 MM2</t>
  </si>
  <si>
    <t xml:space="preserve"> 00039239 </t>
  </si>
  <si>
    <t>CABO DE COBRE, FLEXIVEL, CLASSE 4 OU 5, ISOLACAO EM PVC/A, ANTICHAMA BWF-B, 1 CONDUTOR, 450/750 V, SECAO NOMINAL 185 MM2</t>
  </si>
  <si>
    <t xml:space="preserve"> 00001014 </t>
  </si>
  <si>
    <t>CABO DE COBRE, FLEXIVEL, CLASSE 4 OU 5, ISOLACAO EM PVC/A, ANTICHAMA BWF-B, 1 CONDUTOR, 450/750 V, SECAO NOMINAL 2,5 MM2</t>
  </si>
  <si>
    <t xml:space="preserve"> 00039240 </t>
  </si>
  <si>
    <t>CABO DE COBRE, FLEXIVEL, CLASSE 4 OU 5, ISOLACAO EM PVC/A, ANTICHAMA BWF-B, 1 CONDUTOR, 450/750 V, SECAO NOMINAL 240 MM2</t>
  </si>
  <si>
    <t xml:space="preserve"> 00039232 </t>
  </si>
  <si>
    <t>CABO DE COBRE, FLEXIVEL, CLASSE 4 OU 5, ISOLACAO EM PVC/A, ANTICHAMA BWF-B, 1 CONDUTOR, 450/750 V, SECAO NOMINAL 25 MM2</t>
  </si>
  <si>
    <t xml:space="preserve"> 00039233 </t>
  </si>
  <si>
    <t>CABO DE COBRE, FLEXIVEL, CLASSE 4 OU 5, ISOLACAO EM PVC/A, ANTICHAMA BWF-B, 1 CONDUTOR, 450/750 V, SECAO NOMINAL 35 MM2</t>
  </si>
  <si>
    <t xml:space="preserve"> 00000981 </t>
  </si>
  <si>
    <t>CABO DE COBRE, FLEXIVEL, CLASSE 4 OU 5, ISOLACAO EM PVC/A, ANTICHAMA BWF-B, 1 CONDUTOR, 450/750 V, SECAO NOMINAL 4 MM2</t>
  </si>
  <si>
    <t xml:space="preserve"> 00039234 </t>
  </si>
  <si>
    <t>CABO DE COBRE, FLEXIVEL, CLASSE 4 OU 5, ISOLACAO EM PVC/A, ANTICHAMA BWF-B, 1 CONDUTOR, 450/750 V, SECAO NOMINAL 50 MM2</t>
  </si>
  <si>
    <t xml:space="preserve"> 00000982 </t>
  </si>
  <si>
    <t>CABO DE COBRE, FLEXIVEL, CLASSE 4 OU 5, ISOLACAO EM PVC/A, ANTICHAMA BWF-B, 1 CONDUTOR, 450/750 V, SECAO NOMINAL 6 MM2</t>
  </si>
  <si>
    <t xml:space="preserve"> 00039235 </t>
  </si>
  <si>
    <t>CABO DE COBRE, FLEXIVEL, CLASSE 4 OU 5, ISOLACAO EM PVC/A, ANTICHAMA BWF-B, 1 CONDUTOR, 450/750 V, SECAO NOMINAL 70 MM2</t>
  </si>
  <si>
    <t xml:space="preserve"> 00039236 </t>
  </si>
  <si>
    <t>CABO DE COBRE, FLEXIVEL, CLASSE 4 OU 5, ISOLACAO EM PVC/A, ANTICHAMA BWF-B, 1 CONDUTOR, 450/750 V, SECAO NOMINAL 95 MM2</t>
  </si>
  <si>
    <t xml:space="preserve"> 00000993 </t>
  </si>
  <si>
    <t>CABO DE COBRE, FLEXIVEL, CLASSE 4 OU 5, ISOLACAO EM PVC/A, ANTICHAMA BWF-B, COBERTURA PVC-ST1, ANTICHAMA BWF-B, 1 CONDUTOR, 0,6/1 KV, SECAO NOMINAL 1,5 MM2</t>
  </si>
  <si>
    <t xml:space="preserve"> 00001020 </t>
  </si>
  <si>
    <t>CABO DE COBRE, FLEXIVEL, CLASSE 4 OU 5, ISOLACAO EM PVC/A, ANTICHAMA BWF-B, COBERTURA PVC-ST1, ANTICHAMA BWF-B, 1 CONDUTOR, 0,6/1 KV, SECAO NOMINAL 10 MM2</t>
  </si>
  <si>
    <t xml:space="preserve"> 00001017 </t>
  </si>
  <si>
    <t>CABO DE COBRE, FLEXIVEL, CLASSE 4 OU 5, ISOLACAO EM PVC/A, ANTICHAMA BWF-B, COBERTURA PVC-ST1, ANTICHAMA BWF-B, 1 CONDUTOR, 0,6/1 KV, SECAO NOMINAL 120 MM2</t>
  </si>
  <si>
    <t xml:space="preserve"> 00000999 </t>
  </si>
  <si>
    <t>CABO DE COBRE, FLEXIVEL, CLASSE 4 OU 5, ISOLACAO EM PVC/A, ANTICHAMA BWF-B, COBERTURA PVC-ST1, ANTICHAMA BWF-B, 1 CONDUTOR, 0,6/1 KV, SECAO NOMINAL 150 MM2</t>
  </si>
  <si>
    <t xml:space="preserve"> 00000995 </t>
  </si>
  <si>
    <t>CABO DE COBRE, FLEXIVEL, CLASSE 4 OU 5, ISOLACAO EM PVC/A, ANTICHAMA BWF-B, COBERTURA PVC-ST1, ANTICHAMA BWF-B, 1 CONDUTOR, 0,6/1 KV, SECAO NOMINAL 16 MM2</t>
  </si>
  <si>
    <t xml:space="preserve"> 00001000 </t>
  </si>
  <si>
    <t>CABO DE COBRE, FLEXIVEL, CLASSE 4 OU 5, ISOLACAO EM PVC/A, ANTICHAMA BWF-B, COBERTURA PVC-ST1, ANTICHAMA BWF-B, 1 CONDUTOR, 0,6/1 KV, SECAO NOMINAL 185 MM2</t>
  </si>
  <si>
    <t xml:space="preserve"> 00001022 </t>
  </si>
  <si>
    <t>CABO DE COBRE, FLEXIVEL, CLASSE 4 OU 5, ISOLACAO EM PVC/A, ANTICHAMA BWF-B, COBERTURA PVC-ST1, ANTICHAMA BWF-B, 1 CONDUTOR, 0,6/1 KV, SECAO NOMINAL 2,5 MM2</t>
  </si>
  <si>
    <t xml:space="preserve"> 00001015 </t>
  </si>
  <si>
    <t>CABO DE COBRE, FLEXIVEL, CLASSE 4 OU 5, ISOLACAO EM PVC/A, ANTICHAMA BWF-B, COBERTURA PVC-ST1, ANTICHAMA BWF-B, 1 CONDUTOR, 0,6/1 KV, SECAO NOMINAL 240 MM2</t>
  </si>
  <si>
    <t xml:space="preserve"> 00000996 </t>
  </si>
  <si>
    <t>CABO DE COBRE, FLEXIVEL, CLASSE 4 OU 5, ISOLACAO EM PVC/A, ANTICHAMA BWF-B, COBERTURA PVC-ST1, ANTICHAMA BWF-B, 1 CONDUTOR, 0,6/1 KV, SECAO NOMINAL 25 MM2</t>
  </si>
  <si>
    <t xml:space="preserve"> 00001001 </t>
  </si>
  <si>
    <t>CABO DE COBRE, FLEXIVEL, CLASSE 4 OU 5, ISOLACAO EM PVC/A, ANTICHAMA BWF-B, COBERTURA PVC-ST1, ANTICHAMA BWF-B, 1 CONDUTOR, 0,6/1 KV, SECAO NOMINAL 300 MM2</t>
  </si>
  <si>
    <t xml:space="preserve"> 00001019 </t>
  </si>
  <si>
    <t>CABO DE COBRE, FLEXIVEL, CLASSE 4 OU 5, ISOLACAO EM PVC/A, ANTICHAMA BWF-B, COBERTURA PVC-ST1, ANTICHAMA BWF-B, 1 CONDUTOR, 0,6/1 KV, SECAO NOMINAL 35 MM2</t>
  </si>
  <si>
    <t xml:space="preserve"> 00001021 </t>
  </si>
  <si>
    <t>CABO DE COBRE, FLEXIVEL, CLASSE 4 OU 5, ISOLACAO EM PVC/A, ANTICHAMA BWF-B, COBERTURA PVC-ST1, ANTICHAMA BWF-B, 1 CONDUTOR, 0,6/1 KV, SECAO NOMINAL 4 MM2</t>
  </si>
  <si>
    <t xml:space="preserve"> 00039249 </t>
  </si>
  <si>
    <t>CABO DE COBRE, FLEXIVEL, CLASSE 4 OU 5, ISOLACAO EM PVC/A, ANTICHAMA BWF-B, COBERTURA PVC-ST1, ANTICHAMA BWF-B, 1 CONDUTOR, 0,6/1 KV, SECAO NOMINAL 400 MM2</t>
  </si>
  <si>
    <t xml:space="preserve"> 00001018 </t>
  </si>
  <si>
    <t>CABO DE COBRE, FLEXIVEL, CLASSE 4 OU 5, ISOLACAO EM PVC/A, ANTICHAMA BWF-B, COBERTURA PVC-ST1, ANTICHAMA BWF-B, 1 CONDUTOR, 0,6/1 KV, SECAO NOMINAL 50 MM2</t>
  </si>
  <si>
    <t xml:space="preserve"> 00039250 </t>
  </si>
  <si>
    <t>CABO DE COBRE, FLEXIVEL, CLASSE 4 OU 5, ISOLACAO EM PVC/A, ANTICHAMA BWF-B, COBERTURA PVC-ST1, ANTICHAMA BWF-B, 1 CONDUTOR, 0,6/1 KV, SECAO NOMINAL 500 MM2</t>
  </si>
  <si>
    <t xml:space="preserve"> 00000994 </t>
  </si>
  <si>
    <t>CABO DE COBRE, FLEXIVEL, CLASSE 4 OU 5, ISOLACAO EM PVC/A, ANTICHAMA BWF-B, COBERTURA PVC-ST1, ANTICHAMA BWF-B, 1 CONDUTOR, 0,6/1 KV, SECAO NOMINAL 6 MM2</t>
  </si>
  <si>
    <t xml:space="preserve"> 00000977 </t>
  </si>
  <si>
    <t>CABO DE COBRE, FLEXIVEL, CLASSE 4 OU 5, ISOLACAO EM PVC/A, ANTICHAMA BWF-B, COBERTURA PVC-ST1, ANTICHAMA BWF-B, 1 CONDUTOR, 0,6/1 KV, SECAO NOMINAL 70 MM2</t>
  </si>
  <si>
    <t xml:space="preserve"> 00000998 </t>
  </si>
  <si>
    <t>CABO DE COBRE, FLEXIVEL, CLASSE 4 OU 5, ISOLACAO EM PVC/A, ANTICHAMA BWF-B, COBERTURA PVC-ST1, ANTICHAMA BWF-B, 1 CONDUTOR, 0,6/1 KV, SECAO NOMINAL 95 MM2</t>
  </si>
  <si>
    <t xml:space="preserve"> 00000990 </t>
  </si>
  <si>
    <t>CABO DE COBRE, RIGIDO, CLASSE 2, ISOLACAO EM PVC/A, ANTICHAMA BWF-B, 1 CONDUTOR, 450/750 V, SECAO NOMINAL 150 MM2</t>
  </si>
  <si>
    <t xml:space="preserve"> 00039241 </t>
  </si>
  <si>
    <t>CABO DE COBRE, RIGIDO, CLASSE 2, ISOLACAO EM PVC/A, ANTICHAMA BWF-B, 1 CONDUTOR, 450/750 V, SECAO NOMINAL 16 MM2</t>
  </si>
  <si>
    <t xml:space="preserve"> 00001005 </t>
  </si>
  <si>
    <t>CABO DE COBRE, RIGIDO, CLASSE 2, ISOLACAO EM PVC/A, ANTICHAMA BWF-B, 1 CONDUTOR, 450/750 V, SECAO NOMINAL 185 MM2</t>
  </si>
  <si>
    <t xml:space="preserve"> 00000991 </t>
  </si>
  <si>
    <t>CABO DE COBRE, RIGIDO, CLASSE 2, ISOLACAO EM PVC/A, ANTICHAMA BWF-B, 1 CONDUTOR, 450/750 V, SECAO NOMINAL 240 MM2</t>
  </si>
  <si>
    <t xml:space="preserve"> 00000986 </t>
  </si>
  <si>
    <t>CABO DE COBRE, RIGIDO, CLASSE 2, ISOLACAO EM PVC/A, ANTICHAMA BWF-B, 1 CONDUTOR, 450/750 V, SECAO NOMINAL 25 MM2</t>
  </si>
  <si>
    <t xml:space="preserve"> 00000987 </t>
  </si>
  <si>
    <t>CABO DE COBRE, RIGIDO, CLASSE 2, ISOLACAO EM PVC/A, ANTICHAMA BWF-B, 1 CONDUTOR, 450/750 V, SECAO NOMINAL 35 MM2</t>
  </si>
  <si>
    <t xml:space="preserve"> 00001007 </t>
  </si>
  <si>
    <t>CABO DE COBRE, RIGIDO, CLASSE 2, ISOLACAO EM PVC/A, ANTICHAMA BWF-B, 1 CONDUTOR, 450/750 V, SECAO NOMINAL 50 MM2</t>
  </si>
  <si>
    <t xml:space="preserve"> 00001008 </t>
  </si>
  <si>
    <t>CABO DE COBRE, RIGIDO, CLASSE 2, ISOLACAO EM PVC/A, ANTICHAMA BWF-B, 1 CONDUTOR, 450/750 V, SECAO NOMINAL 6 MM2</t>
  </si>
  <si>
    <t xml:space="preserve"> 00000988 </t>
  </si>
  <si>
    <t>CABO DE COBRE, RIGIDO, CLASSE 2, ISOLACAO EM PVC/A, ANTICHAMA BWF-B, 1 CONDUTOR, 450/750 V, SECAO NOMINAL 70 MM2</t>
  </si>
  <si>
    <t xml:space="preserve"> 00000989 </t>
  </si>
  <si>
    <t>CABO DE COBRE, RIGIDO, CLASSE 2, ISOLACAO EM PVC/A, ANTICHAMA BWF-B, 1 CONDUTOR, 450/750 V, SECAO NOMINAL 95 MM2</t>
  </si>
  <si>
    <t xml:space="preserve"> 00039598 </t>
  </si>
  <si>
    <t>CABO DE REDE, PAR TRANCADO U/UTP, 4 PARES, CATEGORIA 5E (CAT 5E), ISOLAMENTO PVC (LSZH)</t>
  </si>
  <si>
    <t xml:space="preserve"> 00039599 </t>
  </si>
  <si>
    <t>CABO DE REDE, PAR TRANCADO UTP, 4 PARES, CATEGORIA 6 (CAT 6), ISOLAMENTO PVC (LSZH)</t>
  </si>
  <si>
    <t xml:space="preserve"> 00034602 </t>
  </si>
  <si>
    <t>CABO FLEXIVEL PVC 750 V, 2 CONDUTORES DE 1,5 MM2</t>
  </si>
  <si>
    <t xml:space="preserve"> 00034607 </t>
  </si>
  <si>
    <t>CABO FLEXIVEL PVC 750 V, 2 CONDUTORES DE 4,0 MM2</t>
  </si>
  <si>
    <t xml:space="preserve"> 00034609 </t>
  </si>
  <si>
    <t>CABO FLEXIVEL PVC 750 V, 2 CONDUTORES DE 6,0 MM2</t>
  </si>
  <si>
    <t xml:space="preserve"> 00034618 </t>
  </si>
  <si>
    <t>CABO FLEXIVEL PVC 750 V, 3 CONDUTORES DE 1,5 MM2</t>
  </si>
  <si>
    <t xml:space="preserve"> 00034621 </t>
  </si>
  <si>
    <t>CABO FLEXIVEL PVC 750 V, 3 CONDUTORES DE 4,0 MM2</t>
  </si>
  <si>
    <t xml:space="preserve"> 00034622 </t>
  </si>
  <si>
    <t>CABO FLEXIVEL PVC 750 V, 3 CONDUTORES DE 6,0 MM2</t>
  </si>
  <si>
    <t xml:space="preserve"> 00034624 </t>
  </si>
  <si>
    <t>CABO FLEXIVEL PVC 750 V, 4 CONDUTORES DE 1,5 MM2</t>
  </si>
  <si>
    <t xml:space="preserve"> 00034627 </t>
  </si>
  <si>
    <t>CABO FLEXIVEL PVC 750 V, 4 CONDUTORES DE 4,0 MM2</t>
  </si>
  <si>
    <t xml:space="preserve"> 00034629 </t>
  </si>
  <si>
    <t>CABO FLEXIVEL PVC 750 V, 4 CONDUTORES DE 6,0 MM2</t>
  </si>
  <si>
    <t xml:space="preserve"> 00039257 </t>
  </si>
  <si>
    <t>CABO MULTIPOLAR DE COBRE, FLEXIVEL, CLASSE 4 OU 5, ISOLACAO EM HEPR, COBERTURA EM PVC-ST2, ANTICHAMA BWF-B, 0,6/1 KV, 3 CONDUTORES DE 1,5 MM2</t>
  </si>
  <si>
    <t xml:space="preserve"> 00039261 </t>
  </si>
  <si>
    <t>CABO MULTIPOLAR DE COBRE, FLEXIVEL, CLASSE 4 OU 5, ISOLACAO EM HEPR, COBERTURA EM PVC-ST2, ANTICHAMA BWF-B, 0,6/1 KV, 3 CONDUTORES DE 10 MM2</t>
  </si>
  <si>
    <t xml:space="preserve"> 00039268 </t>
  </si>
  <si>
    <t>CABO MULTIPOLAR DE COBRE, FLEXIVEL, CLASSE 4 OU 5, ISOLACAO EM HEPR, COBERTURA EM PVC-ST2, ANTICHAMA BWF-B, 0,6/1 KV, 3 CONDUTORES DE 120 MM2</t>
  </si>
  <si>
    <t xml:space="preserve"> 00039262 </t>
  </si>
  <si>
    <t>CABO MULTIPOLAR DE COBRE, FLEXIVEL, CLASSE 4 OU 5, ISOLACAO EM HEPR, COBERTURA EM PVC-ST2, ANTICHAMA BWF-B, 0,6/1 KV, 3 CONDUTORES DE 16 MM2</t>
  </si>
  <si>
    <t xml:space="preserve"> 00039258 </t>
  </si>
  <si>
    <t>CABO MULTIPOLAR DE COBRE, FLEXIVEL, CLASSE 4 OU 5, ISOLACAO EM HEPR, COBERTURA EM PVC-ST2, ANTICHAMA BWF-B, 0,6/1 KV, 3 CONDUTORES DE 2,5 MM2</t>
  </si>
  <si>
    <t xml:space="preserve"> 00039263 </t>
  </si>
  <si>
    <t>CABO MULTIPOLAR DE COBRE, FLEXIVEL, CLASSE 4 OU 5, ISOLACAO EM HEPR, COBERTURA EM PVC-ST2, ANTICHAMA BWF-B, 0,6/1 KV, 3 CONDUTORES DE 25 MM2</t>
  </si>
  <si>
    <t xml:space="preserve"> 00039264 </t>
  </si>
  <si>
    <t>CABO MULTIPOLAR DE COBRE, FLEXIVEL, CLASSE 4 OU 5, ISOLACAO EM HEPR, COBERTURA EM PVC-ST2, ANTICHAMA BWF-B, 0,6/1 KV, 3 CONDUTORES DE 35 MM2</t>
  </si>
  <si>
    <t xml:space="preserve"> 00039259 </t>
  </si>
  <si>
    <t>CABO MULTIPOLAR DE COBRE, FLEXIVEL, CLASSE 4 OU 5, ISOLACAO EM HEPR, COBERTURA EM PVC-ST2, ANTICHAMA BWF-B, 0,6/1 KV, 3 CONDUTORES DE 4 MM2</t>
  </si>
  <si>
    <t xml:space="preserve"> 00039265 </t>
  </si>
  <si>
    <t>CABO MULTIPOLAR DE COBRE, FLEXIVEL, CLASSE 4 OU 5, ISOLACAO EM HEPR, COBERTURA EM PVC-ST2, ANTICHAMA BWF-B, 0,6/1 KV, 3 CONDUTORES DE 50 MM2</t>
  </si>
  <si>
    <t xml:space="preserve"> 00039260 </t>
  </si>
  <si>
    <t>CABO MULTIPOLAR DE COBRE, FLEXIVEL, CLASSE 4 OU 5, ISOLACAO EM HEPR, COBERTURA EM PVC-ST2, ANTICHAMA BWF-B, 0,6/1 KV, 3 CONDUTORES DE 6 MM2</t>
  </si>
  <si>
    <t xml:space="preserve"> 00039266 </t>
  </si>
  <si>
    <t>CABO MULTIPOLAR DE COBRE, FLEXIVEL, CLASSE 4 OU 5, ISOLACAO EM HEPR, COBERTURA EM PVC-ST2, ANTICHAMA BWF-B, 0,6/1 KV, 3 CONDUTORES DE 70 MM2</t>
  </si>
  <si>
    <t xml:space="preserve"> 00039267 </t>
  </si>
  <si>
    <t>CABO MULTIPOLAR DE COBRE, FLEXIVEL, CLASSE 4 OU 5, ISOLACAO EM HEPR, COBERTURA EM PVC-ST2, ANTICHAMA BWF-B, 0,6/1 KV, 3 CONDUTORES DE 95 MM2</t>
  </si>
  <si>
    <t xml:space="preserve"> 00020209 </t>
  </si>
  <si>
    <t>CAIBRO APARELHADO *7,5 X 7,5* CM, EM MACARANDUBA/MASSARANDUBA, ANGELIM OU EQUIVALENTE DA REGIAO</t>
  </si>
  <si>
    <t xml:space="preserve"> 00004433 </t>
  </si>
  <si>
    <t>CAIBRO NAO APARELHADO *6 X 6* CM, EM MACARANDUBA/MASSARANDUBA, ANGELIM OU EQUIVALENTE DA REGIAO - BRUTA</t>
  </si>
  <si>
    <t xml:space="preserve"> 00011871 </t>
  </si>
  <si>
    <t>CAIXA D'AGUA / RESERVATORIO EM POLIESTER REFORCADO COM FIBRA DE VIDRO, 500 LITROS, COM TAMPA</t>
  </si>
  <si>
    <t xml:space="preserve"> 00011868 </t>
  </si>
  <si>
    <t>CAIXA D'AGUA / RESERVATORIO EM POLIESTER REFORCADO COM FIBRA DE VIDRO,1000 LITROS, COM TAMPA</t>
  </si>
  <si>
    <t xml:space="preserve"> 00034641 </t>
  </si>
  <si>
    <t>CAIXA DE ATERRAMENTO EM CONCRETO PRE-MOLDADO, DIAMETRO DE 0,30 M E ALTURA DE 0,35 M, SEM FUNDO E COM TAMPA</t>
  </si>
  <si>
    <t xml:space="preserve"> 00043434 </t>
  </si>
  <si>
    <t>CAIXA DE CONCRETO ARMADO PRE-MOLDADO, COM FUNDO E SEM TAMPA, DIMENSOES DE 0,30 X 0,30 X 0,30 M</t>
  </si>
  <si>
    <t xml:space="preserve"> 00043435 </t>
  </si>
  <si>
    <t>CAIXA DE CONCRETO ARMADO PRE-MOLDADO, COM FUNDO E SEM TAMPA, DIMENSOES DE 0,40 X 0,40 X 0,40 M</t>
  </si>
  <si>
    <t xml:space="preserve"> 00043436 </t>
  </si>
  <si>
    <t>CAIXA DE CONCRETO ARMADO PRE-MOLDADO, COM FUNDO E SEM TAMPA, DIMENSOES DE 0,60 X 0,60 X 0,50 M</t>
  </si>
  <si>
    <t xml:space="preserve"> 00043437 </t>
  </si>
  <si>
    <t>CAIXA DE CONCRETO ARMADO PRE-MOLDADO, COM FUNDO E SEM TAMPA, DIMENSOES DE 0,80 X 0,80 X 0,50 M</t>
  </si>
  <si>
    <t xml:space="preserve"> 00043438 </t>
  </si>
  <si>
    <t>CAIXA DE CONCRETO ARMADO PRE-MOLDADO, COM FUNDO E SEM TAMPA, DIMENSOES DE 1,00 X 1,00 X 0,50 M</t>
  </si>
  <si>
    <t xml:space="preserve"> 00041627 </t>
  </si>
  <si>
    <t>CAIXA DE CONCRETO ARMADO PRE-MOLDADO, COM FUNDO E TAMPA, DIMENSOES DE 0,30 X 0,30 X 0,30 M</t>
  </si>
  <si>
    <t xml:space="preserve"> 00041628 </t>
  </si>
  <si>
    <t>CAIXA DE CONCRETO ARMADO PRE-MOLDADO, COM FUNDO E TAMPA, DIMENSOES DE 0,40 X 0,40 X 0,40 M</t>
  </si>
  <si>
    <t xml:space="preserve"> 00041629 </t>
  </si>
  <si>
    <t>CAIXA DE CONCRETO ARMADO PRE-MOLDADO, COM FUNDO E TAMPA, DIMENSOES DE 0,60 X 0,60 X 0,50 M</t>
  </si>
  <si>
    <t xml:space="preserve"> 00043429 </t>
  </si>
  <si>
    <t>CAIXA DE CONCRETO ARMADO PRE-MOLDADO, SEM FUNDO, QUADRADA, DIMENSOES DE 0,30 X 0,30 X 0,30 M</t>
  </si>
  <si>
    <t xml:space="preserve"> 00043430 </t>
  </si>
  <si>
    <t>CAIXA DE CONCRETO ARMADO PRE-MOLDADO, SEM FUNDO, QUADRADA, DIMENSOES DE 0,40 X 0,40 X 0,40 M</t>
  </si>
  <si>
    <t xml:space="preserve"> 00043431 </t>
  </si>
  <si>
    <t>CAIXA DE CONCRETO ARMADO PRE-MOLDADO, SEM FUNDO, QUADRADA, DIMENSOES DE 0,60 X 0,60 X 0,50 M</t>
  </si>
  <si>
    <t xml:space="preserve"> 00043432 </t>
  </si>
  <si>
    <t>CAIXA DE CONCRETO ARMADO PRE-MOLDADO, SEM FUNDO, QUADRADA, DIMENSOES DE 0,80 X 0,80 X 0,50 M</t>
  </si>
  <si>
    <t xml:space="preserve"> 00043433 </t>
  </si>
  <si>
    <t>CAIXA DE CONCRETO ARMADO PRE-MOLDADO, SEM FUNDO, QUADRADA, DIMENSOES DE 1,00 X 1,00 X 0,50 M</t>
  </si>
  <si>
    <t xml:space="preserve"> 00001030 </t>
  </si>
  <si>
    <t>CAIXA DE DESCARGA PLASTICA PARA BACIA / VASO SANITARIO, EXTERNA, CAPACIDADE 9 LITROS, PUXADOR FIO DE NYLON, NAO INCLUSO CANO, BOLSA, ENGATE</t>
  </si>
  <si>
    <t xml:space="preserve"> 00011881 </t>
  </si>
  <si>
    <t>CAIXA DE GORDURA CILINDRICA EM CONCRETO SIMPLES, PRE-MOLDADA, COM DIAMETRO DE 40 CM E ALTURA DE 45 CM, COM TAMPA</t>
  </si>
  <si>
    <t xml:space="preserve"> 00035277 </t>
  </si>
  <si>
    <t>CAIXA DE GORDURA EM PVC, DIAMETRO MINIMO 300 MM, DIAMETRO DE SAIDA 100 MM, CAPACIDADE APROXIMADA 18 LITROS, COM TAMPA E CESTO</t>
  </si>
  <si>
    <t xml:space="preserve"> 00010521 </t>
  </si>
  <si>
    <t>CAIXA DE INCENDIO/ABRIGO PARA MANGUEIRA, DE EMBUTIR/INTERNA, COM 75 X 45 X 17 CM, EM CHAPA DE ACO, PORTA COM VENTILACAO, VISOR COM A INSCRICAO "INCENDIO", SUPORTE/CESTA INTERNA PARA A MANGUEIRA, PINTURA ELETROSTATICA VERMELHA</t>
  </si>
  <si>
    <t xml:space="preserve"> 00010885 </t>
  </si>
  <si>
    <t>CAIXA DE INCENDIO/ABRIGO PARA MANGUEIRA, DE EMBUTIR/INTERNA, COM 90 X 60 X 17 CM, EM CHAPA DE ACO, PORTA COM VENTILACAO, VISOR COM A INSCRICAO "INCENDIO", SUPORTE/CESTA INTERNA PARA A MANGUEIRA, PINTURA ELETROSTATICA VERMELHA</t>
  </si>
  <si>
    <t xml:space="preserve"> 00034643 </t>
  </si>
  <si>
    <t>CAIXA DE INSPECAO PARA ATERRAMENTO E PARA RAIOS, EM POLIPROPILENO, DIAMETRO = 300 MM X ALTURA = 400 MM</t>
  </si>
  <si>
    <t xml:space="preserve"> 00002556 </t>
  </si>
  <si>
    <t>CAIXA DE LUZ "4 X 2" EM ACO ESMALTADA</t>
  </si>
  <si>
    <t xml:space="preserve"> 00002557 </t>
  </si>
  <si>
    <t>CAIXA DE LUZ "4 X 4" EM ACO ESMALTADA</t>
  </si>
  <si>
    <t xml:space="preserve"> 00039810 </t>
  </si>
  <si>
    <t>CAIXA DE PASSAGEM ELETRICA DE PAREDE, DE EMBUTIR, EM PVC, COM TAMPA APARAFUSADA, DIMENSOES 120 X 120 X *75* MM</t>
  </si>
  <si>
    <t xml:space="preserve"> 00039812 </t>
  </si>
  <si>
    <t>CAIXA DE PASSAGEM ELETRICA DE PAREDE, DE EMBUTIR, EM PVC, COM TAMPA APARAFUSADA, DIMENSOES 200 X 200 X *90* MM</t>
  </si>
  <si>
    <t xml:space="preserve"> 00039771 </t>
  </si>
  <si>
    <t>CAIXA DE PASSAGEM METALICA DE SOBREPOR COM TAMPA PARAFUSADA, DIMENSOES 20 X 20 X 10 CM</t>
  </si>
  <si>
    <t xml:space="preserve"> 00039772 </t>
  </si>
  <si>
    <t>CAIXA DE PASSAGEM METALICA DE SOBREPOR COM TAMPA PARAFUSADA, DIMENSOES 30 X 30 X 10 CM</t>
  </si>
  <si>
    <t xml:space="preserve"> 00020254 </t>
  </si>
  <si>
    <t>CAIXA DE PASSAGEM METALICA, DE SOBREPOR, COM TAMPA APARAFUSADA, DIMENSOES 15 X 15 X *10* CM</t>
  </si>
  <si>
    <t xml:space="preserve"> 00020253 </t>
  </si>
  <si>
    <t>CAIXA DE PASSAGEM METALICA, DE SOBREPOR, COM TAMPA APARAFUSADA, DIMENSOES 35 X 35 X *12* CM</t>
  </si>
  <si>
    <t xml:space="preserve"> 00001872 </t>
  </si>
  <si>
    <t>CAIXA DE PASSAGEM, EM PVC, DE 4" X 2", PARA ELETRODUTO FLEXIVEL CORRUGADO</t>
  </si>
  <si>
    <t xml:space="preserve"> 00001873 </t>
  </si>
  <si>
    <t>CAIXA DE PASSAGEM, EM PVC, DE 4" X 4", PARA ELETRODUTO FLEXIVEL CORRUGADO</t>
  </si>
  <si>
    <t xml:space="preserve"> 00011251 </t>
  </si>
  <si>
    <t>CAIXA DE PASSAGEM/ LUZ / TELEFONIA, DE EMBUTIR, EM CHAPA DE ACO GALVANIZADO, DIMENSOES 40 X 40 X *12* CM (PADRAO CONCESSIONARIA LOCAL)</t>
  </si>
  <si>
    <t xml:space="preserve"> 00012001 </t>
  </si>
  <si>
    <t>CAIXA OCTOGONAL DE FUNDO MOVEL, EM PVC, DE 4" X 4", PARA ELETRODUTO FLEXIVEL CORRUGADO</t>
  </si>
  <si>
    <t xml:space="preserve"> 00005103 </t>
  </si>
  <si>
    <t>CAIXA SIFONADA PVC, 100 X 100 X 50 MM, COM GRELHA REDONDA, BRANCA</t>
  </si>
  <si>
    <t xml:space="preserve"> 00011714 </t>
  </si>
  <si>
    <t>CAIXA SIFONADA, PVC, 150 X *185* X 75 MM, COM GRELHA QUADRADA, BRANCA</t>
  </si>
  <si>
    <t xml:space="preserve"> 00011712 </t>
  </si>
  <si>
    <t>CAIXA SIFONADA, PVC, 150 X 150 X 50 MM, COM GRELHA QUADRADA, BRANCA (NBR 5688)</t>
  </si>
  <si>
    <t xml:space="preserve"> 00001106 </t>
  </si>
  <si>
    <t>CAL HIDRATADA CH-I PARA ARGAMASSAS</t>
  </si>
  <si>
    <t xml:space="preserve"> 00001107 </t>
  </si>
  <si>
    <t>CAL VIRGEM COMUM PARA ARGAMASSAS (NBR 6453)</t>
  </si>
  <si>
    <t xml:space="preserve"> 00001108 </t>
  </si>
  <si>
    <t>CALHA MOLDURA AMERICANA DE CHAPA DE ACO GALVANIZADA NUM 26, CORTE 33 CM</t>
  </si>
  <si>
    <t xml:space="preserve"> 00001118 </t>
  </si>
  <si>
    <t>CALHA PARA AGUA FURTADA DE CHAPA DE ACO GALVANIZADA NUM 26, CORTE 50 CM</t>
  </si>
  <si>
    <t xml:space="preserve"> 00001109 </t>
  </si>
  <si>
    <t>CALHA QUADRADA DE CHAPA DE ACO GALVANIZADA NUM 26, CORTE 33 CM</t>
  </si>
  <si>
    <t xml:space="preserve"> 00000567 </t>
  </si>
  <si>
    <t>CANTONEIRA (ABAS IGUAIS) EM ACO CARBONO, 25,4 MM X 3,17 MM (L X E), 1,27KG/M</t>
  </si>
  <si>
    <t xml:space="preserve"> 00000574 </t>
  </si>
  <si>
    <t>CANTONEIRA (ABAS IGUAIS) EM ACO CARBONO, 38,1 MM X 3,17 MM (L X E), 3,48 KG/M</t>
  </si>
  <si>
    <t xml:space="preserve"> 00000568 </t>
  </si>
  <si>
    <t>CANTONEIRA (ABAS IGUAIS) EM ACO CARBONO, 50,8 MM X 9,53 MM (L X E), 6,99 KG/M</t>
  </si>
  <si>
    <t xml:space="preserve"> 00004777 </t>
  </si>
  <si>
    <t>CANTONEIRA ACO ABAS IGUAIS (QUALQUER BITOLA), ESPESSURA ENTRE 1/8" E 1/4"</t>
  </si>
  <si>
    <t xml:space="preserve"> 00000588 </t>
  </si>
  <si>
    <t>CANTONEIRA EM ALUMINIO, ABAS IGUAIS, LARGURA DE 31,75 MM (1 1/4"), ESPESSURA DE 4,76 MM (3/16") E PESO LINEAR DE APROXIMADAMENTE 0,755 KG/M</t>
  </si>
  <si>
    <t xml:space="preserve"> 00001202 </t>
  </si>
  <si>
    <t>CAP PVC, ROSCAVEL, 1", PARA AGUA FRIA PREDIAL</t>
  </si>
  <si>
    <t xml:space="preserve"> 00001197 </t>
  </si>
  <si>
    <t>CAP PVC, ROSCAVEL, 1/2", PARA AGUA FRIA PREDIAL</t>
  </si>
  <si>
    <t xml:space="preserve"> 00001198 </t>
  </si>
  <si>
    <t>CAP PVC, ROSCAVEL, 3/4", PARA AGUA FRIA PREDIAL</t>
  </si>
  <si>
    <t xml:space="preserve"> 00001191 </t>
  </si>
  <si>
    <t>CAP PVC, SOLDAVEL, 20 MM, PARA AGUA FRIA PREDIAL</t>
  </si>
  <si>
    <t xml:space="preserve"> 00001185 </t>
  </si>
  <si>
    <t>CAP PVC, SOLDAVEL, 25 MM, PARA AGUA FRIA PREDIAL</t>
  </si>
  <si>
    <t xml:space="preserve"> 00001189 </t>
  </si>
  <si>
    <t>CAP PVC, SOLDAVEL, 32 MM, PARA AGUA FRIA PREDIAL</t>
  </si>
  <si>
    <t xml:space="preserve"> 00001193 </t>
  </si>
  <si>
    <t>CAP PVC, SOLDAVEL, 40 MM, PARA AGUA FRIA PREDIAL</t>
  </si>
  <si>
    <t xml:space="preserve"> 00001194 </t>
  </si>
  <si>
    <t>CAP PVC, SOLDAVEL, 50 MM, PARA AGUA FRIA PREDIAL</t>
  </si>
  <si>
    <t xml:space="preserve"> 00001195 </t>
  </si>
  <si>
    <t>CAP PVC, SOLDAVEL, 60 MM, PARA AGUA FRIA PREDIAL</t>
  </si>
  <si>
    <t xml:space="preserve"> 00001204 </t>
  </si>
  <si>
    <t>CAP PVC, SOLDAVEL, 75 MM, PARA AGUA FRIA PREDIAL</t>
  </si>
  <si>
    <t xml:space="preserve"> 00001200 </t>
  </si>
  <si>
    <t>CAP PVC, SOLDAVEL, DN 100 MM, SERIE NORMAL, PARA ESGOTO PREDIAL</t>
  </si>
  <si>
    <t xml:space="preserve"> 00012909 </t>
  </si>
  <si>
    <t>CAP PVC, SOLDAVEL, DN 50 MM, SERIE NORMAL, PARA ESGOTO PREDIAL</t>
  </si>
  <si>
    <t xml:space="preserve"> 00012910 </t>
  </si>
  <si>
    <t>CAP PVC, SOLDAVEL, DN 75 MM, SERIE NORMAL, PARA ESGOTO PREDIAL</t>
  </si>
  <si>
    <t xml:space="preserve"> 00001631 </t>
  </si>
  <si>
    <t>CAPACITOR TRIFASICO, POTENCIA 2,5 KVAR, TENSAO 220 V, FORNECIDO COM CAPA PROTETORA, RESISTOR INTERNO A UNIDADE CAPACITIVA</t>
  </si>
  <si>
    <t xml:space="preserve"> 00041411 </t>
  </si>
  <si>
    <t>CAPTOR FRANKLIN (4 PONTAS), EM LATAO CROMADO, H = 300 MM, UMA DESCIDA</t>
  </si>
  <si>
    <t xml:space="preserve"> 00039636 </t>
  </si>
  <si>
    <t>CARPETE DE NYLON EM PLACAS 50 X 50 CM PARA TRAFEGO COMERCIAL PESADO, E = 6,5 MM (INSTALADO)</t>
  </si>
  <si>
    <t>m²</t>
  </si>
  <si>
    <t xml:space="preserve"> 00039635 </t>
  </si>
  <si>
    <t>CARPETE DE POLIPROPILENO EM MANTA PARA TRAFEGO COMERCIAL MEDIO, E = 5 A 6 MM (INSTALADO)</t>
  </si>
  <si>
    <t xml:space="preserve"> 00001328 </t>
  </si>
  <si>
    <t>CHAPA DE ACO FINA A FRIO BITOLA MSG 26, E = 0,45 MM (3,60 KG/M2)</t>
  </si>
  <si>
    <t xml:space="preserve"> 00011049 </t>
  </si>
  <si>
    <t>CHAPA DE ACO GALVANIZADA BITOLA GSG 22, E = 0,80 MM (6,40 KG/M2)</t>
  </si>
  <si>
    <t xml:space="preserve"> 00043106 </t>
  </si>
  <si>
    <t>CHAPA DE ACO GALVANIZADA BITOLA GSG 24, E = 0,64 (5,12 KG/M2)</t>
  </si>
  <si>
    <t xml:space="preserve"> 00034659 </t>
  </si>
  <si>
    <t>CHAPA DE MDF BRANCO LISO 1 FACE, E = 12 MM, DE *2,75 X 1,85* M</t>
  </si>
  <si>
    <t xml:space="preserve"> 00034741 </t>
  </si>
  <si>
    <t>CHAPA DE MDF BRANCO LISO 2 FACES, E = 12 MM, DE *2,75 X 1,85* M</t>
  </si>
  <si>
    <t xml:space="preserve"> 00034671 </t>
  </si>
  <si>
    <t>CHAPA DE MDF CRU, E = 12 MM, DE *2,75 X 1,85* M</t>
  </si>
  <si>
    <t xml:space="preserve"> 00001347 </t>
  </si>
  <si>
    <t>CHAPA/PAINEL DE MADEIRA COMPENSADA PLASTIFICADA (MADEIRITE PLASTIFICADO) PARA FORMA DE CONCRETO, DE 2200 X 1100 MM, E = 12 MM</t>
  </si>
  <si>
    <t xml:space="preserve"> H715 </t>
  </si>
  <si>
    <t>AGETOP CIVIL</t>
  </si>
  <si>
    <t>CHAVE DE BOIA AUTOMÁTICA - 15A/250V (COMPRIMENTO DO CABO = 1,5M)</t>
  </si>
  <si>
    <t>un</t>
  </si>
  <si>
    <t xml:space="preserve"> 00020971 </t>
  </si>
  <si>
    <t>CHAVE DUPLA PARA CONEXOES TIPO STORZ, ENGATE RAPIDO 1 1/2" X 2 1/2", EM LATAO, PARA INSTALACAO PREDIAL COMBATE A INCENDIO</t>
  </si>
  <si>
    <t xml:space="preserve"> 00039746 </t>
  </si>
  <si>
    <t>CHUMBADOR DE ACO GALVANIZADO, 1" X 600 MM, PARA POSTES DE ACO COM BASE, INCLUSO PORCA E ARRUELA</t>
  </si>
  <si>
    <t xml:space="preserve"> 00013279 </t>
  </si>
  <si>
    <t>CHUMBADOR DE ACO TIPO PARABOLT, * 5/8" X 200* MM, COM PORCA E ARRUELA</t>
  </si>
  <si>
    <t xml:space="preserve"> 00011977 </t>
  </si>
  <si>
    <t>CHUMBADOR DE ACO ZINCADO, DIAMETRO 1/2", COMPRIMENTO 75 MM</t>
  </si>
  <si>
    <t xml:space="preserve"> 00011976 </t>
  </si>
  <si>
    <t>CHUMBADOR DE ACO ZINCADO, DIAMETRO 1/4" COM PARAFUSO 1/4" X 40 MM</t>
  </si>
  <si>
    <t xml:space="preserve"> 00011975 </t>
  </si>
  <si>
    <t>CHUMBADOR DE ACO ZINCADO, DIAMETRO 5/8", COMPRIMENTO 6", COM PORCA</t>
  </si>
  <si>
    <t xml:space="preserve"> 00001368 </t>
  </si>
  <si>
    <t>CHUVEIRO COMUM EM PLASTICO BRANCO, COM CANO, 3 TEMPERATURAS, 5500 W (110/220 V)</t>
  </si>
  <si>
    <t xml:space="preserve"> 00001375 </t>
  </si>
  <si>
    <t>CIMENTO IMPERMEABILIZANTE DE PEGA ULTRARRAPIDA PARA TAMPONAMENTOS</t>
  </si>
  <si>
    <t xml:space="preserve"> 00001379 </t>
  </si>
  <si>
    <t>CIMENTO PORTLAND COMPOSTO CP II-32</t>
  </si>
  <si>
    <t xml:space="preserve"> 00044528 </t>
  </si>
  <si>
    <t>CIMENTO PORTLAND ESTRUTURAL BRANCO CPB - 32 OU CPB - 40</t>
  </si>
  <si>
    <t xml:space="preserve"> 00001339 </t>
  </si>
  <si>
    <t>COLA A BASE DE RESINA SINTETICA PARA CHAPA DE LAMINADO MELAMINICO E OUTROS</t>
  </si>
  <si>
    <t xml:space="preserve"> 00011135 </t>
  </si>
  <si>
    <t>COMPENSADO NAVAL - CHAPA/PAINEL EM MADEIRA COMPENSADA PRENSADA, DE 2200 X 1600 MM, E = 12 MM</t>
  </si>
  <si>
    <t xml:space="preserve"> 00002560 </t>
  </si>
  <si>
    <t>CONDULETE DE ALUMINIO TIPO C, PARA ELETRODUTO ROSCAVEL DE 1", COM TAMPA CEGA</t>
  </si>
  <si>
    <t xml:space="preserve"> 00002558 </t>
  </si>
  <si>
    <t>CONDULETE DE ALUMINIO TIPO C, PARA ELETRODUTO ROSCAVEL DE 1/2", COM TAMPA CEGA</t>
  </si>
  <si>
    <t xml:space="preserve"> 00002559 </t>
  </si>
  <si>
    <t>CONDULETE DE ALUMINIO TIPO C, PARA ELETRODUTO ROSCAVEL DE 3/4", COM TAMPA CEGA</t>
  </si>
  <si>
    <t xml:space="preserve"> 00002591 </t>
  </si>
  <si>
    <t>CONDULETE DE ALUMINIO TIPO E, PARA ELETRODUTO ROSCAVEL DE 1/2", COM TAMPA CEGA</t>
  </si>
  <si>
    <t xml:space="preserve"> 00002565 </t>
  </si>
  <si>
    <t>CONDULETE DE ALUMINIO TIPO E, PARA ELETRODUTO ROSCAVEL DE 3/4", COM TAMPA CEGA</t>
  </si>
  <si>
    <t xml:space="preserve"> 00002570 </t>
  </si>
  <si>
    <t>CONDULETE DE ALUMINIO TIPO LR, PARA ELETRODUTO ROSCAVEL DE 1", COM TAMPA CEGA</t>
  </si>
  <si>
    <t xml:space="preserve"> 00002569 </t>
  </si>
  <si>
    <t>CONDULETE DE ALUMINIO TIPO LR, PARA ELETRODUTO ROSCAVEL DE 1/2", COM TAMPA CEGA</t>
  </si>
  <si>
    <t xml:space="preserve"> 00002593 </t>
  </si>
  <si>
    <t>CONDULETE DE ALUMINIO TIPO LR, PARA ELETRODUTO ROSCAVEL DE 3/4", COM TAMPA CEGA</t>
  </si>
  <si>
    <t xml:space="preserve"> 00002586 </t>
  </si>
  <si>
    <t>CONDULETE DE ALUMINIO TIPO T, PARA ELETRODUTO ROSCAVEL DE 1", COM TAMPA CEGA</t>
  </si>
  <si>
    <t xml:space="preserve"> 00002573 </t>
  </si>
  <si>
    <t>CONDULETE DE ALUMINIO TIPO T, PARA ELETRODUTO ROSCAVEL DE 1/2", COM TAMPA CEGA</t>
  </si>
  <si>
    <t xml:space="preserve"> 00002574 </t>
  </si>
  <si>
    <t>CONDULETE DE ALUMINIO TIPO T, PARA ELETRODUTO ROSCAVEL DE 3/4", COM TAMPA CEGA</t>
  </si>
  <si>
    <t xml:space="preserve"> 00002581 </t>
  </si>
  <si>
    <t>CONDULETE DE ALUMINIO TIPO X, PARA ELETRODUTO ROSCAVEL DE 1", COM TAMPA CEGA</t>
  </si>
  <si>
    <t xml:space="preserve"> 00002579 </t>
  </si>
  <si>
    <t>CONDULETE DE ALUMINIO TIPO X, PARA ELETRODUTO ROSCAVEL DE 1/2", COM TAMPA CEGA</t>
  </si>
  <si>
    <t xml:space="preserve"> 00002580 </t>
  </si>
  <si>
    <t>CONDULETE DE ALUMINIO TIPO X, PARA ELETRODUTO ROSCAVEL DE 3/4", COM TAMPA CEGA</t>
  </si>
  <si>
    <t xml:space="preserve"> 00012019 </t>
  </si>
  <si>
    <t>CONDULETE EM PVC, TIPO "LL", SEM TAMPA, DE 1"</t>
  </si>
  <si>
    <t xml:space="preserve"> 00012020 </t>
  </si>
  <si>
    <t>CONDULETE EM PVC, TIPO "LL", SEM TAMPA, DE 1/2" OU 3/4"</t>
  </si>
  <si>
    <t xml:space="preserve"> 00039600 </t>
  </si>
  <si>
    <t>CONECTOR / TOMADA FEMEA RJ 45, CATEGORIA 5 E (CAT 5E) PARA CABOS</t>
  </si>
  <si>
    <t>CONECTOR DE EMENDA 50mm COM 2 PARAFUSOS PARATEC</t>
  </si>
  <si>
    <t xml:space="preserve"> 00039603 </t>
  </si>
  <si>
    <t>CONECTOR MACHO RJ 45, CATEGORIA 6 (CAT 6) PARA CABOS</t>
  </si>
  <si>
    <t xml:space="preserve"> 00001562 </t>
  </si>
  <si>
    <t>CONECTOR METALICO TIPO PARAFUSO FENDIDO (SPLIT BOLT), COM SEPARADOR DE CABOS BIMETALICOS, PARA CABOS ATE 50 MM2</t>
  </si>
  <si>
    <t xml:space="preserve"> 00011854 </t>
  </si>
  <si>
    <t>CONECTOR METALICO TIPO PARAFUSO FENDIDO (SPLIT BOLT), PARA CABOS ATE 35 MM2</t>
  </si>
  <si>
    <t xml:space="preserve"> 00003104 </t>
  </si>
  <si>
    <t>CONJ. DE FERRAGENS PARA PORTA DE VIDRO TEMPERADO, EM ZAMAC CROMADO, CONTEMPLANDO DOBRADICA INF., DOBRADICA SUP., PIVO PARA DOBRADICA INF., PIVO PARA DOBRADICA SUP., FECHADURA CENTRAL EM ZAMC. CROMADO, CONTRA FECHADURA DE PRESSAO</t>
  </si>
  <si>
    <t>CJ</t>
  </si>
  <si>
    <t xml:space="preserve"> 00006142 </t>
  </si>
  <si>
    <t>CONJUNTO DE LIGACAO AJUSTAVEL, PARA VASO / BACIA SANITARIA, EM PLASTICO BRANCO, COM TUBO, CANOPLA E ESPUDE</t>
  </si>
  <si>
    <t xml:space="preserve"> 00001613 </t>
  </si>
  <si>
    <t>CONTATOR TRIPOLAR, CORRENTE DE *110* A, TENSAO NOMINAL DE *500* V, CATEGORIA AC-2 E AC-3</t>
  </si>
  <si>
    <t xml:space="preserve"> 00001626 </t>
  </si>
  <si>
    <t>CONTATOR TRIPOLAR, CORRENTE DE *185* A, TENSAO NOMINAL DE *500* V, CATEGORIA AC-2 E AC-3</t>
  </si>
  <si>
    <t xml:space="preserve"> 00001625 </t>
  </si>
  <si>
    <t>CONTATOR TRIPOLAR, CORRENTE DE *22* A, TENSAO NOMINAL DE *500* V, CATEGORIA AC-2 E AC-3</t>
  </si>
  <si>
    <t xml:space="preserve"> 00001622 </t>
  </si>
  <si>
    <t>CONTATOR TRIPOLAR, CORRENTE DE *265* A, TENSAO NOMINAL DE *500* V, CATEGORIA AC-2 E AC-3</t>
  </si>
  <si>
    <t xml:space="preserve"> 00001620 </t>
  </si>
  <si>
    <t>CONTATOR TRIPOLAR, CORRENTE DE *38* A, TENSAO NOMINAL DE *500* V, CATEGORIA AC-2 E AC-3</t>
  </si>
  <si>
    <t xml:space="preserve"> 00001629 </t>
  </si>
  <si>
    <t>CONTATOR TRIPOLAR, CORRENTE DE *500* A, TENSAO NOMINAL DE *500* V, CATEGORIA AC-2 E AC-3</t>
  </si>
  <si>
    <t xml:space="preserve"> 00001627 </t>
  </si>
  <si>
    <t>CONTATOR TRIPOLAR, CORRENTE DE *65* A, TENSAO NOMINAL DE *500* V, CATEGORIA AC-2 E AC-3</t>
  </si>
  <si>
    <t xml:space="preserve"> 00001623 </t>
  </si>
  <si>
    <t>CONTATOR TRIPOLAR, CORRENTE DE 12 A, TENSAO NOMINAL DE *500* V, CATEGORIA AC-2 E AC-3</t>
  </si>
  <si>
    <t xml:space="preserve"> 00001619 </t>
  </si>
  <si>
    <t>CONTATOR TRIPOLAR, CORRENTE DE 25 A, TENSAO NOMINAL DE *500* V, CATEGORIA AC-2 E AC-3</t>
  </si>
  <si>
    <t xml:space="preserve"> 00001630 </t>
  </si>
  <si>
    <t>CONTATOR TRIPOLAR, CORRENTE DE 250 A, TENSAO NOMINAL DE *500* V, PARA ACIONAMENTO DE CAPACITORES</t>
  </si>
  <si>
    <t xml:space="preserve"> 00001616 </t>
  </si>
  <si>
    <t>CONTATOR TRIPOLAR, CORRENTE DE 300 A, TENSAO NOMINAL DE *500* V, CATEGORIA AC-2 E AC-3</t>
  </si>
  <si>
    <t xml:space="preserve"> 00001614 </t>
  </si>
  <si>
    <t>CONTATOR TRIPOLAR, CORRENTE DE 32 A, TENSAO NOMINAL DE *500* V, CATEGORIA AC-2 E AC-3</t>
  </si>
  <si>
    <t xml:space="preserve"> 00001617 </t>
  </si>
  <si>
    <t>CONTATOR TRIPOLAR, CORRENTE DE 400 A, TENSAO NOMINAL DE *500* V, CATEGORIA AC-2 E AC-3</t>
  </si>
  <si>
    <t xml:space="preserve"> 00001621 </t>
  </si>
  <si>
    <t>CONTATOR TRIPOLAR, CORRENTE DE 45 A, TENSAO NOMINAL DE *500* V, CATEGORIA AC-2 E AC-3</t>
  </si>
  <si>
    <t xml:space="preserve"> 00001624 </t>
  </si>
  <si>
    <t>CONTATOR TRIPOLAR, CORRENTE DE 630 A, TENSAO NOMINAL DE *500* V, CATEGORIA AC-2 E AC-3</t>
  </si>
  <si>
    <t xml:space="preserve"> 00001615 </t>
  </si>
  <si>
    <t>CONTATOR TRIPOLAR, CORRENTE DE 75 A, TENSAO NOMINAL DE *500* V, CATEGORIA AC-2 E AC-3</t>
  </si>
  <si>
    <t xml:space="preserve"> 00001612 </t>
  </si>
  <si>
    <t>CONTATOR TRIPOLAR, CORRENTE DE 9 A, TENSAO NOMINAL DE *500* V, CATEGORIA AC-2 E AC-3</t>
  </si>
  <si>
    <t xml:space="preserve"> 00001618 </t>
  </si>
  <si>
    <t>CONTATOR TRIPOLAR, CORRENTE DE 95 A, TENSAO NOMINAL DE *500* V, CATEGORIA AC-2 E AC-3</t>
  </si>
  <si>
    <t xml:space="preserve"> 00039640 </t>
  </si>
  <si>
    <t>CUMEEIRA ARTICULADA (ABA INFERIOR) PARA TELHA ONDULADA DE FIBROCIMENTO E = 4 MM, ABA *330* MM, COMPRIMENTO 500 MM (SEM AMIANTO)</t>
  </si>
  <si>
    <t xml:space="preserve"> 00007216 </t>
  </si>
  <si>
    <t>CUMEEIRA NORMAL PARA TELHA ESTRUTURAL DE FIBROCIMENTO 2 ABAS, E = 6 MM, DE 1050 X 935 MM (SEM AMIANTO)</t>
  </si>
  <si>
    <t xml:space="preserve"> 00020235 </t>
  </si>
  <si>
    <t>CUMEEIRA NORMAL PARA TELHA ONDULADA DE FIBROCIMENTO, E = 6 MM, ABA 300 MM, COMPRIMENTO 1100 MM (SEM AMIANTO)</t>
  </si>
  <si>
    <t xml:space="preserve"> 00007181 </t>
  </si>
  <si>
    <t>CUMEEIRA PARA TELHA CERAMICA, COMPRIMENTO DE *41* CM, RENDIMENTO DE *3* TELHAS/M</t>
  </si>
  <si>
    <t xml:space="preserve"> 00007214 </t>
  </si>
  <si>
    <t>CUMEEIRA SHED PARA TELHA ONDULADA DE FIBROCIMENTO, E = 6 MM, ABA 280 MM, COMPRIMENTO 1100 MM (SEM AMIANTO)</t>
  </si>
  <si>
    <t xml:space="preserve"> 00007219 </t>
  </si>
  <si>
    <t>CUMEEIRA UNIVERSAL PARA TELHA ONDULADA DE FIBROCIMENTO, E = 6 MM, ABA 210 MM, COMPRIMENTO 1100 MM (SEM AMIANTO)</t>
  </si>
  <si>
    <t xml:space="preserve"> 00012033 </t>
  </si>
  <si>
    <t>CURVA 180 GRAUS, DE PVC RIGIDO ROSCAVEL, DE 1 1/2", PARA ELETRODUTO</t>
  </si>
  <si>
    <t xml:space="preserve"> 00002621 </t>
  </si>
  <si>
    <t>CURVA 90 GRAUS PARA ELETRODUTO, EM ACO GALVANIZADO ELETROLITICO, COM ROSCA, DIAMETRO DE 100 MM (4")</t>
  </si>
  <si>
    <t xml:space="preserve"> 00002616 </t>
  </si>
  <si>
    <t>CURVA 90 GRAUS PARA ELETRODUTO, EM ACO GALVANIZADO ELETROLITICO, COM ROSCA, DIAMETRO DE 15 MM (1/2"), ESPESSURA DE 1,50 MM</t>
  </si>
  <si>
    <t xml:space="preserve"> 00002633 </t>
  </si>
  <si>
    <t>CURVA 90 GRAUS PARA ELETRODUTO, EM ACO GALVANIZADO ELETROLITICO, COM ROSCA, DIAMETRO DE 20 MM (3/4"), ESPESSURA DE 1,50 MM</t>
  </si>
  <si>
    <t xml:space="preserve"> 00002617 </t>
  </si>
  <si>
    <t>CURVA 90 GRAUS PARA ELETRODUTO, EM ACO GALVANIZADO ELETROLITICO, COM ROSCA, DIAMETRO DE 25 MM (1"), ESPESSURA DE 1,50 MM</t>
  </si>
  <si>
    <t xml:space="preserve"> 00002618 </t>
  </si>
  <si>
    <t>CURVA 90 GRAUS PARA ELETRODUTO, EM ACO GALVANIZADO ELETROLITICO, COM ROSCA, DIAMETRO DE 32 MM (1 1/4"), ESPESSURA DE 1,50 MM</t>
  </si>
  <si>
    <t xml:space="preserve"> 00002632 </t>
  </si>
  <si>
    <t>CURVA 90 GRAUS PARA ELETRODUTO, EM ACO GALVANIZADO ELETROLITICO, COM ROSCA, DIAMETRO DE 40 MM (1 1/2"), ESPESSURA DE 1,50 MM</t>
  </si>
  <si>
    <t xml:space="preserve"> 00002631 </t>
  </si>
  <si>
    <t>CURVA 90 GRAUS PARA ELETRODUTO, EM ACO GALVANIZADO ELETROLITICO, COM ROSCA, DIAMETRO DE 50 MM (2")</t>
  </si>
  <si>
    <t xml:space="preserve"> 00002619 </t>
  </si>
  <si>
    <t>CURVA 90 GRAUS PARA ELETRODUTO, EM ACO GALVANIZADO ELETROLITICO, COM ROSCA, DIAMETRO DE 65 MM (2 1/2")</t>
  </si>
  <si>
    <t xml:space="preserve"> 00002620 </t>
  </si>
  <si>
    <t>CURVA 90 GRAUS PARA ELETRODUTO, EM ACO GALVANIZADO ELETROLITICO, COM ROSCA, DIAMETRO DE 80 MM (3")</t>
  </si>
  <si>
    <t xml:space="preserve"> 00001875 </t>
  </si>
  <si>
    <t>CURVA 90 GRAUS, LONGA, DE PVC RIGIDO ROSCAVEL, DE 1 1/2", PARA ELETRODUTO</t>
  </si>
  <si>
    <t xml:space="preserve"> 00001874 </t>
  </si>
  <si>
    <t>CURVA 90 GRAUS, LONGA, DE PVC RIGIDO ROSCAVEL, DE 1 1/4", PARA ELETRODUTO</t>
  </si>
  <si>
    <t xml:space="preserve"> 00001884 </t>
  </si>
  <si>
    <t>CURVA 90 GRAUS, LONGA, DE PVC RIGIDO ROSCAVEL, DE 1", PARA ELETRODUTO</t>
  </si>
  <si>
    <t xml:space="preserve"> 00001887 </t>
  </si>
  <si>
    <t>CURVA 90 GRAUS, LONGA, DE PVC RIGIDO ROSCAVEL, DE 2 1/2", PARA ELETRODUTO</t>
  </si>
  <si>
    <t xml:space="preserve"> 00001876 </t>
  </si>
  <si>
    <t>CURVA 90 GRAUS, LONGA, DE PVC RIGIDO ROSCAVEL, DE 2", PARA ELETRODUTO</t>
  </si>
  <si>
    <t xml:space="preserve"> 00001879 </t>
  </si>
  <si>
    <t>CURVA 90 GRAUS, LONGA, DE PVC RIGIDO ROSCAVEL, DE 3/4", PARA ELETRODUTO</t>
  </si>
  <si>
    <t xml:space="preserve"> 00001926 </t>
  </si>
  <si>
    <t>CURVA DE PVC 45 GRAUS, SOLDAVEL, 20 MM, COR MARROM, PARA AGUA FRIA PREDIAL</t>
  </si>
  <si>
    <t xml:space="preserve"> 00001927 </t>
  </si>
  <si>
    <t>CURVA DE PVC 45 GRAUS, SOLDAVEL, 25 MM, COR MARROM, PARA AGUA FRIA PREDIAL</t>
  </si>
  <si>
    <t xml:space="preserve"> 00001923 </t>
  </si>
  <si>
    <t>CURVA DE PVC 45 GRAUS, SOLDAVEL, 32 MM, COR MARROM, PARA AGUA FRIA PREDIAL</t>
  </si>
  <si>
    <t xml:space="preserve"> 00001929 </t>
  </si>
  <si>
    <t>CURVA DE PVC 45 GRAUS, SOLDAVEL, 40 MM, COR MARROM, PARA AGUA FRIA PREDIAL</t>
  </si>
  <si>
    <t xml:space="preserve"> 00001930 </t>
  </si>
  <si>
    <t>CURVA DE PVC 45 GRAUS, SOLDAVEL, 50 MM, COR MARROM, PARA AGUA FRIA PREDIAL</t>
  </si>
  <si>
    <t xml:space="preserve"> 00001924 </t>
  </si>
  <si>
    <t>CURVA DE PVC 45 GRAUS, SOLDAVEL, 60 MM, COR MARROM, PARA AGUA FRIA PREDIAL</t>
  </si>
  <si>
    <t xml:space="preserve"> 00001922 </t>
  </si>
  <si>
    <t>CURVA DE PVC 45 GRAUS, SOLDAVEL, 75 MM, COR MARROM, PARA AGUA FRIA PREDIAL</t>
  </si>
  <si>
    <t xml:space="preserve"> 00001953 </t>
  </si>
  <si>
    <t>CURVA DE PVC 45 GRAUS, SOLDAVEL, 85 MM, COR MARROM, PARA AGUA FRIA PREDIAL</t>
  </si>
  <si>
    <t xml:space="preserve"> 00001962 </t>
  </si>
  <si>
    <t>CURVA DE PVC 90 GRAUS, SOLDAVEL, 110 MM, COR MARROM, PARA AGUA FRIA PREDIAL</t>
  </si>
  <si>
    <t xml:space="preserve"> 00001955 </t>
  </si>
  <si>
    <t>CURVA DE PVC 90 GRAUS, SOLDAVEL, 20 MM, COR MARROM, PARA AGUA FRIA PREDIAL</t>
  </si>
  <si>
    <t xml:space="preserve"> 00001956 </t>
  </si>
  <si>
    <t>CURVA DE PVC 90 GRAUS, SOLDAVEL, 25 MM, COR MARROM, PARA AGUA FRIA PREDIAL</t>
  </si>
  <si>
    <t xml:space="preserve"> 00001957 </t>
  </si>
  <si>
    <t>CURVA DE PVC 90 GRAUS, SOLDAVEL, 32 MM, COR MARROM, PARA AGUA FRIA PREDIAL</t>
  </si>
  <si>
    <t xml:space="preserve"> 00001958 </t>
  </si>
  <si>
    <t>CURVA DE PVC 90 GRAUS, SOLDAVEL, 40 MM, COR MARROM, PARA AGUA FRIA PREDIAL</t>
  </si>
  <si>
    <t xml:space="preserve"> 00001959 </t>
  </si>
  <si>
    <t>CURVA DE PVC 90 GRAUS, SOLDAVEL, 50 MM, COR MARROM, PARA AGUA FRIA PREDIAL</t>
  </si>
  <si>
    <t xml:space="preserve"> 00001925 </t>
  </si>
  <si>
    <t>CURVA DE PVC 90 GRAUS, SOLDAVEL, 60 MM, COR MARROM, PARA AGUA FRIA PREDIAL</t>
  </si>
  <si>
    <t xml:space="preserve"> 00001960 </t>
  </si>
  <si>
    <t>CURVA DE PVC 90 GRAUS, SOLDAVEL, 75 MM, COR MARROM, PARA AGUA FRIA PREDIAL</t>
  </si>
  <si>
    <t xml:space="preserve"> 00001961 </t>
  </si>
  <si>
    <t>CURVA DE PVC 90 GRAUS, SOLDAVEL, 85 MM, COR MARROM, PARA AGUA FRIA PREDIAL</t>
  </si>
  <si>
    <t xml:space="preserve"> 00001939 </t>
  </si>
  <si>
    <t>CURVA PVC 90 GRAUS, ROSCAVEL, 1", COR BRANCA, AGUA FRIA PREDIAL</t>
  </si>
  <si>
    <t xml:space="preserve"> 00001937 </t>
  </si>
  <si>
    <t>CURVA PVC 90 GRAUS, ROSCAVEL, 1/2", COR BRANCA, AGUA FRIA PREDIAL</t>
  </si>
  <si>
    <t xml:space="preserve"> 00001938 </t>
  </si>
  <si>
    <t>CURVA PVC 90 GRAUS, ROSCAVEL, 3/4", COR BRANCA, AGUA FRIA PREDIAL</t>
  </si>
  <si>
    <t xml:space="preserve"> 00001966 </t>
  </si>
  <si>
    <t>CURVA PVC CURTA 90 GRAUS, DN 100 MM, PARA ESGOTO PREDIAL</t>
  </si>
  <si>
    <t xml:space="preserve"> 00001933 </t>
  </si>
  <si>
    <t>CURVA PVC CURTA 90 GRAUS, DN 40 MM, PARA ESGOTO PREDIAL</t>
  </si>
  <si>
    <t xml:space="preserve"> 00001932 </t>
  </si>
  <si>
    <t>CURVA PVC CURTA 90 GRAUS, DN 50 MM, PARA ESGOTO PREDIAL</t>
  </si>
  <si>
    <t xml:space="preserve"> 00001951 </t>
  </si>
  <si>
    <t>CURVA PVC CURTA 90 GRAUS, DN 75 MM, PARA ESGOTO PREDIAL</t>
  </si>
  <si>
    <t xml:space="preserve"> 00001970 </t>
  </si>
  <si>
    <t>CURVA PVC LONGA 90 GRAUS, DN 100 MM, PARA ESGOTO PREDIAL</t>
  </si>
  <si>
    <t xml:space="preserve"> 00001968 </t>
  </si>
  <si>
    <t>CURVA PVC LONGA 90 GRAUS, DN 50 MM, PARA ESGOTO PREDIAL</t>
  </si>
  <si>
    <t xml:space="preserve"> 00001969 </t>
  </si>
  <si>
    <t>CURVA PVC LONGA 90 GRAUS, DN 75 MM, PARA ESGOTO PREDIAL</t>
  </si>
  <si>
    <t xml:space="preserve"> 00005318 </t>
  </si>
  <si>
    <t>DILUENTE AGUARRAS</t>
  </si>
  <si>
    <t>L</t>
  </si>
  <si>
    <t xml:space="preserve"> 00034729 </t>
  </si>
  <si>
    <t>DISJUNTOR TERMOMAGNETICO AJUSTAVEL, TRIPOLAR DE 100 ATE 250A, CAPACIDADE DE INTERRUPCAO DE 35KA</t>
  </si>
  <si>
    <t xml:space="preserve"> 00034734 </t>
  </si>
  <si>
    <t>DISJUNTOR TERMOMAGNETICO AJUSTAVEL, TRIPOLAR DE 300 ATE 400A, CAPACIDADE DE INTERRUPCAO DE 35KA</t>
  </si>
  <si>
    <t xml:space="preserve"> 00034738 </t>
  </si>
  <si>
    <t>DISJUNTOR TERMOMAGNETICO AJUSTAVEL, TRIPOLAR DE 450 ATE 600A, CAPACIDADE DE INTERRUPCAO DE 35KA</t>
  </si>
  <si>
    <t xml:space="preserve"> 00034623 </t>
  </si>
  <si>
    <t>DISJUNTOR TERMOMAGNETICO PARA TRILHO DIN (IEC), BIPOLAR, 40 - 50 A</t>
  </si>
  <si>
    <t xml:space="preserve"> 00034616 </t>
  </si>
  <si>
    <t>DISJUNTOR TERMOMAGNETICO PARA TRILHO DIN (IEC), BIPOLAR, 6 - 32 A</t>
  </si>
  <si>
    <t xml:space="preserve"> 00034628 </t>
  </si>
  <si>
    <t>DISJUNTOR TERMOMAGNETICO PARA TRILHO DIN (IEC), BIPOLAR, 63 A</t>
  </si>
  <si>
    <t xml:space="preserve"> 00034686 </t>
  </si>
  <si>
    <t>DISJUNTOR TERMOMAGNETICO PARA TRILHO DIN (IEC), MONOPOLAR, 40 - 50 A</t>
  </si>
  <si>
    <t xml:space="preserve"> 00034653 </t>
  </si>
  <si>
    <t>DISJUNTOR TERMOMAGNETICO PARA TRILHO DIN (IEC), MONOPOLAR, 6 - 32 A</t>
  </si>
  <si>
    <t xml:space="preserve"> 00034688 </t>
  </si>
  <si>
    <t>DISJUNTOR TERMOMAGNETICO PARA TRILHO DIN (IEC), MONOPOLAR, 63 A</t>
  </si>
  <si>
    <t xml:space="preserve"> 00034709 </t>
  </si>
  <si>
    <t>DISJUNTOR TERMOMAGNETICO PARA TRILHO DIN (IEC), TRIPOLAR, 10 - 50 A</t>
  </si>
  <si>
    <t xml:space="preserve"> 00034714 </t>
  </si>
  <si>
    <t>DISJUNTOR TERMOMAGNETICO PARA TRILHO DIN (IEC), TRIPOLAR, 63 A</t>
  </si>
  <si>
    <t xml:space="preserve"> 00002391 </t>
  </si>
  <si>
    <t>DISJUNTOR TERMOMAGNETICO TRIPOLAR 125 A / 425 V / ICC - 25 KA</t>
  </si>
  <si>
    <t xml:space="preserve"> 00002374 </t>
  </si>
  <si>
    <t>DISJUNTOR TERMOMAGNETICO TRIPOLAR 150 A / 600 V, TIPO FXD / ICC - 35 KA</t>
  </si>
  <si>
    <t xml:space="preserve"> 00002377 </t>
  </si>
  <si>
    <t>DISJUNTOR TERMOMAGNETICO TRIPOLAR 200 A / 600 V, TIPO FXD / ICC - 35 KA</t>
  </si>
  <si>
    <t xml:space="preserve"> 00002393 </t>
  </si>
  <si>
    <t>DISJUNTOR TERMOMAGNETICO TRIPOLAR 250 A / 600 V, TIPO FXD</t>
  </si>
  <si>
    <t xml:space="preserve"> 00034705 </t>
  </si>
  <si>
    <t>DISJUNTOR TERMOMAGNETICO TRIPOLAR 3 X 250 A/ICC - 25 KA</t>
  </si>
  <si>
    <t xml:space="preserve"> 00034707 </t>
  </si>
  <si>
    <t>DISJUNTOR TERMOMAGNETICO TRIPOLAR 3 X 350 A/ICC - 25 KA</t>
  </si>
  <si>
    <t xml:space="preserve"> 00034544 </t>
  </si>
  <si>
    <t>DISJUNTOR TERMOMAGNETICO TRIPOLAR 3 X 400 A / ICC - 25 KA</t>
  </si>
  <si>
    <t xml:space="preserve"> 00002378 </t>
  </si>
  <si>
    <t>DISJUNTOR TERMOMAGNETICO TRIPOLAR 300 A / 600 V, TIPO JXD / ICC - 40 KA</t>
  </si>
  <si>
    <t xml:space="preserve"> 00002379 </t>
  </si>
  <si>
    <t>DISJUNTOR TERMOMAGNETICO TRIPOLAR 400 A / 600 V, TIPO JXD / ICC - 40 KA</t>
  </si>
  <si>
    <t xml:space="preserve"> 00002376 </t>
  </si>
  <si>
    <t>DISJUNTOR TERMOMAGNETICO TRIPOLAR 600 A / 600 V, TIPO LXD / ICC - 40 KA</t>
  </si>
  <si>
    <t xml:space="preserve"> 00002394 </t>
  </si>
  <si>
    <t>DISJUNTOR TERMOMAGNETICO TRIPOLAR 800 A / 600 V, TIPO LMXD</t>
  </si>
  <si>
    <t xml:space="preserve"> 00002388 </t>
  </si>
  <si>
    <t>DISJUNTOR TIPO NEMA, BIPOLAR 10 ATE 50 A, TENSAO MAXIMA 415 V</t>
  </si>
  <si>
    <t xml:space="preserve"> 00034606 </t>
  </si>
  <si>
    <t>DISJUNTOR TIPO NEMA, BIPOLAR 60 ATE 100A, TENSAO MAXIMA 415 V</t>
  </si>
  <si>
    <t xml:space="preserve"> 00002370 </t>
  </si>
  <si>
    <t>DISJUNTOR TIPO NEMA, MONOPOLAR 10 ATE 30A, TENSAO MAXIMA DE 240 V</t>
  </si>
  <si>
    <t xml:space="preserve"> 00002386 </t>
  </si>
  <si>
    <t>DISJUNTOR TIPO NEMA, MONOPOLAR 35 ATE 50 A, TENSAO MAXIMA DE 240 V</t>
  </si>
  <si>
    <t xml:space="preserve"> 00034689 </t>
  </si>
  <si>
    <t>DISJUNTOR TIPO NEMA, MONOPOLAR DE 60 ATE 70A, TENSAO MAXIMA DE 240 V</t>
  </si>
  <si>
    <t xml:space="preserve"> 00002392 </t>
  </si>
  <si>
    <t>DISJUNTOR TIPO NEMA, TRIPOLAR 10 ATE 50A, TENSAO MAXIMA DE 415 V</t>
  </si>
  <si>
    <t xml:space="preserve"> 00002373 </t>
  </si>
  <si>
    <t>DISJUNTOR TIPO NEMA, TRIPOLAR 60 ATE 100 A, TENSAO MAXIMA DE 415 V</t>
  </si>
  <si>
    <t xml:space="preserve"> 00039465 </t>
  </si>
  <si>
    <t>DISPOSITIVO DPS CLASSE II, 1 POLO, TENSAO MAXIMA DE 175 V, CORRENTE MAXIMA DE *20* KA (TIPO AC)</t>
  </si>
  <si>
    <t xml:space="preserve"> 00039466 </t>
  </si>
  <si>
    <t>DISPOSITIVO DPS CLASSE II, 1 POLO, TENSAO MAXIMA DE 175 V, CORRENTE MAXIMA DE *30* KA (TIPO AC)</t>
  </si>
  <si>
    <t xml:space="preserve"> 00039467 </t>
  </si>
  <si>
    <t>DISPOSITIVO DPS CLASSE II, 1 POLO, TENSAO MAXIMA DE 175 V, CORRENTE MAXIMA DE *45* KA (TIPO AC)</t>
  </si>
  <si>
    <t xml:space="preserve"> 00039468 </t>
  </si>
  <si>
    <t>DISPOSITIVO DPS CLASSE II, 1 POLO, TENSAO MAXIMA DE 175 V, CORRENTE MAXIMA DE *90* KA (TIPO AC)</t>
  </si>
  <si>
    <t xml:space="preserve"> 00039469 </t>
  </si>
  <si>
    <t>DISPOSITIVO DPS CLASSE II, 1 POLO, TENSAO MAXIMA DE 275 V, CORRENTE MAXIMA DE *20* KA (TIPO AC)</t>
  </si>
  <si>
    <t xml:space="preserve"> 00039470 </t>
  </si>
  <si>
    <t>DISPOSITIVO DPS CLASSE II, 1 POLO, TENSAO MAXIMA DE 275 V, CORRENTE MAXIMA DE *30* KA (TIPO AC)</t>
  </si>
  <si>
    <t xml:space="preserve"> 00039471 </t>
  </si>
  <si>
    <t>DISPOSITIVO DPS CLASSE II, 1 POLO, TENSAO MAXIMA DE 275 V, CORRENTE MAXIMA DE *45* KA (TIPO AC)</t>
  </si>
  <si>
    <t xml:space="preserve"> 00039472 </t>
  </si>
  <si>
    <t>DISPOSITIVO DPS CLASSE II, 1 POLO, TENSAO MAXIMA DE 275 V, CORRENTE MAXIMA DE *90* KA (TIPO AC)</t>
  </si>
  <si>
    <t xml:space="preserve"> 00039473 </t>
  </si>
  <si>
    <t>DISPOSITIVO DPS CLASSE II, 1 POLO, TENSAO MAXIMA DE 385 V, CORRENTE MAXIMA DE *20* KA (TIPO AC)</t>
  </si>
  <si>
    <t xml:space="preserve"> 00039474 </t>
  </si>
  <si>
    <t>DISPOSITIVO DPS CLASSE II, 1 POLO, TENSAO MAXIMA DE 385 V, CORRENTE MAXIMA DE *30* KA (TIPO AC)</t>
  </si>
  <si>
    <t xml:space="preserve"> 00039475 </t>
  </si>
  <si>
    <t>DISPOSITIVO DPS CLASSE II, 1 POLO, TENSAO MAXIMA DE 385 V, CORRENTE MAXIMA DE *45* KA (TIPO AC)</t>
  </si>
  <si>
    <t xml:space="preserve"> 00039476 </t>
  </si>
  <si>
    <t>DISPOSITIVO DPS CLASSE II, 1 POLO, TENSAO MAXIMA DE 385 V, CORRENTE MAXIMA DE *90* KA (TIPO AC)</t>
  </si>
  <si>
    <t xml:space="preserve"> 00039477 </t>
  </si>
  <si>
    <t>DISPOSITIVO DPS CLASSE II, 1 POLO, TENSAO MAXIMA DE 460 V, CORRENTE MAXIMA DE *20* KA (TIPO AC)</t>
  </si>
  <si>
    <t xml:space="preserve"> 00039478 </t>
  </si>
  <si>
    <t>DISPOSITIVO DPS CLASSE II, 1 POLO, TENSAO MAXIMA DE 460 V, CORRENTE MAXIMA DE *30* KA (TIPO AC)</t>
  </si>
  <si>
    <t xml:space="preserve"> 00039479 </t>
  </si>
  <si>
    <t>DISPOSITIVO DPS CLASSE II, 1 POLO, TENSAO MAXIMA DE 460 V, CORRENTE MAXIMA DE *45* KA (TIPO AC)</t>
  </si>
  <si>
    <t xml:space="preserve"> 00039480 </t>
  </si>
  <si>
    <t>DISPOSITIVO DPS CLASSE II, 1 POLO, TENSAO MAXIMA DE 460 V, CORRENTE MAXIMA DE *90* KA (TIPO AC)</t>
  </si>
  <si>
    <t xml:space="preserve"> 00039459 </t>
  </si>
  <si>
    <t>DISPOSITIVO DR, 2 POLOS, SENSIBILIDADE DE 30 MA, CORRENTE DE 100 A, TIPO AC</t>
  </si>
  <si>
    <t xml:space="preserve"> 00039445 </t>
  </si>
  <si>
    <t>DISPOSITIVO DR, 2 POLOS, SENSIBILIDADE DE 30 MA, CORRENTE DE 25 A, TIPO AC</t>
  </si>
  <si>
    <t xml:space="preserve"> 00039446 </t>
  </si>
  <si>
    <t>DISPOSITIVO DR, 2 POLOS, SENSIBILIDADE DE 30 MA, CORRENTE DE 40 A, TIPO AC</t>
  </si>
  <si>
    <t xml:space="preserve"> 00039447 </t>
  </si>
  <si>
    <t>DISPOSITIVO DR, 2 POLOS, SENSIBILIDADE DE 30 MA, CORRENTE DE 63 A, TIPO AC</t>
  </si>
  <si>
    <t xml:space="preserve"> 00039448 </t>
  </si>
  <si>
    <t>DISPOSITIVO DR, 2 POLOS, SENSIBILIDADE DE 30 MA, CORRENTE DE 80 A, TIPO AC</t>
  </si>
  <si>
    <t xml:space="preserve"> 00039450 </t>
  </si>
  <si>
    <t>DISPOSITIVO DR, 2 POLOS, SENSIBILIDADE DE 300 MA, CORRENTE DE 25 A, TIPO AC</t>
  </si>
  <si>
    <t xml:space="preserve"> 00039451 </t>
  </si>
  <si>
    <t>DISPOSITIVO DR, 2 POLOS, SENSIBILIDADE DE 300 MA, CORRENTE DE 40 A, TIPO AC</t>
  </si>
  <si>
    <t xml:space="preserve"> 00039452 </t>
  </si>
  <si>
    <t>DISPOSITIVO DR, 2 POLOS, SENSIBILIDADE DE 300 MA, CORRENTE DE 63 A, TIPO AC</t>
  </si>
  <si>
    <t xml:space="preserve"> 00039523 </t>
  </si>
  <si>
    <t>DISPOSITIVO DR, 2 POLOS, SENSIBILIDADE DE 300 MA, CORRENTE DE 80 A, TIPO  AC</t>
  </si>
  <si>
    <t xml:space="preserve"> 00039449 </t>
  </si>
  <si>
    <t>DISPOSITIVO DR, 4 POLOS, SENSIBILIDADE DE 30 MA, CORRENTE DE 100 A, TIPO AC</t>
  </si>
  <si>
    <t xml:space="preserve"> 00039455 </t>
  </si>
  <si>
    <t>DISPOSITIVO DR, 4 POLOS, SENSIBILIDADE DE 30 MA, CORRENTE DE 25 A, TIPO AC</t>
  </si>
  <si>
    <t xml:space="preserve"> 00039456 </t>
  </si>
  <si>
    <t>DISPOSITIVO DR, 4 POLOS, SENSIBILIDADE DE 30 MA, CORRENTE DE 40 A, TIPO AC</t>
  </si>
  <si>
    <t xml:space="preserve"> 00039457 </t>
  </si>
  <si>
    <t>DISPOSITIVO DR, 4 POLOS, SENSIBILIDADE DE 30 MA, CORRENTE DE 63 A, TIPO AC</t>
  </si>
  <si>
    <t xml:space="preserve"> 00039458 </t>
  </si>
  <si>
    <t>DISPOSITIVO DR, 4 POLOS, SENSIBILIDADE DE 30 MA, CORRENTE DE 80 A, TIPO AC</t>
  </si>
  <si>
    <t xml:space="preserve"> 00039464 </t>
  </si>
  <si>
    <t>DISPOSITIVO DR, 4 POLOS, SENSIBILIDADE DE 300 MA, CORRENTE DE 100 A, TIPO AC</t>
  </si>
  <si>
    <t xml:space="preserve"> 00039460 </t>
  </si>
  <si>
    <t>DISPOSITIVO DR, 4 POLOS, SENSIBILIDADE DE 300 MA, CORRENTE DE 25 A, TIPO AC</t>
  </si>
  <si>
    <t xml:space="preserve"> 00039461 </t>
  </si>
  <si>
    <t>DISPOSITIVO DR, 4 POLOS, SENSIBILIDADE DE 300 MA, CORRENTE DE 40 A, TIPO AC</t>
  </si>
  <si>
    <t xml:space="preserve"> 00039462 </t>
  </si>
  <si>
    <t>DISPOSITIVO DR, 4 POLOS, SENSIBILIDADE DE 300 MA, CORRENTE DE 63 A, TIPO AC</t>
  </si>
  <si>
    <t xml:space="preserve"> 00039463 </t>
  </si>
  <si>
    <t>DISPOSITIVO DR, 4 POLOS, SENSIBILIDADE DE 300 MA, CORRENTE DE 80 A, TIPO AC</t>
  </si>
  <si>
    <t xml:space="preserve"> 00044476 </t>
  </si>
  <si>
    <t>DIVISORIA EM GRANITO, COM DUAS FACES POLIDAS, TIPO ANDORINHA/ QUARTZ/ CASTELO/ CORUMBA OU OUTROS EQUIVALENTES DA REGIAO, E= *3,0* CM</t>
  </si>
  <si>
    <t xml:space="preserve"> 00010629 </t>
  </si>
  <si>
    <t>DIVISORIA EM MARMORE, COM DUAS FACES POLIDAS, BRANCO COMUM, E= *3,0* CM</t>
  </si>
  <si>
    <t xml:space="preserve"> 00010698 </t>
  </si>
  <si>
    <t>DIVISORIA, PLACA PRE-MOLDADA EM GRANILITE, MARMORITE OU GRANITINA, E = *3 CM</t>
  </si>
  <si>
    <t xml:space="preserve"> 00001370 </t>
  </si>
  <si>
    <t>DUCHA HIGIENICA PLASTICA COM REGISTRO METALICO 1/2"</t>
  </si>
  <si>
    <t xml:space="preserve"> 00011002 </t>
  </si>
  <si>
    <t>ELETRODO REVESTIDO AWS - E6013, DIAMETRO IGUAL A 2,50 MM</t>
  </si>
  <si>
    <t xml:space="preserve"> 00010999 </t>
  </si>
  <si>
    <t>ELETRODO REVESTIDO AWS - E6013, DIAMETRO IGUAL A 4,00 MM</t>
  </si>
  <si>
    <t xml:space="preserve"> 00002685 </t>
  </si>
  <si>
    <t>ELETRODUTO DE PVC RIGIDO ROSCAVEL DE 1 ", SEM LUVA</t>
  </si>
  <si>
    <t xml:space="preserve"> 00002680 </t>
  </si>
  <si>
    <t>ELETRODUTO DE PVC RIGIDO ROSCAVEL DE 1 1/2 ", SEM LUVA</t>
  </si>
  <si>
    <t xml:space="preserve"> 00002684 </t>
  </si>
  <si>
    <t>ELETRODUTO DE PVC RIGIDO ROSCAVEL DE 1 1/4 ", SEM LUVA</t>
  </si>
  <si>
    <t xml:space="preserve"> 00002673 </t>
  </si>
  <si>
    <t>ELETRODUTO DE PVC RIGIDO ROSCAVEL DE 1/2 ", SEM LUVA</t>
  </si>
  <si>
    <t xml:space="preserve"> 00002681 </t>
  </si>
  <si>
    <t>ELETRODUTO DE PVC RIGIDO ROSCAVEL DE 2 ", SEM LUVA</t>
  </si>
  <si>
    <t xml:space="preserve"> 00002682 </t>
  </si>
  <si>
    <t>ELETRODUTO DE PVC RIGIDO ROSCAVEL DE 2 1/2 ", SEM LUVA</t>
  </si>
  <si>
    <t xml:space="preserve"> 00002686 </t>
  </si>
  <si>
    <t>ELETRODUTO DE PVC RIGIDO ROSCAVEL DE 3 ", SEM LUVA</t>
  </si>
  <si>
    <t xml:space="preserve"> 00002674 </t>
  </si>
  <si>
    <t>ELETRODUTO DE PVC RIGIDO ROSCAVEL DE 3/4 ", SEM LUVA</t>
  </si>
  <si>
    <t xml:space="preserve"> 00002683 </t>
  </si>
  <si>
    <t>ELETRODUTO DE PVC RIGIDO ROSCAVEL DE 4 ", SEM LUVA</t>
  </si>
  <si>
    <t xml:space="preserve"> 00002676 </t>
  </si>
  <si>
    <t>ELETRODUTO DE PVC RIGIDO SOLDAVEL, CLASSE B, DE 20 MM</t>
  </si>
  <si>
    <t xml:space="preserve"> 00002678 </t>
  </si>
  <si>
    <t>ELETRODUTO DE PVC RIGIDO SOLDAVEL, CLASSE B, DE 25 MM</t>
  </si>
  <si>
    <t xml:space="preserve"> 00002679 </t>
  </si>
  <si>
    <t>ELETRODUTO DE PVC RIGIDO SOLDAVEL, CLASSE B, DE 32 MM</t>
  </si>
  <si>
    <t xml:space="preserve"> 00012070 </t>
  </si>
  <si>
    <t>ELETRODUTO DE PVC RIGIDO SOLDAVEL, CLASSE B, DE 40 MM</t>
  </si>
  <si>
    <t xml:space="preserve"> 00002675 </t>
  </si>
  <si>
    <t>ELETRODUTO DE PVC RIGIDO SOLDAVEL, CLASSE B, DE 50 MM</t>
  </si>
  <si>
    <t xml:space="preserve"> 00012067 </t>
  </si>
  <si>
    <t>ELETRODUTO DE PVC RIGIDO SOLDAVEL, CLASSE B, DE 60 MM</t>
  </si>
  <si>
    <t xml:space="preserve"> 00040400 </t>
  </si>
  <si>
    <t>ELETRODUTO FLEXIVEL PLANO EM PEAD, COR PRETA E LARANJA, DIAMETRO 25 MM</t>
  </si>
  <si>
    <t xml:space="preserve"> 00040401 </t>
  </si>
  <si>
    <t>ELETRODUTO FLEXIVEL PLANO EM PEAD, COR PRETA E LARANJA, DIAMETRO 32 MM</t>
  </si>
  <si>
    <t xml:space="preserve"> 00040402 </t>
  </si>
  <si>
    <t>ELETRODUTO FLEXIVEL PLANO EM PEAD, COR PRETA E LARANJA, DIAMETRO 40 MM</t>
  </si>
  <si>
    <t xml:space="preserve"> 00021137 </t>
  </si>
  <si>
    <t>ELETRODUTO FLEXIVEL, EM FITA DE ACO GALVANIZADO, REVESTIDO COM PVC PRETO, DIAMETRO EXTERNO DE 15 MM, DN = 3/8", TIPO SEALTUBO</t>
  </si>
  <si>
    <t xml:space="preserve"> 00002504 </t>
  </si>
  <si>
    <t>ELETRODUTO FLEXIVEL, EM FITA DE ACO GALVANIZADO, REVESTIDO COM PVC PRETO, DIAMETRO EXTERNO DE 25 MM, DN = 3/4", TIPO SEALTUBO</t>
  </si>
  <si>
    <t xml:space="preserve"> 00002501 </t>
  </si>
  <si>
    <t>ELETRODUTO FLEXIVEL, EM FITA DE ACO GALVANIZADO, REVESTIDO COM PVC PRETO, DIAMETRO EXTERNO DE 32 MM, DN = 1", TIPO SEALTUBO</t>
  </si>
  <si>
    <t xml:space="preserve"> 00002502 </t>
  </si>
  <si>
    <t>ELETRODUTO FLEXIVEL, EM FITA DE ACO GALVANIZADO, REVESTIDO COM PVC PRETO, DIAMETRO EXTERNO DE 40 MM, DN = 1 1/4", TIPO SEALTUBO</t>
  </si>
  <si>
    <t xml:space="preserve"> 00002503 </t>
  </si>
  <si>
    <t>ELETRODUTO FLEXIVEL, EM FITA DE ACO GALVANIZADO, REVESTIDO COM PVC PRETO, DIAMETRO EXTERNO DE 50 MM, DN = 1 1/2", TIPO SEALTUBO</t>
  </si>
  <si>
    <t xml:space="preserve"> 00002500 </t>
  </si>
  <si>
    <t>ELETRODUTO FLEXIVEL, EM FITA DE ACO GALVANIZADO, REVESTIDO COM PVC PRETO, DIAMETRO EXTERNO DE 60 MM, DN = 2", TIPO SEALTUBO</t>
  </si>
  <si>
    <t xml:space="preserve"> 00002505 </t>
  </si>
  <si>
    <t>ELETRODUTO FLEXIVEL, EM FITA DE ACO GALVANIZADO, REVESTIDO COM PVC PRETO, DIAMETRO EXTERNO DE 75 MM, DN = 2 1/2", TIPO SEALTUBO</t>
  </si>
  <si>
    <t xml:space="preserve"> 00012056 </t>
  </si>
  <si>
    <t>ELETRODUTO FLEXIVEL, EM FITA DE ACO GALVANIZADO, SEM REVESTIMENTO, DIAMETRO NOMINAL 1 1/2"</t>
  </si>
  <si>
    <t xml:space="preserve"> 00012057 </t>
  </si>
  <si>
    <t>ELETRODUTO FLEXIVEL, EM FITA DE ACO GALVANIZADO, SEM REVESTIMENTO, DIAMETRO NOMINAL 1 1/4"</t>
  </si>
  <si>
    <t xml:space="preserve"> 00012058 </t>
  </si>
  <si>
    <t>ELETRODUTO FLEXIVEL, EM FITA DE ACO GALVANIZADO, SEM REVESTIMENTO, DIAMETRO NOMINAL 1"</t>
  </si>
  <si>
    <t xml:space="preserve"> 00012059 </t>
  </si>
  <si>
    <t>ELETRODUTO FLEXIVEL, EM FITA DE ACO GALVANIZADO, SEM REVESTIMENTO, DIAMETRO NOMINAL 1/2"</t>
  </si>
  <si>
    <t xml:space="preserve"> 00012060 </t>
  </si>
  <si>
    <t>ELETRODUTO FLEXIVEL, EM FITA DE ACO GALVANIZADO, SEM REVESTIMENTO, DIAMETRO NOMINAL 2 1/2"</t>
  </si>
  <si>
    <t xml:space="preserve"> 00012061 </t>
  </si>
  <si>
    <t>ELETRODUTO FLEXIVEL, EM FITA DE ACO GALVANIZADO, SEM REVESTIMENTO, DIAMETRO NOMINAL 2"</t>
  </si>
  <si>
    <t xml:space="preserve"> 00012062 </t>
  </si>
  <si>
    <t>ELETRODUTO FLEXIVEL, EM FITA DE ACO GALVANIZADO, SEM REVESTIMENTO, DIAMETRO NOMINAL 3"</t>
  </si>
  <si>
    <t xml:space="preserve"> 00002687 </t>
  </si>
  <si>
    <t>ELETRODUTO PVC FLEXIVEL CORRUGADO, COR AMARELA, DE 16 MM</t>
  </si>
  <si>
    <t xml:space="preserve"> 00002689 </t>
  </si>
  <si>
    <t>ELETRODUTO PVC FLEXIVEL CORRUGADO, COR AMARELA, DE 20 MM</t>
  </si>
  <si>
    <t xml:space="preserve"> 00002688 </t>
  </si>
  <si>
    <t>ELETRODUTO PVC FLEXIVEL CORRUGADO, COR AMARELA, DE 25 MM</t>
  </si>
  <si>
    <t xml:space="preserve"> 00002690 </t>
  </si>
  <si>
    <t>ELETRODUTO PVC FLEXIVEL CORRUGADO, COR AMARELA, DE 32 MM</t>
  </si>
  <si>
    <t xml:space="preserve"> 00039243 </t>
  </si>
  <si>
    <t>ELETRODUTO PVC FLEXIVEL CORRUGADO, REFORCADO, COR LARANJA, DE 20 MM, PARA LAJES E PISOS</t>
  </si>
  <si>
    <t xml:space="preserve"> 00039244 </t>
  </si>
  <si>
    <t>ELETRODUTO PVC FLEXIVEL CORRUGADO, REFORCADO, COR LARANJA, DE 25 MM, PARA LAJES E PISOS</t>
  </si>
  <si>
    <t xml:space="preserve"> 00039245 </t>
  </si>
  <si>
    <t>ELETRODUTO PVC FLEXIVEL CORRUGADO, REFORCADO, COR LARANJA, DE 32 MM, PARA LAJES E PISOS</t>
  </si>
  <si>
    <t xml:space="preserve"> 00039255 </t>
  </si>
  <si>
    <t>ELETRODUTO/CONDULETE DE PVC RIGIDO, LISO, COR CINZA, DE 1", PARA INSTALACOES APARENTES (NBR 5410)</t>
  </si>
  <si>
    <t xml:space="preserve"> 00039254 </t>
  </si>
  <si>
    <t>ELETRODUTO/CONDULETE DE PVC RIGIDO, LISO, COR CINZA, DE 1/2", PARA INSTALACOES APARENTES (NBR 5410)</t>
  </si>
  <si>
    <t xml:space="preserve"> 00039253 </t>
  </si>
  <si>
    <t>ELETRODUTO/CONDULETE DE PVC RIGIDO, LISO, COR CINZA, DE 3/4", PARA INSTALACOES APARENTES (NBR 5410)</t>
  </si>
  <si>
    <t xml:space="preserve"> 00039246 </t>
  </si>
  <si>
    <t>ELETRODUTO/DUTO PEAD FLEXIVEL PAREDE SIMPLES, CORRUGACAO HELICOIDAL, COR PRETA, SEM ROSCA, DE 1 1/2", CRC 680 N, PARA CABEAMENTO SUBTERRANEO (NBR 15715)</t>
  </si>
  <si>
    <t xml:space="preserve"> 00039247 </t>
  </si>
  <si>
    <t>ELETRODUTO/DUTO PEAD FLEXIVEL PAREDE SIMPLES, CORRUGACAO HELICOIDAL, COR PRETA, SEM ROSCA, DE 1 1/4", CRC 680 N, PARA CABEAMENTO SUBTERRANEO (NBR 15715)</t>
  </si>
  <si>
    <t xml:space="preserve"> 00002446 </t>
  </si>
  <si>
    <t>ELETRODUTO/DUTO PEAD FLEXIVEL PAREDE SIMPLES, CORRUGACAO HELICOIDAL, COR PRETA, SEM ROSCA, DE 2", CRC 680 N, PARA CABEAMENTO SUBTERRANEO (NBR 15715)</t>
  </si>
  <si>
    <t xml:space="preserve"> 00002442 </t>
  </si>
  <si>
    <t>ELETRODUTO/DUTO PEAD FLEXIVEL PAREDE SIMPLES, CORRUGACAO HELICOIDAL, COR PRETA, SEM ROSCA, DE 3", CRC 680 N, PARA CABEAMENTO SUBTERRANEO (NBR 15715)</t>
  </si>
  <si>
    <t xml:space="preserve"> 00039248 </t>
  </si>
  <si>
    <t>ELETRODUTO/DUTO PEAD FLEXIVEL PAREDE SIMPLES, CORRUGACAO HELICOIDAL, COR PRETA, SEM ROSCA, DE 4", CRC 680 N, PARA CABEAMENTO SUBTERRANEO (NBR 15715)</t>
  </si>
  <si>
    <t>EMENDA PARA FITA DE LED</t>
  </si>
  <si>
    <t xml:space="preserve"> 00011683 </t>
  </si>
  <si>
    <t>ENGATE / RABICHO FLEXIVEL INOX 1/2" X 30 CM</t>
  </si>
  <si>
    <t xml:space="preserve"> 00011681 </t>
  </si>
  <si>
    <t>ENGATE/RABICHO FLEXIVEL PLASTICO (PVC OU ABS) BRANCO 1/2" X 40 CM</t>
  </si>
  <si>
    <t xml:space="preserve"> 00037554 </t>
  </si>
  <si>
    <t>ESGUICHO JATO REGULAVEL, TIPO ELKHART, ENGATE RAPIDO 1 1/2", PARA COMBATE A INCENDIO</t>
  </si>
  <si>
    <t xml:space="preserve"> 00037555 </t>
  </si>
  <si>
    <t>ESGUICHO JATO REGULAVEL, TIPO ELKHART, ENGATE RAPIDO 2 1/2", PARA COMBATE A INCENDIO</t>
  </si>
  <si>
    <t xml:space="preserve"> 00020965 </t>
  </si>
  <si>
    <t>ESGUICHO TIPO JATO SOLIDO, EM LATAO, ENGATE RAPIDO 1 1/2" X 16 MM, PARA MANGUEIRA EM INSTALACAO PREDIAL COMBATE A INCENDIO</t>
  </si>
  <si>
    <t xml:space="preserve"> 00038091 </t>
  </si>
  <si>
    <t>ESPELHO / PLACA CEGA 4" X 2", PARA INSTALACAO DE TOMADAS E INTERRUPTORES</t>
  </si>
  <si>
    <t xml:space="preserve"> 00038095 </t>
  </si>
  <si>
    <t>ESPELHO / PLACA CEGA 4" X 4", PARA INSTALACAO DE TOMADAS E INTERRUPTORES</t>
  </si>
  <si>
    <t xml:space="preserve"> 00038092 </t>
  </si>
  <si>
    <t>ESPELHO / PLACA DE 1 POSTO 4" X 2", PARA INSTALACAO DE TOMADAS E INTERRUPTORES</t>
  </si>
  <si>
    <t xml:space="preserve"> 00038093 </t>
  </si>
  <si>
    <t>ESPELHO / PLACA DE 2 POSTOS 4" X 2", PARA INSTALACAO DE TOMADAS E INTERRUPTORES</t>
  </si>
  <si>
    <t xml:space="preserve"> 00038096 </t>
  </si>
  <si>
    <t>ESPELHO / PLACA DE 2 POSTOS 4" X 4", PARA INSTALACAO DE TOMADAS E INTERRUPTORES</t>
  </si>
  <si>
    <t xml:space="preserve"> 00038094 </t>
  </si>
  <si>
    <t>ESPELHO / PLACA DE 3 POSTOS 4" X 2", PARA INSTALACAO DE TOMADAS E INTERRUPTORES</t>
  </si>
  <si>
    <t xml:space="preserve"> 00038097 </t>
  </si>
  <si>
    <t>ESPELHO / PLACA DE 4 POSTOS 4" X 4", PARA INSTALACAO DE TOMADAS E INTERRUPTORES</t>
  </si>
  <si>
    <t xml:space="preserve"> 00038098 </t>
  </si>
  <si>
    <t>ESPELHO / PLACA DE 6 POSTOS 4" X 4", PARA INSTALACAO DE TOMADAS E INTERRUPTORES</t>
  </si>
  <si>
    <t xml:space="preserve"> 00011186 </t>
  </si>
  <si>
    <t>ESPELHO CRISTAL E = 4 MM</t>
  </si>
  <si>
    <t xml:space="preserve"> 3787 </t>
  </si>
  <si>
    <t>ESTICADOR PARA CABO DE AÇO 1/4"</t>
  </si>
  <si>
    <t xml:space="preserve"> 00038177 </t>
  </si>
  <si>
    <t>FECHO / TRINCO TIPO AVIAO, EM ZAMAC CROMADO, *60* MM, PARA JANELAS - INCLUI PARAFUSOS</t>
  </si>
  <si>
    <t xml:space="preserve"> 00003120 </t>
  </si>
  <si>
    <t>FERROLHO COM FECHO / TRINCO REDONDO, EM ACO GALVANIZADO / ZINCADO, DE SOBREPOR, COM COMPRIMENTO DE 6" E ESPESSURA MINIMA DA CHAPA DE 1,50 MM</t>
  </si>
  <si>
    <t xml:space="preserve"> 00000938 </t>
  </si>
  <si>
    <t>FIO DE COBRE, SOLIDO, CLASSE 1, ISOLACAO EM PVC/A, ANTICHAMA BWF-B, 450/750V, SECAO NOMINAL 1,5 MM2</t>
  </si>
  <si>
    <t xml:space="preserve"> 00000937 </t>
  </si>
  <si>
    <t>FIO DE COBRE, SOLIDO, CLASSE 1, ISOLACAO EM PVC/A, ANTICHAMA BWF-B, 450/750V, SECAO NOMINAL 10 MM2</t>
  </si>
  <si>
    <t xml:space="preserve"> 00000939 </t>
  </si>
  <si>
    <t>FIO DE COBRE, SOLIDO, CLASSE 1, ISOLACAO EM PVC/A, ANTICHAMA BWF-B, 450/750V, SECAO NOMINAL 2,5 MM2</t>
  </si>
  <si>
    <t xml:space="preserve"> 00000944 </t>
  </si>
  <si>
    <t>FIO DE COBRE, SOLIDO, CLASSE 1, ISOLACAO EM PVC/A, ANTICHAMA BWF-B, 450/750V, SECAO NOMINAL 4 MM2</t>
  </si>
  <si>
    <t xml:space="preserve"> 00000940 </t>
  </si>
  <si>
    <t>FIO DE COBRE, SOLIDO, CLASSE 1, ISOLACAO EM PVC/A, ANTICHAMA BWF-B, 450/750V, SECAO NOMINAL 6 MM2</t>
  </si>
  <si>
    <t xml:space="preserve"> 1869 </t>
  </si>
  <si>
    <t>AGESUL</t>
  </si>
  <si>
    <t>FITA DE LED SLIM 15W, 180 LEDS, 12V IP20, TONALIDADE DA LUZ NEUTRA/QUENTE, 3000K/4000K</t>
  </si>
  <si>
    <t xml:space="preserve"> M</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</si>
  <si>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</si>
  <si>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</si>
  <si>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</si>
  <si>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</si>
  <si>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1870 </t>
  </si>
  <si>
    <t>FONTE DRIVER PARA FITA DE LED, POTENCIA DE 84W, 7A, 12 VOTS, BIVOLT COM PUG DA PIX ILUMINACAO OU SIMILAR</t>
  </si>
  <si>
    <t xml:space="preserve"> 00039512 </t>
  </si>
  <si>
    <t>FORRO DE FIBRA MINERAL EM PLACAS DE 1250 X 625 MM, E = 15 MM, BORDA RETA, COM PINTURA ANTIMOFO, APOIADO EM PERFIL DE ACO GALVANIZADO COM 24 MM DE BASE - INSTALADO</t>
  </si>
  <si>
    <t xml:space="preserve"> 00039511 </t>
  </si>
  <si>
    <t>FORRO DE FIBRA MINERAL EM PLACAS DE 625 X 625 MM, E = 15 MM, BORDA RETA, COM PINTURA ANTIMOFO, APOIADO EM PERFIL DE ACO GALVANIZADO COM 24 MM DE BASE - INSTALADO</t>
  </si>
  <si>
    <t xml:space="preserve"> 00039513 </t>
  </si>
  <si>
    <t>FORRO DE FIBRA MINERAL EM PLACAS DE 625 X 625 MM, E = 15/16 MM, BORDA REBAIXADA, COM PINTURA ANTIMOFO, APOIADO EM PERFIL DE ACO GALVANIZADO COM 24 MM DE BASE - INSTALADO</t>
  </si>
  <si>
    <t xml:space="preserve"> 00011587 </t>
  </si>
  <si>
    <t>FORRO DE PVC LISO, BRANCO, REGUA DE 10 CM, ESPESSURA APROXIMADA DE 8 MM (COM COLOCACAO / SEM ESTRUTURA METALICA)</t>
  </si>
  <si>
    <t xml:space="preserve"> 00036225 </t>
  </si>
  <si>
    <t>FORRO DE PVC LISO, BRANCO, REGUA DE 20 CM, ESPESSURA APROXIMADA DE 8 MM, COMPRIMENTO 6 M (SEM COLOCACAO)</t>
  </si>
  <si>
    <t xml:space="preserve"> 00036230 </t>
  </si>
  <si>
    <t>FORRO DE PVC, FRISADO, BRANCO, REGUA DE 10 CM, ESPESSURA APROXIMADA DE 8 MM E COMPRIMENTO 6 M (SEM COLOCACAO)</t>
  </si>
  <si>
    <t xml:space="preserve"> 00036238 </t>
  </si>
  <si>
    <t>FORRO DE PVC, FRISADO, BRANCO, REGUA DE 20 CM, ESPESSURA APROXIMADA DE 8 MM E COMPRIMENTO 6 M (SEM COLOCACAO)</t>
  </si>
  <si>
    <t xml:space="preserve"> 00007307 </t>
  </si>
  <si>
    <t>FUNDO ANTICORROSIVO PARA METAIS FERROSOS (ZARCAO)</t>
  </si>
  <si>
    <t xml:space="preserve"> 00012344 </t>
  </si>
  <si>
    <t>FUSIVEL DIAZED 20 A TAMANHO DII, CAPACIDADE DE INTERRUPCAO DE 50 KA EM VCA E 8 KA EM VCC, TENSAO NOMINAL DE 500 V</t>
  </si>
  <si>
    <t xml:space="preserve"> 00012343 </t>
  </si>
  <si>
    <t>FUSIVEL DIAZED 35 A TAMANHO DIII, CAPACIDADE DE INTERRUPCAO DE 50 KA EM VCA E 8 KA EM VCC, TENSAO NOMINAL DE 500 V</t>
  </si>
  <si>
    <t xml:space="preserve"> 00003295 </t>
  </si>
  <si>
    <t>FUSIVEL NH *36* A 80 AMPERES, TAMANHO 00, CAPACIDADE DE INTERRUPCAO DE 120 KA, TENSAO NOMINAL DE 500 V</t>
  </si>
  <si>
    <t xml:space="preserve"> 00003302 </t>
  </si>
  <si>
    <t>FUSIVEL NH 100 A TAMANHO 00, CAPACIDADE DE INTERRUPCAO DE 120 KA, TENSAO NOMINAL DE 500 V</t>
  </si>
  <si>
    <t xml:space="preserve"> 00003297 </t>
  </si>
  <si>
    <t>FUSIVEL NH 125 A TAMANHO 00, CAPACIDADE DE INTERRUPCAO DE 120 KA, TENSAO NOMINAL DE 500 V</t>
  </si>
  <si>
    <t xml:space="preserve"> 00003294 </t>
  </si>
  <si>
    <t>FUSIVEL NH 160 A TAMANHO 00, CAPACIDADE DE INTERRUPCAO DE 120 KA, TENSAO NOMINAL DE 500 V</t>
  </si>
  <si>
    <t xml:space="preserve"> 00003292 </t>
  </si>
  <si>
    <t>FUSIVEL NH 20 A TAMANHO 000, CAPACIDADE DE INTERRUPCAO DE 120 KA, TENSAO NOMINAL DE 500 V</t>
  </si>
  <si>
    <t xml:space="preserve"> 00003298 </t>
  </si>
  <si>
    <t>FUSIVEL NH 200 A 250 AMPERES, TAMANHO 1, CAPACIDADE DE INTERRUPCAO DE 120 KA, TENSAO NOMINAL DE 500 V</t>
  </si>
  <si>
    <t xml:space="preserve"> 00000402 </t>
  </si>
  <si>
    <t>GANCHO OLHAL EM ACO GALVANIZADO, ESPESSURA 16MM, ABERTURA 21MM</t>
  </si>
  <si>
    <t>IOPES</t>
  </si>
  <si>
    <t>GAS REFRIGERANTE R410-A</t>
  </si>
  <si>
    <t>kg</t>
  </si>
  <si>
    <t xml:space="preserve"> 00003315 </t>
  </si>
  <si>
    <t>GESSO EM PO PARA REVESTIMENTOS/MOLDURAS/SANCAS E USO GERAL</t>
  </si>
  <si>
    <t xml:space="preserve"> 00000415 </t>
  </si>
  <si>
    <t>GRAMPO METALICO TIPO OLHAL PARA HASTE DE ATERRAMENTO DE 1", CONDUTOR DE *10* A 50 MM2</t>
  </si>
  <si>
    <t xml:space="preserve"> 00038055 </t>
  </si>
  <si>
    <t>GRAMPO METALICO TIPO OLHAL PARA HASTE DE ATERRAMENTO DE 1/2", CONDUTOR DE *10* A 50 MM2</t>
  </si>
  <si>
    <t xml:space="preserve"> 00000416 </t>
  </si>
  <si>
    <t>GRAMPO METALICO TIPO OLHAL PARA HASTE DE ATERRAMENTO DE 3/4", CONDUTOR DE *10* A 50 MM2</t>
  </si>
  <si>
    <t xml:space="preserve"> 00000425 </t>
  </si>
  <si>
    <t>GRAMPO METALICO TIPO OLHAL PARA HASTE DE ATERRAMENTO DE 5/8", CONDUTOR DE *10* A 50 MM2</t>
  </si>
  <si>
    <t xml:space="preserve"> 00000426 </t>
  </si>
  <si>
    <t>GRAMPO METALICO TIPO U PARA HASTE DE ATERRAMENTO DE ATE 3/4", CONDUTOR DE 10 A 25 MM2</t>
  </si>
  <si>
    <t xml:space="preserve"> 00038056 </t>
  </si>
  <si>
    <t>GRAMPO METALICO TIPO U PARA HASTE DE ATERRAMENTO DE ATE 5/8", CONDUTOR DE 10 A 25 MM2</t>
  </si>
  <si>
    <t xml:space="preserve"> 00000134 </t>
  </si>
  <si>
    <t>GRAUTE CIMENTICIO PARA USO GERAL</t>
  </si>
  <si>
    <t xml:space="preserve"> 00011732 </t>
  </si>
  <si>
    <t>GRELHA FIXA, PVC CROMADA, REDONDA, 150 MM, PARA RALOS E CAIXAS</t>
  </si>
  <si>
    <t xml:space="preserve"> 00003378 </t>
  </si>
  <si>
    <t>HASTE DE ATERRAMENTO EM ACO COM 3,00 M DE COMPRIMENTO E DN = 3/4", REVESTIDA COM BAIXA CAMADA DE COBRE, SEM CONECTOR</t>
  </si>
  <si>
    <t xml:space="preserve"> 00003380 </t>
  </si>
  <si>
    <t>HASTE DE ATERRAMENTO EM ACO COM 3,00 M DE COMPRIMENTO E DN = 5/8", REVESTIDA COM BAIXA CAMADA DE COBRE, COM CONECTOR TIPO GRAMPO</t>
  </si>
  <si>
    <t xml:space="preserve"> 00003379 </t>
  </si>
  <si>
    <t>HASTE DE ATERRAMENTO EM ACO COM 3,00 M DE COMPRIMENTO E DN = 5/8", REVESTIDA COM BAIXA CAMADA DE COBRE, SEM CONECTOR</t>
  </si>
  <si>
    <t xml:space="preserve"> 00011991 </t>
  </si>
  <si>
    <t>HASTE DE ATERRAMENTO EM ACO GALVANIZADO TIPO CANTONEIRA COM 2,00 M DE COMPRIMENTO, 25 X 25 MM E CHAPA DE 3/16"</t>
  </si>
  <si>
    <t xml:space="preserve"> 00000140 </t>
  </si>
  <si>
    <t>IMPERMEABILIZANTE FLEXIVEL BRANCO DE BASE ACRILICA PARA COBERTURAS</t>
  </si>
  <si>
    <t xml:space="preserve"> 00000151 </t>
  </si>
  <si>
    <t>IMPERMEABILIZANTE INCOLOR, BASE SILICONE, PARA TRATAMENTO DE FACHADAS, TELHAS, PEDRAS E OUTRAS SUPERFICIES</t>
  </si>
  <si>
    <t xml:space="preserve"> 00038064 </t>
  </si>
  <si>
    <t>INTERRUPTOR BIPOLAR 10A, 250V, CONJUNTO MONTADO PARA EMBUTIR 4" X 2" (PLACA + SUPORTE + MODULO)</t>
  </si>
  <si>
    <t xml:space="preserve"> 00038114 </t>
  </si>
  <si>
    <t>INTERRUPTOR BIPOLAR SIMPLES 10 A, 250 V (APENAS MODULO)</t>
  </si>
  <si>
    <t xml:space="preserve"> 00038115 </t>
  </si>
  <si>
    <t>INTERRUPTOR INTERMEDIARIO 10 A, 250 V (APENAS MODULO)</t>
  </si>
  <si>
    <t xml:space="preserve"> 00038065 </t>
  </si>
  <si>
    <t>INTERRUPTOR INTERMEDIARIO 10A, 250V, CONJUNTO MONTADO PARA EMBUTIR 4" X 2" (PLACA + SUPORTE + MODULO)</t>
  </si>
  <si>
    <t xml:space="preserve"> 00038078 </t>
  </si>
  <si>
    <t>INTERRUPTOR PARALELO + TOMADA 2P+T 10A, 250V, CONJUNTO MONTADO PARA EMBUTIR 4" X 2" (PLACA + SUPORTE + MODULOS)</t>
  </si>
  <si>
    <t xml:space="preserve"> 00038113 </t>
  </si>
  <si>
    <t>INTERRUPTOR PARALELO 10A, 250V (APENAS MODULO)</t>
  </si>
  <si>
    <t xml:space="preserve"> 00038063 </t>
  </si>
  <si>
    <t>INTERRUPTOR PARALELO 10A, 250V, CONJUNTO MONTADO PARA EMBUTIR 4" X 2" (PLACA + SUPORTE + MODULO)</t>
  </si>
  <si>
    <t xml:space="preserve"> 00038073 </t>
  </si>
  <si>
    <t>INTERRUPTOR SIMPLES + 2 INTERRUPTORES PARALELOS 10A, 250V, CONJUNTO MONTADO PARA EMBUTIR 4" X 2" (PLACA + SUPORTE + MODULOS)</t>
  </si>
  <si>
    <t xml:space="preserve"> 00038080 </t>
  </si>
  <si>
    <t>INTERRUPTOR SIMPLES + INTERRUPTOR PARALELO + TOMADA 2P+T 10A, 250V, CONJUNTO MONTADO PARA EMBUTIR 4" X 2" (PLACA + SUPORTE + MODULOS)</t>
  </si>
  <si>
    <t xml:space="preserve"> 00038069 </t>
  </si>
  <si>
    <t>INTERRUPTOR SIMPLES + INTERRUPTOR PARALELO 10A, 250V, CONJUNTO MONTADO PARA EMBUTIR 4" X 2" (PLACA + SUPORTE + MODULOS)</t>
  </si>
  <si>
    <t xml:space="preserve"> 00038077 </t>
  </si>
  <si>
    <t>INTERRUPTOR SIMPLES + TOMADA 2P+T 10A, 250V, CONJUNTO MONTADO PARA EMBUTIR 4" X 2" (PLACA + SUPORTE + MODULOS)</t>
  </si>
  <si>
    <t xml:space="preserve"> 00038112 </t>
  </si>
  <si>
    <t>INTERRUPTOR SIMPLES 10A, 250V (APENAS MODULO)</t>
  </si>
  <si>
    <t xml:space="preserve"> 00038062 </t>
  </si>
  <si>
    <t>INTERRUPTOR SIMPLES 10A, 250V, CONJUNTO MONTADO PARA EMBUTIR 4" X 2" (PLACA + SUPORTE + MODULO)</t>
  </si>
  <si>
    <t xml:space="preserve"> 00012129 </t>
  </si>
  <si>
    <t>INTERRUPTOR SIMPLES 10A, 250V, CONJUNTO MONTADO PARA SOBREPOR 4" X 2" (CAIXA + 2 MODULOS)</t>
  </si>
  <si>
    <t xml:space="preserve"> 00012128 </t>
  </si>
  <si>
    <t>INTERRUPTOR SIMPLES 10A, 250V, CONJUNTO MONTADO PARA SOBREPOR 4" X 2" (CAIXA + MODULO)</t>
  </si>
  <si>
    <t>INTERRUPTOR SIMPLES 4x2 BRANCO 1 TECLA HORIZONTAL 611110 PIAL (CONJUNTO)</t>
  </si>
  <si>
    <t>INTERRUPTOR SIMPLES+1PARALELO+1TOMADA 10A PLACA 4x2+PLACA COMPOSE (CONJUNTO)</t>
  </si>
  <si>
    <t xml:space="preserve"> 00038081 </t>
  </si>
  <si>
    <t>INTERRUPTORES PARALELOS (2 MODULOS) + TOMADA 2P+T 10A, 250V, CONJUNTO MONTADO PARA EMBUTIR 4" X 2" (PLACA + SUPORTE + MODULOS)</t>
  </si>
  <si>
    <t xml:space="preserve"> 00038070 </t>
  </si>
  <si>
    <t>INTERRUPTORES PARALELOS (2 MODULOS) 10A, 250V, CONJUNTO MONTADO PARA EMBUTIR 4" X 2" (PLACA + SUPORTE + MODULOS)</t>
  </si>
  <si>
    <t xml:space="preserve"> 00038074 </t>
  </si>
  <si>
    <t>INTERRUPTORES PARALELOS (3 MODULOS) 10A, 250V, CONJUNTO MONTADO PARA EMBUTIR 4" X 2" (PLACA + SUPORTE + MODULO)</t>
  </si>
  <si>
    <t xml:space="preserve"> 00038072 </t>
  </si>
  <si>
    <t>INTERRUPTORES SIMPLES (2 MODULOS) + 1 INTERRUPTOR PARALELO 10A, 250V, CONJUNTO MONTADO PARA EMBUTIR 4" X 2" (PLACA + SUPORTE + MODULOS)</t>
  </si>
  <si>
    <t xml:space="preserve"> 00038079 </t>
  </si>
  <si>
    <t>INTERRUPTORES SIMPLES (2 MODULOS) + TOMADA 2P+T 10A, 250V, CONJUNTO MONTADO PARA EMBUTIR 4" X 2" (PLACA + SUPORTE + MODULOS)</t>
  </si>
  <si>
    <t xml:space="preserve"> 00038068 </t>
  </si>
  <si>
    <t>INTERRUPTORES SIMPLES (2 MODULOS) 10A, 250V, CONJUNTO MONTADO PARA EMBUTIR 4" X 2" (PLACA + SUPORTE + MODULOS)</t>
  </si>
  <si>
    <t xml:space="preserve"> 00038071 </t>
  </si>
  <si>
    <t>INTERRUPTORES SIMPLES (3 MODULOS) 10A, 250V, CONJUNTO MONTADO PARA EMBUTIR 4" X 2" (PLACA + SUPORTE + MODULOS)</t>
  </si>
  <si>
    <t>ISOLADOR DE BAQUELITE SIMPLES COM GRAPA PARA CHUMBAR 100 MM</t>
  </si>
  <si>
    <t xml:space="preserve"> 00003398 </t>
  </si>
  <si>
    <t>ISOLADOR DE PORCELANA, TIPO ROLDANA, DIMENSOES DE *72* X *72* MM, PARA USO EM BAIXA TENSAO</t>
  </si>
  <si>
    <t xml:space="preserve"> P.19.000.042233 </t>
  </si>
  <si>
    <t>CPOS/CDHU</t>
  </si>
  <si>
    <t>Isolador galvanizado reforçado para mastro 2´, com 1 descida</t>
  </si>
  <si>
    <t xml:space="preserve"> P.19.000.042226 </t>
  </si>
  <si>
    <t>Isolador galvanizado simples com calha para telha ondulada</t>
  </si>
  <si>
    <t xml:space="preserve"> P.19.000.042231 </t>
  </si>
  <si>
    <t>Isolador galvanizado simples para mastro 2´, com 1 descida</t>
  </si>
  <si>
    <t xml:space="preserve"> 00003533 </t>
  </si>
  <si>
    <t>JOELHO DE REDUCAO, PVC SOLDAVEL, 90 GRAUS, 25 MM X 20 MM, COR MARROM, PARA AGUA FRIA PREDIAL</t>
  </si>
  <si>
    <t xml:space="preserve"> 00003538 </t>
  </si>
  <si>
    <t>JOELHO DE REDUCAO, PVC SOLDAVEL, 90 GRAUS, 32 MM X 25 MM, COR MARROM, PARA AGUA FRIA PREDIAL</t>
  </si>
  <si>
    <t xml:space="preserve"> 00010836 </t>
  </si>
  <si>
    <t>JOELHO PVC COM VISITA, 90 GRAUS, DN 100 X 50 MM, SERIE NORMAL, PARA ESGOTO PREDIAL</t>
  </si>
  <si>
    <t xml:space="preserve"> 00003521 </t>
  </si>
  <si>
    <t>JOELHO PVC, SOLDAVEL COM ROSCA, 90 GRAUS, 20 MM X 1/2", COR MARROM, PARA AGUA FRIA PREDIAL</t>
  </si>
  <si>
    <t xml:space="preserve"> 00003522 </t>
  </si>
  <si>
    <t>JOELHO PVC, SOLDAVEL COM ROSCA, 90 GRAUS, 25 MM X 3/4", COR MARROM, PARA AGUA FRIA PREDIAL</t>
  </si>
  <si>
    <t xml:space="preserve"> 00003542 </t>
  </si>
  <si>
    <t>JOELHO PVC, SOLDAVEL, 90 GRAUS, 20 MM, COR MARROM, PARA AGUA FRIA PREDIAL</t>
  </si>
  <si>
    <t xml:space="preserve"> 00003529 </t>
  </si>
  <si>
    <t>JOELHO PVC, SOLDAVEL, 90 GRAUS, 25 MM, COR MARROM, PARA AGUA FRIA PREDIAL</t>
  </si>
  <si>
    <t xml:space="preserve"> 00003536 </t>
  </si>
  <si>
    <t>JOELHO PVC, SOLDAVEL, 90 GRAUS, 32 MM, COR MARROM, PARA AGUA FRIA PREDIAL</t>
  </si>
  <si>
    <t xml:space="preserve"> 00003535 </t>
  </si>
  <si>
    <t>JOELHO PVC, SOLDAVEL, 90 GRAUS, 40 MM, COR MARROM, PARA AGUA FRIA PREDIAL</t>
  </si>
  <si>
    <t xml:space="preserve"> 00003540 </t>
  </si>
  <si>
    <t>JOELHO PVC, SOLDAVEL, 90 GRAUS, 50 MM, COR MARROM, PARA AGUA FRIA PREDIAL</t>
  </si>
  <si>
    <t xml:space="preserve"> 00003539 </t>
  </si>
  <si>
    <t>JOELHO PVC, SOLDAVEL, 90 GRAUS, 60 MM, COR MARROM, PARA AGUA FRIA PREDIAL</t>
  </si>
  <si>
    <t xml:space="preserve"> 00003515 </t>
  </si>
  <si>
    <t>JOELHO PVC, SOLDAVEL, COM BUCHA DE LATAO, 90 GRAUS, 20 MM X 1/2", PARA AGUA FRIA PREDIAL</t>
  </si>
  <si>
    <t xml:space="preserve"> 00020147 </t>
  </si>
  <si>
    <t>JOELHO PVC, SOLDAVEL, COM BUCHA DE LATAO, 90 GRAUS, 25 MM X 1/2", PARA AGUA FRIA PREDIAL</t>
  </si>
  <si>
    <t xml:space="preserve"> 00003528 </t>
  </si>
  <si>
    <t>JOELHO PVC, SOLDAVEL, PB, 45 GRAUS, DN 100 MM, PARA ESGOTO PREDIAL</t>
  </si>
  <si>
    <t xml:space="preserve"> 00020148 </t>
  </si>
  <si>
    <t>JOELHO, PVC SERIE R, 45 GRAUS, DN 40 MM, PARA ESGOTO PREDIAL</t>
  </si>
  <si>
    <t xml:space="preserve"> 00020149 </t>
  </si>
  <si>
    <t>JOELHO, PVC SERIE R, 45 GRAUS, DN 50 MM, PARA ESGOTO PREDIAL</t>
  </si>
  <si>
    <t xml:space="preserve"> 00020150 </t>
  </si>
  <si>
    <t>JOELHO, PVC SERIE R, 45 GRAUS, DN 75 MM, PARA ESGOTO PREDIAL</t>
  </si>
  <si>
    <t xml:space="preserve"> 00003499 </t>
  </si>
  <si>
    <t>JOELHO, PVC SOLDAVEL, 45 GRAUS, 20 MM, COR MARROM, PARA AGUA FRIA PREDIAL</t>
  </si>
  <si>
    <t xml:space="preserve"> 00003500 </t>
  </si>
  <si>
    <t>JOELHO, PVC SOLDAVEL, 45 GRAUS, 25 MM, COR MARROM, PARA AGUA FRIA PREDIAL</t>
  </si>
  <si>
    <t xml:space="preserve"> 00003501 </t>
  </si>
  <si>
    <t>JOELHO, PVC SOLDAVEL, 45 GRAUS, 32 MM, COR MARROM, PARA AGUA FRIA PREDIAL</t>
  </si>
  <si>
    <t xml:space="preserve"> 00003502 </t>
  </si>
  <si>
    <t>JOELHO, PVC SOLDAVEL, 45 GRAUS, 40 MM, COR MARROM, PARA AGUA FRIA PREDIAL</t>
  </si>
  <si>
    <t xml:space="preserve"> 00003503 </t>
  </si>
  <si>
    <t>JOELHO, PVC SOLDAVEL, 45 GRAUS, 50 MM, COR MARROM, PARA AGUA FRIA PREDIAL</t>
  </si>
  <si>
    <t xml:space="preserve"> 00003477 </t>
  </si>
  <si>
    <t>JOELHO, PVC SOLDAVEL, 45 GRAUS, 60 MM, COR MARROM, PARA AGUA FRIA PREDIAL</t>
  </si>
  <si>
    <t xml:space="preserve"> 00003478 </t>
  </si>
  <si>
    <t>JOELHO, PVC SOLDAVEL, 45 GRAUS, 75 MM, COR MARROM, PARA AGUA FRIA PREDIAL</t>
  </si>
  <si>
    <t xml:space="preserve"> 00003511 </t>
  </si>
  <si>
    <t>JOELHO, PVC SOLDAVEL, 90 GRAUS, 75 MM, COR MARROM, PARA AGUA FRIA PREDIAL</t>
  </si>
  <si>
    <t xml:space="preserve"> 00010908 </t>
  </si>
  <si>
    <t>JUNCAO DE REDUCAO INVERTIDA, PVC SOLDAVEL, 100 X 50 MM, SERIE NORMAL PARA ESGOTO PREDIAL</t>
  </si>
  <si>
    <t xml:space="preserve"> 00010909 </t>
  </si>
  <si>
    <t>JUNCAO DE REDUCAO INVERTIDA, PVC SOLDAVEL, 100 X 75 MM, SERIE NORMAL PARA ESGOTO PREDIAL</t>
  </si>
  <si>
    <t xml:space="preserve"> 00003669 </t>
  </si>
  <si>
    <t>JUNCAO DE REDUCAO INVERTIDA, PVC SOLDAVEL, 75 X 50 MM, SERIE NORMAL PARA ESGOTO PREDIAL</t>
  </si>
  <si>
    <t xml:space="preserve"> 00020139 </t>
  </si>
  <si>
    <t>JUNCAO DUPLA, PVC SERIE R, DN 100 X 100 X 100 MM, PARA ESGOTO PREDIAL</t>
  </si>
  <si>
    <t xml:space="preserve"> 00003668 </t>
  </si>
  <si>
    <t>JUNCAO DUPLA, PVC SOLDAVEL, DN 100 X 100 X 100 MM, SERIE NORMAL PARA ESGOTO PREDIAL</t>
  </si>
  <si>
    <t xml:space="preserve"> 00010911 </t>
  </si>
  <si>
    <t>JUNCAO INVERTIDA, PVC SOLDAVEL, 75 X 75 MM, SERIE NORMAL PARA ESGOTO PREDIAL</t>
  </si>
  <si>
    <t xml:space="preserve"> 00003659 </t>
  </si>
  <si>
    <t>JUNCAO SIMPLES DE REDUCAO, PVC, DN 100 X 50 MM, SERIE NORMAL PARA ESGOTO PREDIAL</t>
  </si>
  <si>
    <t xml:space="preserve"> 00003660 </t>
  </si>
  <si>
    <t>JUNCAO SIMPLES DE REDUCAO, PVC, DN 100 X 75 MM, SERIE NORMAL PARA ESGOTO PREDIAL</t>
  </si>
  <si>
    <t xml:space="preserve"> 00020144 </t>
  </si>
  <si>
    <t>JUNCAO SIMPLES, PVC SERIE R, DN 100 X 100 MM, PARA ESGOTO PREDIAL</t>
  </si>
  <si>
    <t xml:space="preserve"> 00020143 </t>
  </si>
  <si>
    <t>JUNCAO SIMPLES, PVC SERIE R, DN 100 X 75 MM, PARA ESGOTO PREDIAL</t>
  </si>
  <si>
    <t xml:space="preserve"> 00020145 </t>
  </si>
  <si>
    <t>JUNCAO SIMPLES, PVC SERIE R, DN 150 X 100 MM, PARA ESGOTO PREDIAL</t>
  </si>
  <si>
    <t xml:space="preserve"> 00020146 </t>
  </si>
  <si>
    <t>JUNCAO SIMPLES, PVC SERIE R, DN 150 X 150 MM, PARA ESGOTO PREDIAL</t>
  </si>
  <si>
    <t xml:space="preserve"> 00020140 </t>
  </si>
  <si>
    <t>JUNCAO SIMPLES, PVC SERIE R, DN 40 X 40 MM, PARA ESGOTO PREDIAL</t>
  </si>
  <si>
    <t xml:space="preserve"> 00020141 </t>
  </si>
  <si>
    <t>JUNCAO SIMPLES, PVC SERIE R, DN 50 X 50 MM, PARA ESGOTO PREDIAL</t>
  </si>
  <si>
    <t xml:space="preserve"> 00020142 </t>
  </si>
  <si>
    <t>JUNCAO SIMPLES, PVC SERIE R, DN 75 X 75 MM, PARA ESGOTO PREDIAL</t>
  </si>
  <si>
    <t xml:space="preserve"> 00003670 </t>
  </si>
  <si>
    <t>JUNCAO SIMPLES, PVC, 45 GRAUS, DN 100 X 100 MM, SERIE NORMAL PARA ESGOTO PREDIAL</t>
  </si>
  <si>
    <t xml:space="preserve"> 00003666 </t>
  </si>
  <si>
    <t>JUNCAO SIMPLES, PVC, 45 GRAUS, DN 40 X 40 MM, SERIE NORMAL PARA ESGOTO PREDIAL</t>
  </si>
  <si>
    <t xml:space="preserve"> 00003662 </t>
  </si>
  <si>
    <t>JUNCAO SIMPLES, PVC, 45 GRAUS, DN 50 X 50 MM, SERIE NORMAL PARA ESGOTO PREDIAL</t>
  </si>
  <si>
    <t xml:space="preserve"> 00003658 </t>
  </si>
  <si>
    <t>JUNCAO SIMPLES, PVC, 45 GRAUS, DN 75 X 75 MM, SERIE NORMAL PARA ESGOTO PREDIAL</t>
  </si>
  <si>
    <t xml:space="preserve"> 00012118 </t>
  </si>
  <si>
    <t>KIT DE PROTECAO ARSTOP PARA AR CONDICIONADO, TOMADA PADRAO 2P+T 20 A, COM DISJUNTOR UNIPOLAR DIN 20A</t>
  </si>
  <si>
    <t xml:space="preserve"> 00038194 </t>
  </si>
  <si>
    <t>LAMPADA LED 10 W BIVOLT BRANCA, FORMATO TRADICIONAL (BASE E27)</t>
  </si>
  <si>
    <t xml:space="preserve"> 00038193 </t>
  </si>
  <si>
    <t>LAMPADA LED 6 W BIVOLT BRANCA, FORMATO TRADICIONAL (BASE E27)</t>
  </si>
  <si>
    <t xml:space="preserve"> 00039388 </t>
  </si>
  <si>
    <t>LAMPADA LED TIPO DICROICA BIVOLT, LUZ BRANCA, 5 W (BASE GU10)</t>
  </si>
  <si>
    <t xml:space="preserve"> 00039387 </t>
  </si>
  <si>
    <t>LAMPADA LED TUBULAR BIVOLT 18/20 W, BASE G13</t>
  </si>
  <si>
    <t xml:space="preserve"> 00039386 </t>
  </si>
  <si>
    <t>LAMPADA LED TUBULAR BIVOLT 9/10 W, BASE G13</t>
  </si>
  <si>
    <t xml:space="preserve"> 00020269 </t>
  </si>
  <si>
    <t>LAVATORIO / CUBA DE EMBUTIR, OVAL, DE LOUCA BRANCA, SEM LADRAO, DIMENSOES *50 X 35* CM (L X C)</t>
  </si>
  <si>
    <t xml:space="preserve"> 00010426 </t>
  </si>
  <si>
    <t>LAVATORIO DE LOUCA BRANCA, COM COLUNA, DIMENSOES *54 X 44* CM (L X C)</t>
  </si>
  <si>
    <t xml:space="preserve"> 00003777 </t>
  </si>
  <si>
    <t>LONA PLASTICA PESADA PRETA, E = 150 MICRA</t>
  </si>
  <si>
    <t xml:space="preserve"> 00038769 </t>
  </si>
  <si>
    <t>LUMINARIA ARANDELA TIPO MEIA-LUA COM VIDRO FOSCO *30 X 15* CM, PARA 1 LAMPADA, BASE E27, POTENCIA MAXIMA 40/60 W (NAO INCLUI LAMPADA)</t>
  </si>
  <si>
    <t xml:space="preserve"> 00038774 </t>
  </si>
  <si>
    <t>LUMINARIA DE EMERGENCIA 30 LEDS, POTENCIA 2 W, BATERIA DE LITIO, AUTONOMIA DE 6 HORAS</t>
  </si>
  <si>
    <t xml:space="preserve"> 00038889 </t>
  </si>
  <si>
    <t>LUMINARIA DE SOBREPOR EM CHAPA DE ACO COM ALETAS PLASTICAS, PARA 1 LAMPADA, BASE E27, POTENCIA MAXIMA 40/60 W (NAO INCLUI LAMPADA)</t>
  </si>
  <si>
    <t xml:space="preserve"> 00038784 </t>
  </si>
  <si>
    <t>LUMINARIA DE SOBREPOR EM CHAPA DE ACO COM ALETAS PLASTICAS, PARA 2 LAMPADAS, BASE E27, POTENCIA MAXIMA 40/60 W (NAO INCLUI LAMPADAS)</t>
  </si>
  <si>
    <t xml:space="preserve"> 00003780 </t>
  </si>
  <si>
    <t>LUMINARIA DE SOBREPOR EM CHAPA DE ACO PARA 1 LAMPADA FLUORESCENTE DE *36* W, ALETADA, COMPLETA (LAMPADA E REATOR INCLUSOS)</t>
  </si>
  <si>
    <t xml:space="preserve"> 00038773 </t>
  </si>
  <si>
    <t>LUMINARIA DE TETO PLAFON/PLAFONIER EM PLASTICO COM BASE E27, POTENCIA MAXIMA 60 W (NAO INCLUI LAMPADA)</t>
  </si>
  <si>
    <t xml:space="preserve"> 00039389 </t>
  </si>
  <si>
    <t>LUMINARIA LED REFLETOR RETANGULAR BIVOLT, LUZ BRANCA, 10 W</t>
  </si>
  <si>
    <t xml:space="preserve"> 00039390 </t>
  </si>
  <si>
    <t>LUMINARIA LED REFLETOR RETANGULAR BIVOLT, LUZ BRANCA, 30 W</t>
  </si>
  <si>
    <t xml:space="preserve"> 00039391 </t>
  </si>
  <si>
    <t>LUMINARIA LED REFLETOR RETANGULAR BIVOLT, LUZ BRANCA, 50 W</t>
  </si>
  <si>
    <t xml:space="preserve"> 00003803 </t>
  </si>
  <si>
    <t>LUMINARIA PLAFON REDONDO COM VIDRO FOSCO DIAMETRO *25* CM, PARA 1 LAMPADA, BASE E27, POTENCIA MAXIMA 40/60 W (NAO INCLUI LAMPADA)</t>
  </si>
  <si>
    <t xml:space="preserve"> 00038770 </t>
  </si>
  <si>
    <t>LUMINARIA PLAFON REDONDO COM VIDRO FOSCO DIAMETRO *30* CM, PARA 2 LAMPADAS, BASE E27, POTENCIA MAXIMA 40/60 W (NAO INCLUI LAMPADAS)</t>
  </si>
  <si>
    <t xml:space="preserve"> 00012266 </t>
  </si>
  <si>
    <t>LUMINARIA SPOT DE SOBREPOR EM ALUMINIO COM ALETA PLASTICA PARA 1 LAMPADA, BASE E27, POTENCIA MAXIMA 40/60 W (NAO INCLUI LAMPADA)</t>
  </si>
  <si>
    <t xml:space="preserve"> 00039378 </t>
  </si>
  <si>
    <t>LUMINARIA SPOT DE SOBREPOR EM ALUMINIO COM ALETA PLASTICA PARA 2 LAMPADAS, BASE E27, POTENCIA MAXIMA 40/60 W (NAO INCLUI LAMPADA)</t>
  </si>
  <si>
    <t xml:space="preserve"> 6295 </t>
  </si>
  <si>
    <t>LUMINARIA TIPO PLAFON COM PAINEL LED, 30X30CM, EMBUTIR, POTENCIA DE 24W, 4000K, LUZ NEUTRA, ELGIN OU SIMILAR</t>
  </si>
  <si>
    <t xml:space="preserve"> 6294 </t>
  </si>
  <si>
    <t>LUMINARIA TIPO PLAFON COM PAINEL LED, 30X30CM, SOBREPOR, POTENCIA DE 24W, 4000K, LUZ NEUTRA, ELGIN OU SIMILAR</t>
  </si>
  <si>
    <t xml:space="preserve"> 1716 </t>
  </si>
  <si>
    <t>LUMINARIA TIPO PLAFON COM PAINEL LED, 40X40CM, EMBUTIR, POTENCIA DE 36W, 4000K, LUZ NEUTRA, ELGIN OU SIMILAR</t>
  </si>
  <si>
    <t xml:space="preserve"> 1715 </t>
  </si>
  <si>
    <t>LUMINARIA TIPO PLAFON COM PAINEL LED, 40X40CM, SOBREPOR, POTENCIA DE 36W, 4000K, LUZ NEUTRA, ELGIN OU SIMILAR</t>
  </si>
  <si>
    <t xml:space="preserve"> 00043543 </t>
  </si>
  <si>
    <t>LUMINARIA TIPO TARTARUGA A PROVA DE TEMPO, GASES, VAPOR E PO, EM ALUMINIO, COM GRADE, BASE E27, POTENCIA MAXIMA 100 W - REF Y 25/1 (NAO INCLUI LAMPADA)</t>
  </si>
  <si>
    <t xml:space="preserve"> 00038775 </t>
  </si>
  <si>
    <t>LUMINARIA TIPO TARTARUGA PARA AREA EXTERNA EM ALUMINIO, COM GRADE, PARA 1 LAMPADA, BASE E27, POTENCIA MAXIMA 40/60 W (NAO INCLUI LAMPADA)</t>
  </si>
  <si>
    <t xml:space="preserve"> 00003854 </t>
  </si>
  <si>
    <t>LUVA DE CORRER PARA TUBO SOLDAVEL, PVC, 20 MM, PARA AGUA FRIA PREDIAL</t>
  </si>
  <si>
    <t xml:space="preserve"> 00003873 </t>
  </si>
  <si>
    <t>LUVA DE CORRER PARA TUBO SOLDAVEL, PVC, 25 MM, PARA AGUA FRIA PREDIAL</t>
  </si>
  <si>
    <t xml:space="preserve"> 00038021 </t>
  </si>
  <si>
    <t>LUVA DE CORRER PARA TUBO SOLDAVEL, PVC, 32 MM, PARA AGUA FRIA PREDIAL</t>
  </si>
  <si>
    <t xml:space="preserve"> 00003847 </t>
  </si>
  <si>
    <t>LUVA DE CORRER PARA TUBO SOLDAVEL, PVC, 50 MM, PARA AGUA FRIA PREDIAL</t>
  </si>
  <si>
    <t xml:space="preserve"> 00038022 </t>
  </si>
  <si>
    <t>LUVA DE CORRER PARA TUBO SOLDAVEL, PVC, 60 MM, PARA AGUA FRIA PREDIAL</t>
  </si>
  <si>
    <t xml:space="preserve"> 00003826 </t>
  </si>
  <si>
    <t>LUVA DE CORRER PVC PBA, JE, DN 100 / DE 110 MM, PARA REDE DE AGUA</t>
  </si>
  <si>
    <t xml:space="preserve"> 00020165 </t>
  </si>
  <si>
    <t>LUVA DE CORRER, PVC SERIE R, 100 MM, PARA ESGOTO PREDIAL</t>
  </si>
  <si>
    <t xml:space="preserve"> 00020166 </t>
  </si>
  <si>
    <t>LUVA DE CORRER, PVC SERIE R, 150 MM, PARA ESGOTO PREDIAL</t>
  </si>
  <si>
    <t xml:space="preserve"> 00020164 </t>
  </si>
  <si>
    <t>LUVA DE CORRER, PVC SERIE R, 75 MM, PARA ESGOTO PREDIAL</t>
  </si>
  <si>
    <t xml:space="preserve"> 00012404 </t>
  </si>
  <si>
    <t>LUVA DE FERRO GALVANIZADO, COM ROSCA BSP MACHO/FEMEA, DE 3/4"</t>
  </si>
  <si>
    <t xml:space="preserve"> 00003911 </t>
  </si>
  <si>
    <t>LUVA DE FERRO GALVANIZADO, COM ROSCA BSP, DE 1 1/4"</t>
  </si>
  <si>
    <t xml:space="preserve"> 00003910 </t>
  </si>
  <si>
    <t>LUVA DE FERRO GALVANIZADO, COM ROSCA BSP, DE 1"</t>
  </si>
  <si>
    <t xml:space="preserve"> 00003908 </t>
  </si>
  <si>
    <t>LUVA DE FERRO GALVANIZADO, COM ROSCA BSP, DE 1/2"</t>
  </si>
  <si>
    <t xml:space="preserve"> 00003913 </t>
  </si>
  <si>
    <t>LUVA DE FERRO GALVANIZADO, COM ROSCA BSP, DE 2 1/2"</t>
  </si>
  <si>
    <t xml:space="preserve"> 00003912 </t>
  </si>
  <si>
    <t>LUVA DE FERRO GALVANIZADO, COM ROSCA BSP, DE 2"</t>
  </si>
  <si>
    <t xml:space="preserve"> 00003909 </t>
  </si>
  <si>
    <t>LUVA DE FERRO GALVANIZADO, COM ROSCA BSP, DE 3/4"</t>
  </si>
  <si>
    <t xml:space="preserve"> 00003936 </t>
  </si>
  <si>
    <t>LUVA DE REDUCAO DE FERRO GALVANIZADO, COM ROSCA BSP, DE 1 1/2" X 1 1/4"</t>
  </si>
  <si>
    <t xml:space="preserve"> 00003868 </t>
  </si>
  <si>
    <t>LUVA DE REDUCAO SOLDAVEL, PVC, 25 MM X 20 MM, PARA AGUA FRIA PREDIAL</t>
  </si>
  <si>
    <t xml:space="preserve"> 00003869 </t>
  </si>
  <si>
    <t>LUVA DE REDUCAO SOLDAVEL, PVC, 32 MM X 25 MM, PARA AGUA FRIA PREDIAL</t>
  </si>
  <si>
    <t xml:space="preserve"> 00003872 </t>
  </si>
  <si>
    <t>LUVA DE REDUCAO SOLDAVEL, PVC, 40 MM X 32 MM, PARA AGUA FRIA PREDIAL</t>
  </si>
  <si>
    <t xml:space="preserve"> 00003850 </t>
  </si>
  <si>
    <t>LUVA DE REDUCAO SOLDAVEL, PVC, 60 MM X 50 MM, PARA AGUA FRIA PREDIAL</t>
  </si>
  <si>
    <t xml:space="preserve"> 00001902 </t>
  </si>
  <si>
    <t>LUVA EM PVC RIGIDO ROSCAVEL, DE 1 1/4", PARA ELETRODUTO</t>
  </si>
  <si>
    <t xml:space="preserve"> 00001892 </t>
  </si>
  <si>
    <t>LUVA EM PVC RIGIDO ROSCAVEL, DE 1", PARA ELETRODUTO</t>
  </si>
  <si>
    <t xml:space="preserve"> 00001901 </t>
  </si>
  <si>
    <t>LUVA EM PVC RIGIDO ROSCAVEL, DE 1/2", PARA ELETRODUTO</t>
  </si>
  <si>
    <t xml:space="preserve"> 00001907 </t>
  </si>
  <si>
    <t>LUVA EM PVC RIGIDO ROSCAVEL, DE 2 1/2", PARA ELETRODUTO</t>
  </si>
  <si>
    <t xml:space="preserve"> 00001894 </t>
  </si>
  <si>
    <t>LUVA EM PVC RIGIDO ROSCAVEL, DE 2", PARA ELETRODUTO</t>
  </si>
  <si>
    <t xml:space="preserve"> 00001896 </t>
  </si>
  <si>
    <t>LUVA EM PVC RIGIDO ROSCAVEL, DE 3", PARA ELETRODUTO</t>
  </si>
  <si>
    <t xml:space="preserve"> 00001891 </t>
  </si>
  <si>
    <t>LUVA EM PVC RIGIDO ROSCAVEL, DE 3/4", PARA ELETRODUTO</t>
  </si>
  <si>
    <t xml:space="preserve"> 00002636 </t>
  </si>
  <si>
    <t>LUVA PARA ELETRODUTO, EM ACO GALVANIZADO ELETROLITICO, COM ROSCA, DIAMETRO DE 15 MM (1/2")</t>
  </si>
  <si>
    <t xml:space="preserve"> 00002637 </t>
  </si>
  <si>
    <t>LUVA PARA ELETRODUTO, EM ACO GALVANIZADO ELETROLITICO, COM ROSCA, DIAMETRO DE 20 MM (3/4")</t>
  </si>
  <si>
    <t xml:space="preserve"> 00002638 </t>
  </si>
  <si>
    <t>LUVA PARA ELETRODUTO, EM ACO GALVANIZADO ELETROLITICO, COM ROSCA, DIAMETRO DE 25 MM (1")</t>
  </si>
  <si>
    <t xml:space="preserve"> 00002639 </t>
  </si>
  <si>
    <t>LUVA PARA ELETRODUTO, EM ACO GALVANIZADO ELETROLITICO, COM ROSCA, DIAMETRO DE 32 MM (1 1/4")</t>
  </si>
  <si>
    <t xml:space="preserve"> 00002644 </t>
  </si>
  <si>
    <t>LUVA PARA ELETRODUTO, EM ACO GALVANIZADO ELETROLITICO, COM ROSCA, DIAMETRO DE 40 MM (1 1/2")</t>
  </si>
  <si>
    <t xml:space="preserve"> 00002640 </t>
  </si>
  <si>
    <t>LUVA PARA ELETRODUTO, EM ACO GALVANIZADO ELETROLITICO, COM ROSCA, DIAMETRO DE 65 MM (2 1/2")</t>
  </si>
  <si>
    <t xml:space="preserve"> 00002642 </t>
  </si>
  <si>
    <t>LUVA PARA ELETRODUTO, EM ACO GALVANIZADO ELETROLITICO, COM ROSCA, DIAMETRO DE 80 MM (3")</t>
  </si>
  <si>
    <t xml:space="preserve"> 00002643 </t>
  </si>
  <si>
    <t>LUVA PARA ELETRODUTO, EM ACO GALVANIZADO ELETROLITICO, COM ROSCA,DIAMETRO DE 50 MM (2")</t>
  </si>
  <si>
    <t xml:space="preserve"> 00003861 </t>
  </si>
  <si>
    <t>LUVA PVC SOLDAVEL, 20 MM, PARA AGUA FRIA PREDIAL</t>
  </si>
  <si>
    <t xml:space="preserve"> 00003904 </t>
  </si>
  <si>
    <t>LUVA PVC SOLDAVEL, 25 MM, PARA AGUA FRIA PREDIAL</t>
  </si>
  <si>
    <t xml:space="preserve"> 00003903 </t>
  </si>
  <si>
    <t>LUVA PVC SOLDAVEL, 32 MM, PARA AGUA FRIA PREDIAL</t>
  </si>
  <si>
    <t xml:space="preserve"> 00003862 </t>
  </si>
  <si>
    <t>LUVA PVC SOLDAVEL, 40 MM, PARA AGUA FRIA PREDIAL</t>
  </si>
  <si>
    <t xml:space="preserve"> 00003863 </t>
  </si>
  <si>
    <t>LUVA PVC SOLDAVEL, 50 MM, PARA AGUA FRIA PREDIAL</t>
  </si>
  <si>
    <t xml:space="preserve"> 00003864 </t>
  </si>
  <si>
    <t>LUVA PVC SOLDAVEL, 60 MM, PARA AGUA FRIA PREDIAL</t>
  </si>
  <si>
    <t xml:space="preserve"> 00003865 </t>
  </si>
  <si>
    <t>LUVA PVC SOLDAVEL, 75 MM, PARA AGUA FRIA PREDIAL</t>
  </si>
  <si>
    <t xml:space="preserve"> 00003878 </t>
  </si>
  <si>
    <t>LUVA PVC, ROSCAVEL, 1 1/2", AGUA FRIA PREDIAL</t>
  </si>
  <si>
    <t xml:space="preserve"> 00003876 </t>
  </si>
  <si>
    <t>LUVA PVC, ROSCAVEL, 1", AGUA FRIA PREDIAL</t>
  </si>
  <si>
    <t xml:space="preserve"> 00003883 </t>
  </si>
  <si>
    <t>LUVA PVC, ROSCAVEL, 1/2", AGUA FRIA PREDIAL</t>
  </si>
  <si>
    <t xml:space="preserve"> 00003884 </t>
  </si>
  <si>
    <t>LUVA PVC, ROSCAVEL, 3/4", AGUA FRIA PREDIAL</t>
  </si>
  <si>
    <t xml:space="preserve"> 00020171 </t>
  </si>
  <si>
    <t>LUVA SIMPLES, PVC SERIE R, 150 MM, PARA ESGOTO PREDIAL</t>
  </si>
  <si>
    <t xml:space="preserve"> 00020167 </t>
  </si>
  <si>
    <t>LUVA SIMPLES, PVC SERIE R, 40 MM, PARA ESGOTO PREDIAL</t>
  </si>
  <si>
    <t xml:space="preserve"> 00020168 </t>
  </si>
  <si>
    <t>LUVA SIMPLES, PVC SERIE R, 50 MM, PARA ESGOTO PREDIAL</t>
  </si>
  <si>
    <t xml:space="preserve"> 00020169 </t>
  </si>
  <si>
    <t>LUVA SIMPLES, PVC SERIE R, 75 MM, PARA ESGOTO PREDIAL</t>
  </si>
  <si>
    <t xml:space="preserve"> 00003899 </t>
  </si>
  <si>
    <t>LUVA SIMPLES, PVC, SOLDAVEL, DN 100 MM, SERIE NORMAL, PARA ESGOTO PREDIAL</t>
  </si>
  <si>
    <t xml:space="preserve"> 00038676 </t>
  </si>
  <si>
    <t>LUVA SIMPLES, PVC, SOLDAVEL, DN 150 MM, SERIE NORMAL, PARA ESGOTO PREDIAL</t>
  </si>
  <si>
    <t xml:space="preserve"> 00003897 </t>
  </si>
  <si>
    <t>LUVA SIMPLES, PVC, SOLDAVEL, DN 40 MM, SERIE NORMAL, PARA ESGOTO PREDIAL</t>
  </si>
  <si>
    <t xml:space="preserve"> 00003875 </t>
  </si>
  <si>
    <t>LUVA SIMPLES, PVC, SOLDAVEL, DN 50 MM, SERIE NORMAL, PARA ESGOTO PREDIAL</t>
  </si>
  <si>
    <t xml:space="preserve"> 00003898 </t>
  </si>
  <si>
    <t>LUVA SIMPLES, PVC, SOLDAVEL, DN 75 MM, SERIE NORMAL, PARA ESGOTO PREDIAL</t>
  </si>
  <si>
    <t xml:space="preserve"> 00003855 </t>
  </si>
  <si>
    <t>LUVA SOLDAVEL COM BUCHA DE LATAO, PVC, 20 MM X 1/2"</t>
  </si>
  <si>
    <t xml:space="preserve"> 00003874 </t>
  </si>
  <si>
    <t>LUVA SOLDAVEL COM BUCHA DE LATAO, PVC, 25 MM X 1/2"</t>
  </si>
  <si>
    <t xml:space="preserve"> 00003870 </t>
  </si>
  <si>
    <t>LUVA SOLDAVEL COM BUCHA DE LATAO, PVC, 25 MM X 3/4"</t>
  </si>
  <si>
    <t xml:space="preserve"> 00003859 </t>
  </si>
  <si>
    <t>LUVA SOLDAVEL COM ROSCA, PVC, 20 MM X 1/2", PARA AGUA FRIA PREDIAL</t>
  </si>
  <si>
    <t xml:space="preserve"> 00003856 </t>
  </si>
  <si>
    <t>LUVA SOLDAVEL COM ROSCA, PVC, 25 MM X 1/2", PARA AGUA FRIA PREDIAL</t>
  </si>
  <si>
    <t xml:space="preserve"> 00003906 </t>
  </si>
  <si>
    <t>LUVA SOLDAVEL COM ROSCA, PVC, 25 MM X 3/4", PARA AGUA FRIA PREDIAL</t>
  </si>
  <si>
    <t xml:space="preserve"> 00003860 </t>
  </si>
  <si>
    <t>LUVA SOLDAVEL COM ROSCA, PVC, 32 MM X 1", PARA AGUA FRIA PREDIAL</t>
  </si>
  <si>
    <t xml:space="preserve"> 00003905 </t>
  </si>
  <si>
    <t>LUVA SOLDAVEL COM ROSCA, PVC, 40 MM X 1 1/4", PARA AGUA FRIA PREDIAL</t>
  </si>
  <si>
    <t xml:space="preserve"> 00003871 </t>
  </si>
  <si>
    <t>LUVA SOLDAVEL COM ROSCA, PVC, 50 MM X 1 1/2", PARA AGUA FRIA PREDIAL</t>
  </si>
  <si>
    <t xml:space="preserve"> 00037457 </t>
  </si>
  <si>
    <t>MANGUEIRA CRISTAL PARA NIVEL, LISA, PVC TRANSPARENTE, 3/8" X1,5 MM</t>
  </si>
  <si>
    <t xml:space="preserve"> 00037458 </t>
  </si>
  <si>
    <t>MANGUEIRA CRISTAL, LISA, PVC TRANSPARENTE, 1/2" X 2 MM</t>
  </si>
  <si>
    <t xml:space="preserve"> 00037459 </t>
  </si>
  <si>
    <t>MANGUEIRA CRISTAL, LISA, PVC TRANSPARENTE, 3/4" X 2 MM</t>
  </si>
  <si>
    <t xml:space="preserve"> 00021029 </t>
  </si>
  <si>
    <t>MANGUEIRA DE INCENDIO, TIPO 1, DE 1 1/2", COMPRIMENTO = 15 M, TECIDO EM FIO DE POLIESTER E TUBO INTERNO EM BORRACHA SINTETICA, COM UNIOES ENGATE RAPIDO</t>
  </si>
  <si>
    <t xml:space="preserve"> 00037527 </t>
  </si>
  <si>
    <t>MANGUEIRA DE INCENDIO, TIPO 2, DE 1 1/2", COMPRIMENTO = 15 M, TECIDO EM FIO DE POLIESTER E TUBO INTERNO EM BORRACHA SINTETICA, COM UNIOES ENGATE RAPIDO</t>
  </si>
  <si>
    <t xml:space="preserve"> 00021034 </t>
  </si>
  <si>
    <t>MANGUEIRA DE INCENDIO, TIPO 2, DE 2 1/2", COMPRIMENTO = 15 M, TECIDO EM FIO DE POLIESTER E TUBO INTERNO EM BORRACHA SINTETICA, COM UNIOES ENGATE RAPIDO</t>
  </si>
  <si>
    <t xml:space="preserve"> 00039434 </t>
  </si>
  <si>
    <t>MASSA DE REJUNTE EM PO PARA DRYWALL, A BASE DE GESSO, SECAGEM RAPIDA, PARA TRATAMENTO DE JUNTAS DE CHAPA DE GESSO (NECESSITA ADICAO DE AGUA)</t>
  </si>
  <si>
    <t xml:space="preserve"> 00039433 </t>
  </si>
  <si>
    <t>MASSA DE REJUNTE PRONTA PARA TRATAMENTO DE JUNTAS DE CHAPA DE GESSO PARA DRYWALL, SEM ADICAO DE AGUA</t>
  </si>
  <si>
    <t xml:space="preserve"> 00004049 </t>
  </si>
  <si>
    <t>MASSA EPOXI BICOMPONENTE (MASSA + CATALISADOR)</t>
  </si>
  <si>
    <t xml:space="preserve"> 00038120 </t>
  </si>
  <si>
    <t>MASSA EPOXI BICOMPONENTE PARA REPAROS</t>
  </si>
  <si>
    <t xml:space="preserve"> 00010498 </t>
  </si>
  <si>
    <t>MASSA PARA VIDRO</t>
  </si>
  <si>
    <t xml:space="preserve"> 00004823 </t>
  </si>
  <si>
    <t>MASSA PLASTICA PARA MARMORE/GRANITO</t>
  </si>
  <si>
    <t xml:space="preserve"> 00038877 </t>
  </si>
  <si>
    <t>MASSA PREMIUM PARA TEXTURA LISA DE BASE ACRILICA, USO INTERNO E EXTERNO</t>
  </si>
  <si>
    <t xml:space="preserve"> 00034546 </t>
  </si>
  <si>
    <t>MASSA PREMIUM PARA TEXTURA RUSTICA DE BASE ACRILICA, COR BRANCA, USO INTERNO E EXTERNO</t>
  </si>
  <si>
    <t xml:space="preserve"> 00010432 </t>
  </si>
  <si>
    <t>MICTORIO INDIVIDUAL, SIFONADO, DE LOUCA BRANCA, SEM COMPLEMENTOS</t>
  </si>
  <si>
    <t xml:space="preserve"> 00011561 </t>
  </si>
  <si>
    <t>MOLA HIDRAULICA AEREA, PARA PORTAS DE ATE 1.100 MM E PESO DE ATE 85 KG, COM CORPO EM ALUMINIO E BRACO EM ACO, SEM BRACO DE PARADA</t>
  </si>
  <si>
    <t xml:space="preserve"> 00011560 </t>
  </si>
  <si>
    <t>MOLA HIDRAULICA AEREA, PARA PORTAS DE ATE 950 MM E PESO DE ATE 65 KG, COM CORPO EM ALUMINIO E BRACO EM ACO, SEM BRACO DE PARADA</t>
  </si>
  <si>
    <t xml:space="preserve"> 00011499 </t>
  </si>
  <si>
    <t>MOLA HIDRAULICA DE PISO, PARA PORTAS DE ATE 1100 MM E PESO DE ATE 120 KG, COM CORPO EM ACO INOX</t>
  </si>
  <si>
    <t xml:space="preserve"> 00000002 </t>
  </si>
  <si>
    <t>OXIGENIO, RECARGA PARA CILINDRO DE CONJUNTO OXICORTE GRANDE</t>
  </si>
  <si>
    <t xml:space="preserve"> 00011703 </t>
  </si>
  <si>
    <t>PAPELEIRA DE PAREDE EM METAL CROMADO SEM TAMPA</t>
  </si>
  <si>
    <t xml:space="preserve"> 00037400 </t>
  </si>
  <si>
    <t>PAPELEIRA PLASTICA TIPO DISPENSER PARA PAPEL HIGIENICO ROLAO</t>
  </si>
  <si>
    <t xml:space="preserve"> 00011963 </t>
  </si>
  <si>
    <t>PARAFUSO DE ACO ZINCADO, TIPO CHUMBADOR PARABOLT, DIAMETRO 1/2", COMPRIMENTO 75 MM</t>
  </si>
  <si>
    <t xml:space="preserve"> 00011964 </t>
  </si>
  <si>
    <t>PARAFUSO DE ACO ZINCADO, TIPO CHUMBADOR PARABOLT, DIAMETRO 3/8", COMPRIMENTO 75 MM</t>
  </si>
  <si>
    <t xml:space="preserve"> 00004384 </t>
  </si>
  <si>
    <t>PARAFUSO NIQUELADO COM ACABAMENTO CROMADO PARA FIXAR PECA SANITARIA, INCLUI PORCA CEGA, ARRUELA E BUCHA DE NYLON TAMANHO S-10</t>
  </si>
  <si>
    <t xml:space="preserve"> 00011059 </t>
  </si>
  <si>
    <t>PARAFUSO ROSCA SOBERBA ZINCADO CABECA CHATA FENDA SIMPLES 5,5 X 50 MM (2 ")</t>
  </si>
  <si>
    <t xml:space="preserve"> 00004320 </t>
  </si>
  <si>
    <t>PARAFUSO ZINCADO 5/16" X 250 MM PARA FIXACAO DE TELHA DE FIBROCIMENTO CANALETE 49, INCLUI BUCHA NYLON S-10</t>
  </si>
  <si>
    <t xml:space="preserve"> 00004318 </t>
  </si>
  <si>
    <t>PARAFUSO ZINCADO 5/16" X 85 MM PARA FIXACAO DE TELHA DE FIBROCIMENTO CANALETE 90, INCLUI BUCHA NYLON S-10</t>
  </si>
  <si>
    <t xml:space="preserve"> 12440 </t>
  </si>
  <si>
    <t>ORSE</t>
  </si>
  <si>
    <t>Pastilha em porcelana esmaltada, hexagonal, Atlas, linha barents, ref. M6329 ou similar, aplicada com argamassa industrializada ac-ii, rejuntada, exclusive emboço (ou similar)</t>
  </si>
  <si>
    <t xml:space="preserve"> 00039604 </t>
  </si>
  <si>
    <t>PATCH CORD (CABO DE REDE), CATEGORIA 5 E (CAT 5E) UTP, 24 AWG, 4 PARES, EXTENSAO DE 1,50 M</t>
  </si>
  <si>
    <t xml:space="preserve"> 00039605 </t>
  </si>
  <si>
    <t>PATCH CORD (CABO DE REDE), CATEGORIA 5 E (CAT 5E) UTP, 24 AWG, 4 PARES, EXTENSAO DE 2,50 M</t>
  </si>
  <si>
    <t xml:space="preserve"> 00039606 </t>
  </si>
  <si>
    <t>PATCH CORD (CABO DE REDE), CATEGORIA 6 (CAT 6) UTP, 23 AWG, 4 PARES, EXTENSAO DE 1,50 M</t>
  </si>
  <si>
    <t xml:space="preserve"> 00039607 </t>
  </si>
  <si>
    <t>PATCH CORD (CABO DE REDE), CATEGORIA 6 (CAT 6) UTP, 23 AWG, 4 PARES, EXTENSAO DE 2,50 M</t>
  </si>
  <si>
    <t xml:space="preserve"> 00039594 </t>
  </si>
  <si>
    <t>PATCH PANEL, 24 PORTAS, CATEGORIA 5E, COM RACKS DE 19" DE LARGURA E 1 U DE ALTURA</t>
  </si>
  <si>
    <t xml:space="preserve"> 00039596 </t>
  </si>
  <si>
    <t>PATCH PANEL, 24 PORTAS, CATEGORIA 6, COM RACKS DE 19" DE LARGURA E 1 U DE ALTURA</t>
  </si>
  <si>
    <t xml:space="preserve"> 00039595 </t>
  </si>
  <si>
    <t>PATCH PANEL, 48 PORTAS, CATEGORIA 5E, COM RACKS DE 19" DE LARGURA E 2 U DE ALTURA</t>
  </si>
  <si>
    <t xml:space="preserve"> 00039597 </t>
  </si>
  <si>
    <t>PATCH PANEL, 48 PORTAS, CATEGORIA 6, COM RACKS DE 19" DE LARGURA E 2 U DE ALTURA</t>
  </si>
  <si>
    <t xml:space="preserve"> 00004720 </t>
  </si>
  <si>
    <t>PEDRA BRITADA N. 0, OU PEDRISCO (4,8 A 9,5 MM) POSTO PEDREIRA/FORNECEDOR, SEM FRETE</t>
  </si>
  <si>
    <t xml:space="preserve"> 00004721 </t>
  </si>
  <si>
    <t>PEDRA BRITADA N. 1 (9,5 A 19 MM) POSTO PEDREIRA/FORNECEDOR, SEM FRETE</t>
  </si>
  <si>
    <t xml:space="preserve"> 00004718 </t>
  </si>
  <si>
    <t>PEDRA BRITADA N. 2 (19 A 38 MM) POSTO PEDREIRA/FORNECEDOR, SEM FRETE</t>
  </si>
  <si>
    <t xml:space="preserve"> 00004722 </t>
  </si>
  <si>
    <t>PEDRA BRITADA N. 3 (38 A 50 MM) POSTO PEDREIRA/FORNECEDOR, SEM FRETE</t>
  </si>
  <si>
    <t xml:space="preserve"> 00034747 </t>
  </si>
  <si>
    <t>PEITORIL EM MARMORE, POLIDO, BRANCO COMUM, L= *15* CM, E= *2,0* CM, COM PINGADEIRA</t>
  </si>
  <si>
    <t xml:space="preserve"> 00004826 </t>
  </si>
  <si>
    <t>PEITORIL EM MARMORE, POLIDO, BRANCO COMUM, L= *15* CM, E= *3* CM, CORTE RETO</t>
  </si>
  <si>
    <t xml:space="preserve"> 00041975 </t>
  </si>
  <si>
    <t>PEITORIL PRE-MOLDADO EM GRANILITE, MARMORITE OU GRANITINA, L = *15* CM</t>
  </si>
  <si>
    <t xml:space="preserve"> 00004825 </t>
  </si>
  <si>
    <t>PEITORIL/ SOLEIRA EM MARMORE, POLIDO, BRANCO COMUM, L= *25* CM, E= *3* CM, CORTE RETO</t>
  </si>
  <si>
    <t xml:space="preserve"> 00034744 </t>
  </si>
  <si>
    <t>PELICULA REFLETIVA, GT 7 ANOS PARA SINALIZACAO VERTICAL</t>
  </si>
  <si>
    <t xml:space="preserve"> 00039430 </t>
  </si>
  <si>
    <t>PENDURAL OU PRESILHA REGULADORA, EM ACO GALVANIZADO, COM CORPO, MOLA E REBITE, PARA PERFIL TIPO CANALETA DE ESTRUTURA EM FORROS DRYWALL</t>
  </si>
  <si>
    <t xml:space="preserve"> 00043082 </t>
  </si>
  <si>
    <t>PERFIL "I" OU "W" EM ACO LAMINADO, QUAISQUER DIMENSOES</t>
  </si>
  <si>
    <t xml:space="preserve"> 00043083 </t>
  </si>
  <si>
    <t>PERFIL "U" ENRIJECIDO, EM CHAPA DOBRADA DE ACO LAMINADO, E = 3,75 MM, H = 200 MM, L = 75 MM (9,94 KG/M)</t>
  </si>
  <si>
    <t xml:space="preserve"> 00040535 </t>
  </si>
  <si>
    <t>PERFIL "U" SIMPLES, EM CHAPA DOBRADA DE ACO LAMINADO, E = 2,65 MM, H = 75 MM, L = 40 MM (3,04 KG/M)</t>
  </si>
  <si>
    <t xml:space="preserve"> 00043692 </t>
  </si>
  <si>
    <t>PERFIL "U" SIMPLES, EM CHAPA DOBRADA DE ACO LAMINADO, E = 3 MM, H = 200 MM, L = 50 MM (6,83 KG/M)</t>
  </si>
  <si>
    <t xml:space="preserve"> 00043665 </t>
  </si>
  <si>
    <t>PERFIL "U" SIMPLES, EM CHAPA DOBRADA DE ACO LAMINADO, E = 4,75 MM, H = 100 MM, L = 75 MM (8,74 KG/M)</t>
  </si>
  <si>
    <t xml:space="preserve"> 00010966 </t>
  </si>
  <si>
    <t>PERFIL "U" SIMPLES, EM CHAPA DOBRADA DE ACO LAMINADO, E = 8 MM, H = 150 MM, L = 75 MM (16,97 KG/M)</t>
  </si>
  <si>
    <t xml:space="preserve"> 00039427 </t>
  </si>
  <si>
    <t>PERFIL CANALETA, FORMATO C, EM ACO ZINCADO, PARA ESTRUTURA FORRO DRYWALL, E = 0,5 MM, *46 X 18* (L X H), COMPRIMENTO 3 M</t>
  </si>
  <si>
    <t xml:space="preserve"> 00011552 </t>
  </si>
  <si>
    <t>PERFIL EM ALUMINIO, FORMATO U, ABAS IGUAIS, LARGURA DE 12,70 MM (1/2 POL), ESPESSURA 1,58 MM (1/16 POL) E PESO LINEAR DE APROXIMADAMENTE 0,149 KG/M</t>
  </si>
  <si>
    <t xml:space="preserve"> 00039328 </t>
  </si>
  <si>
    <t>PERFILADO PERFURADO 19 X 38 MM, CHAPA 22</t>
  </si>
  <si>
    <t xml:space="preserve"> 00039029 </t>
  </si>
  <si>
    <t>PERFILADO PERFURADO DUPLO 38 X 76 MM, CHAPA 22</t>
  </si>
  <si>
    <t xml:space="preserve"> 00039028 </t>
  </si>
  <si>
    <t>PERFILADO PERFURADO SIMPLES 38 X 38 MM, CHAPA 22</t>
  </si>
  <si>
    <t xml:space="preserve"> 00001292 </t>
  </si>
  <si>
    <t>PISO EM CERAMICA ESMALTADA, COR LISA, PEI MAIOR OU IGUAL A 4, FORMATO MAIOR QUE 2025 CM2</t>
  </si>
  <si>
    <t xml:space="preserve"> 00001287 </t>
  </si>
  <si>
    <t>PISO EM CERAMICA ESMALTADA, COR LISA, PEI MAIOR OU IGUAL A 4, FORMATO MENOR OU IGUAL A 2025 CM2</t>
  </si>
  <si>
    <t xml:space="preserve"> 00010841 </t>
  </si>
  <si>
    <t>PISO EM GRANITO, POLIDO, TIPO ANDORINHA/ QUARTZ/ CASTELO/ CORUMBA OU OUTROS EQUIVALENTES DA REGIAO, FORMATO MENOR OU IGUAL A 3025 CM2, E= *2* CM</t>
  </si>
  <si>
    <t xml:space="preserve"> 00010842 </t>
  </si>
  <si>
    <t>PISO EM GRANITO, POLIDO, TIPO PRETO SAO GABRIEL/ TIJUCA OU OUTROS EQUIVALENTES DA REGIAO, FORMATO MENOR OU IGUAL A 3025 CM2, E= *2* CM</t>
  </si>
  <si>
    <t xml:space="preserve"> 00021108 </t>
  </si>
  <si>
    <t>PISO EM PORCELANATO RETIFICADO, LISO, MONOCOLOR, ACETINADO OU POLIDO, FORMATO MENOR OU IGUAL A 2025 CM2</t>
  </si>
  <si>
    <t xml:space="preserve"> 00038195 </t>
  </si>
  <si>
    <t>PISO EM PORCELANATO, BORDA RETA, LISO, MONOCOLOR, ACETINADO OU POLIDO, FORMATO MAIOR QUE 2025 CM2</t>
  </si>
  <si>
    <t xml:space="preserve"> 00036178 </t>
  </si>
  <si>
    <t>PISO TATIL / PODOTATIL, LADRILHO HIDRAULICO/CONCRETO, *40 X 40* CM, E= 2,5* CM, PADRAO TATIL ALERTA OU DIRECIONAL, COR NATURAL</t>
  </si>
  <si>
    <t xml:space="preserve"> 00038181 </t>
  </si>
  <si>
    <t>PISO TATIL ALERTA OU DIRECIONAL, DE BORRACHA, COLORIDO, 25 X 25 CM, E = 5 MM, PARA COLA</t>
  </si>
  <si>
    <t xml:space="preserve"> 00038182 </t>
  </si>
  <si>
    <t>PISO TATIL DE ALERTA OU DIRECIONAL DE BORRACHA, PRETO, 25 X 25 CM, E = 5 MM, PARA COLA</t>
  </si>
  <si>
    <t xml:space="preserve"> 00038186 </t>
  </si>
  <si>
    <t>PISO TATIL DE ALERTA OU DIRECIONAL, DE BORRACHA, COLORIDO, 25 X 25 CM, E = 12 MM, PARA ARGAMASSA</t>
  </si>
  <si>
    <t xml:space="preserve"> 00038185 </t>
  </si>
  <si>
    <t>PISO TATIL DE ALERTA OU DIRECIONAL, DE BORRACHA, PRETO, 25 X 25 CM, E = 12 MM, PARA ARGAMASSA</t>
  </si>
  <si>
    <t xml:space="preserve"> 00004822 </t>
  </si>
  <si>
    <t>PISO/ REVESTIMENTO EM MARMORE, POLIDO, BRANCO COMUM, FORMATO MAIOR OU IGUAL A 3025 CM2, E = *2* CM</t>
  </si>
  <si>
    <t xml:space="preserve"> 00004818 </t>
  </si>
  <si>
    <t>PISO/ REVESTIMENTO EM MARMORE, POLIDO, BRANCO COMUM, FORMATO MENOR OU IGUAL A 3025 CM2, E = *2* CM</t>
  </si>
  <si>
    <t xml:space="preserve"> 00039567 </t>
  </si>
  <si>
    <t>PLACA / CHAPA DE GESSO ACARTONADO, ACABAMENTO VINILICO LISO EM UMA DAS FACES, COR BRANCA, BORDA QUADRADA, E = 9,5 MM, *625 X 1250* MM (L X C), PARA FORRO REMOVIVEL</t>
  </si>
  <si>
    <t xml:space="preserve"> 00039566 </t>
  </si>
  <si>
    <t>PLACA / CHAPA DE GESSO ACARTONADO, ACABAMENTO VINILICO LISO EM UMA DAS FACES, COR BRANCA, BORDA QUADRADA, E = 9,5 MM, *625 X 625* MM (L X C), PARA FORRO REMOVIVEL</t>
  </si>
  <si>
    <t xml:space="preserve"> 00039416 </t>
  </si>
  <si>
    <t>PLACA / CHAPA DE GESSO ACARTONADO, RESISTENTE A UMIDADE (RU), COR VERDE, E = 12,5 MM, 1200 X 1800 MM (L X C)</t>
  </si>
  <si>
    <t xml:space="preserve"> 00039417 </t>
  </si>
  <si>
    <t>PLACA / CHAPA DE GESSO ACARTONADO, RESISTENTE A UMIDADE (RU), COR VERDE, E = 12,5 MM, 1200 X 2400 MM (L X C)</t>
  </si>
  <si>
    <t xml:space="preserve"> 00039414 </t>
  </si>
  <si>
    <t>PLACA / CHAPA DE GESSO ACARTONADO, RESISTENTE AO FOGO (RF), COR ROSA, E = 12,5 MM, 1200 X 1800 MM (L X C)</t>
  </si>
  <si>
    <t xml:space="preserve"> 00039415 </t>
  </si>
  <si>
    <t>PLACA / CHAPA DE GESSO ACARTONADO, RESISTENTE AO FOGO (RF), COR ROSA, E = 12,5 MM, 1200 X 2400 MM (L X C)</t>
  </si>
  <si>
    <t xml:space="preserve"> 00039412 </t>
  </si>
  <si>
    <t>PLACA / CHAPA DE GESSO ACARTONADO, STANDARD (ST), COR BRANCA, E = 12,5 MM, 1200 X 1800 MM (L X C)</t>
  </si>
  <si>
    <t xml:space="preserve"> 00039413 </t>
  </si>
  <si>
    <t>PLACA / CHAPA DE GESSO ACARTONADO, STANDARD (ST), COR BRANCA, E = 12,5 MM, 1200 X 2400 MM (L X C)</t>
  </si>
  <si>
    <t xml:space="preserve"> 00011062 </t>
  </si>
  <si>
    <t>PLACA CIMENTICIA LISA E = 10 MM, DE 1,20 X *2,50* M (SEM AMIANTO)</t>
  </si>
  <si>
    <t xml:space="preserve"> 00011063 </t>
  </si>
  <si>
    <t>PLACA CIMENTICIA LISA E = 6 MM, DE 1,20 X *2,50* M (SEM AMIANTO)</t>
  </si>
  <si>
    <t xml:space="preserve"> 00039516 </t>
  </si>
  <si>
    <t>PLACA DE FIBRA MINERAL PARA FORRO, DE 625 X 625 MM, E = 15 MM, BORDA REBAIXADA PARA PERFIL 24 MM, COM PINTURA ANTIMOFO (NAO INCLUI PERFIS)</t>
  </si>
  <si>
    <t xml:space="preserve"> 00039514 </t>
  </si>
  <si>
    <t>PLACA DE FIBRA MINERAL PARA FORRO, DE 625 X 625 MM, E = 15 MM, BORDA RETA, COM PINTURA ANTIMOFO (NAO INCLUI PERFIS)</t>
  </si>
  <si>
    <t xml:space="preserve"> 00004812 </t>
  </si>
  <si>
    <t>PLACA DE GESSO PARA FORRO, *60 X 60* CM, ESPESSURA DE 12 MM (SEM COLOCACAO)</t>
  </si>
  <si>
    <t xml:space="preserve"> 00012362 </t>
  </si>
  <si>
    <t>PORCA OLHAL EM ACO GALVANIZADO, ESPESSURA 16MM, ABERTURA 21MM</t>
  </si>
  <si>
    <t xml:space="preserve"> 00000421 </t>
  </si>
  <si>
    <t>PORCA OLHAL M 16, EM ACO GALVANIZADO, DIAMETRO = 16 MM</t>
  </si>
  <si>
    <t xml:space="preserve"> 00004339 </t>
  </si>
  <si>
    <t>PORCA ZINCADA, SEXTAVADA, DIAMETRO 1/2"</t>
  </si>
  <si>
    <t xml:space="preserve"> 00039997 </t>
  </si>
  <si>
    <t>PORCA ZINCADA, SEXTAVADA, DIAMETRO 1/4"</t>
  </si>
  <si>
    <t xml:space="preserve"> 00011154 </t>
  </si>
  <si>
    <t>PORTA CORTA-FOGO SIMPLES PARA SAIDA DE EMERGENCIA, 1 FOLHA DE ABRIR, 5 CM, ACABAMENTO NATURAL / SEM PINTURA, COM FECHADURA TIPO TRINCO, DOBRADICAS E BATENTE, VAO LUZ DE 90 X 210 CM, CLASSE P-90 (NBR 11742)</t>
  </si>
  <si>
    <t xml:space="preserve"> 00011365 </t>
  </si>
  <si>
    <t>PORTA DE MADEIRA, FOLHA LEVE (NBR 15930) DE 700 X 2100 MM, DE 35 MM A 40 MM DE ESPESSURA, NUCLEO COLMEIA, CAPA LISA EM HDF, ACABAMENTO EM PRIMER PARA PINTURA</t>
  </si>
  <si>
    <t xml:space="preserve"> 00020204 </t>
  </si>
  <si>
    <t>PRANCHAO APARELHADO *7,5 X 23* CM, EM MACARANDUBA/MASSARANDUBA, ANGELIM OU EQUIVALENTE DA REGIAO</t>
  </si>
  <si>
    <t xml:space="preserve"> 00004437 </t>
  </si>
  <si>
    <t>PRANCHAO NAO APARELHADO *7,5 X 23* CM, EM MACARANDUBA/MASSARANDUBA, ANGELIM OU EQUIVALENTE DA REGIAO - BRUTA</t>
  </si>
  <si>
    <t xml:space="preserve"> 00043601 </t>
  </si>
  <si>
    <t>PUXADOR TUBULAR RETO SIMPLES, EM ALUMINIO CROMADO, COM COMPRIMENTO DE APROX 400 MM E DIAMETRO DE 25 MM</t>
  </si>
  <si>
    <t xml:space="preserve"> 00013393 </t>
  </si>
  <si>
    <t>QUADRO DE DISTRIBUICAO COM BARRAMENTO TRIFASICO, DE EMBUTIR, EM CHAPA DE ACO GALVANIZADO, PARA 12 DISJUNTORES DIN, 100 A</t>
  </si>
  <si>
    <t xml:space="preserve"> 00012039 </t>
  </si>
  <si>
    <t>QUADRO DE DISTRIBUICAO COM BARRAMENTO TRIFASICO, DE EMBUTIR, EM CHAPA DE ACO GALVANIZADO, PARA 24 DISJUNTORES DIN, 100 A</t>
  </si>
  <si>
    <t xml:space="preserve"> 00012041 </t>
  </si>
  <si>
    <t>QUADRO DE DISTRIBUICAO COM BARRAMENTO TRIFASICO, DE EMBUTIR, EM CHAPA DE ACO GALVANIZADO, PARA 30 DISJUNTORES DIN, 150 A</t>
  </si>
  <si>
    <t xml:space="preserve"> 00012043 </t>
  </si>
  <si>
    <t>QUADRO DE DISTRIBUICAO COM BARRAMENTO TRIFASICO, DE EMBUTIR, EM CHAPA DE ACO GALVANIZADO, PARA 30 DISJUNTORES DIN, 225 A</t>
  </si>
  <si>
    <t xml:space="preserve"> 00012042 </t>
  </si>
  <si>
    <t>QUADRO DE DISTRIBUICAO COM BARRAMENTO TRIFASICO, DE EMBUTIR, EM CHAPA DE ACO GALVANIZADO, PARA 40 DISJUNTORES DIN, 100 A</t>
  </si>
  <si>
    <t xml:space="preserve"> 00012038 </t>
  </si>
  <si>
    <t>QUADRO DE DISTRIBUICAO COM BARRAMENTO TRIFASICO, DE SOBREPOR, EM CHAPA DE ACO GALVANIZADO, PARA 18 DISJUNTORES DIN, 100 A</t>
  </si>
  <si>
    <t xml:space="preserve"> 00021059 </t>
  </si>
  <si>
    <t>RALO FOFO COM REQUADRO, QUADRADO 150 X 150 MM</t>
  </si>
  <si>
    <t xml:space="preserve"> 00011711 </t>
  </si>
  <si>
    <t>RALO SECO CONICO, PVC, 100 X 40 MM, COM GRELHA QUADRADA BRANCA</t>
  </si>
  <si>
    <t xml:space="preserve"> 00011739 </t>
  </si>
  <si>
    <t>RALO SECO CONICO, PVC, 100 X 40 MM, COM GRELHA REDONDA BRANCA</t>
  </si>
  <si>
    <t xml:space="preserve"> 00011745 </t>
  </si>
  <si>
    <t>RALO SIFONADO QUADRADO, PVC, 100 X 53 MM, SAIDA 40 MM, COM GRELHA QUADRADA BRANCA</t>
  </si>
  <si>
    <t xml:space="preserve"> 00005104 </t>
  </si>
  <si>
    <t>REBITE DE REPUXO EM ALUMINIO VAZADO, DIAMETRO 3,2 X 8 MM DE COMPRIMENTO (1KG = 1025 UNIDADES)</t>
  </si>
  <si>
    <t xml:space="preserve"> 00020043 </t>
  </si>
  <si>
    <t>REDUCAO EXCENTRICA PVC, DN 100 X 50 MM, PARA ESGOTO PREDIAL</t>
  </si>
  <si>
    <t xml:space="preserve"> 00020972 </t>
  </si>
  <si>
    <t>REDUCAO FIXA TIPO STORZ, ENGATE RAPIDO 2.1/2" X 1.1/2", EM LATAO, PARA INSTALACAO PREDIAL COMBATE A INCENDIO PREDIAL</t>
  </si>
  <si>
    <t xml:space="preserve"> 00006029 </t>
  </si>
  <si>
    <t>REGISTRO DE ESFERA PVC, COM CABECA QUADRADA, COM ROSCA EXTERNA, 1/2"</t>
  </si>
  <si>
    <t xml:space="preserve"> 00020055 </t>
  </si>
  <si>
    <t>REGISTRO DE ESFERA, PVC, COM VOLANTE, VS, ROSCAVEL, DN 1", COM CORPO DIVIDIDO</t>
  </si>
  <si>
    <t xml:space="preserve"> 00011676 </t>
  </si>
  <si>
    <t>REGISTRO DE ESFERA, PVC, COM VOLANTE, VS, SOLDAVEL, DN 40 MM, COM CORPO DIVIDIDO</t>
  </si>
  <si>
    <t xml:space="preserve"> 00006038 </t>
  </si>
  <si>
    <t>REGISTRO DE PRESSAO PVC, ROSCAVEL, VOLANTE SIMPLES, DE 1/2"</t>
  </si>
  <si>
    <t xml:space="preserve"> 00011718 </t>
  </si>
  <si>
    <t>REGISTRO DE PRESSAO PVC, ROSCAVEL, VOLANTE SIMPLES, DE 3/4"</t>
  </si>
  <si>
    <t xml:space="preserve"> 00006010 </t>
  </si>
  <si>
    <t>REGISTRO GAVETA BRUTO EM LATAO FORJADO, BITOLA 1 1/2" (REF 1509)</t>
  </si>
  <si>
    <t xml:space="preserve"> 00006017 </t>
  </si>
  <si>
    <t>REGISTRO GAVETA BRUTO EM LATAO FORJADO, BITOLA 1 1/4" (REF 1509)</t>
  </si>
  <si>
    <t xml:space="preserve"> 00006019 </t>
  </si>
  <si>
    <t>REGISTRO GAVETA BRUTO EM LATAO FORJADO, BITOLA 1" (REF 1509)</t>
  </si>
  <si>
    <t xml:space="preserve"> 00006020 </t>
  </si>
  <si>
    <t>REGISTRO GAVETA BRUTO EM LATAO FORJADO, BITOLA 1/2" (REF 1509)</t>
  </si>
  <si>
    <t xml:space="preserve"> 00006028 </t>
  </si>
  <si>
    <t>REGISTRO GAVETA BRUTO EM LATAO FORJADO, BITOLA 2" (REF 1509)</t>
  </si>
  <si>
    <t xml:space="preserve"> 00006016 </t>
  </si>
  <si>
    <t>REGISTRO GAVETA BRUTO EM LATAO FORJADO, BITOLA 3/4" (REF 1509)</t>
  </si>
  <si>
    <t xml:space="preserve"> 00006015 </t>
  </si>
  <si>
    <t>REGISTRO GAVETA COM ACABAMENTO E CANOPLA CROMADOS, SIMPLES, BITOLA 1 1/2" (REF 1509)</t>
  </si>
  <si>
    <t xml:space="preserve"> 00006014 </t>
  </si>
  <si>
    <t>REGISTRO GAVETA COM ACABAMENTO E CANOPLA CROMADOS, SIMPLES, BITOLA 1 1/4" (REF 1509)</t>
  </si>
  <si>
    <t xml:space="preserve"> 00006013 </t>
  </si>
  <si>
    <t>REGISTRO GAVETA COM ACABAMENTO E CANOPLA CROMADOS, SIMPLES, BITOLA 1" (REF 1509)</t>
  </si>
  <si>
    <t xml:space="preserve"> 00006006 </t>
  </si>
  <si>
    <t>REGISTRO GAVETA COM ACABAMENTO E CANOPLA CROMADOS, SIMPLES, BITOLA 1/2" (REF 1509)</t>
  </si>
  <si>
    <t xml:space="preserve"> 00006005 </t>
  </si>
  <si>
    <t>REGISTRO GAVETA COM ACABAMENTO E CANOPLA CROMADOS, SIMPLES, BITOLA 3/4" (REF 1509)</t>
  </si>
  <si>
    <t xml:space="preserve"> 00011756 </t>
  </si>
  <si>
    <t>REGISTRO OU REGULADOR DE GAS COZINHA, VAZAO DE 2 KG/H, 2,8 KPA</t>
  </si>
  <si>
    <t xml:space="preserve"> 00034357 </t>
  </si>
  <si>
    <t>REJUNTE CIMENTICIO, QUALQUER COR</t>
  </si>
  <si>
    <t xml:space="preserve"> 00037329 </t>
  </si>
  <si>
    <t>REJUNTE EPOXI, QUALQUER COR</t>
  </si>
  <si>
    <t xml:space="preserve"> 00002510 </t>
  </si>
  <si>
    <t>RELE FOTOELETRICO INTERNO E EXTERNO BIVOLT 1000 W, DE CONECTOR, SEM BASE</t>
  </si>
  <si>
    <t xml:space="preserve"> 12443 </t>
  </si>
  <si>
    <t>Revestimento cerâmico para  parede, 10 x 20 cm, brilhante, Eliane, linha metrô white, aplicado com argamassa industrializada ac-ii, rejuntado, exclusive regularização de base ou emboço</t>
  </si>
  <si>
    <t xml:space="preserve"> 00020205 </t>
  </si>
  <si>
    <t>RIPA APARELHADA *1,5 X 5* CM, EM MACARANDUBA/MASSARANDUBA, ANGELIM OU EQUIVALENTE DA REGIAO</t>
  </si>
  <si>
    <t xml:space="preserve"> 00004408 </t>
  </si>
  <si>
    <t>RIPA NAO APARELHADA, *1,5 X 5* CM, EM MACARANDUBA/MASSARANDUBA, ANGELIM OU EQUIVALENTE DA REGIAO - BRUTA</t>
  </si>
  <si>
    <t xml:space="preserve"> 00004803 </t>
  </si>
  <si>
    <t>RODAPE DE BORRACHA LISO, H = 70 MM, E = *2* MM, PARA ARGAMASSA, PRETO</t>
  </si>
  <si>
    <t xml:space="preserve"> 00004829 </t>
  </si>
  <si>
    <t>RODAPE EM MARMORE, POLIDO, BRANCO COMUM, L= *7* CM, E= *2* CM, CORTE RETO</t>
  </si>
  <si>
    <t xml:space="preserve"> 00039829 </t>
  </si>
  <si>
    <t>RODAPE EM POLIESTIRENO, BRANCO, H = *5* CM, E = *1,5* CM</t>
  </si>
  <si>
    <t xml:space="preserve"> 00020231 </t>
  </si>
  <si>
    <t>RODAPE OU RODABANCADA EM GRANITO, POLIDO, TIPO ANDORINHA/ QUARTZ/ CASTELO/ CORUMBA OU OUTROS EQUIVALENTES DA REGIAO, H= 10 CM, E= *2,0* CM</t>
  </si>
  <si>
    <t xml:space="preserve"> 00004804 </t>
  </si>
  <si>
    <t>RODAPE PLANO PARA PISO VINILICO, H = 5 CM</t>
  </si>
  <si>
    <t xml:space="preserve"> 00011758 </t>
  </si>
  <si>
    <t>SABONETEIRA PLASTICA TIPO DISPENSER PARA SABONETE LIQUIDO COM RESERVATORIO 800 A 1500 ML</t>
  </si>
  <si>
    <t xml:space="preserve"> 00020206 </t>
  </si>
  <si>
    <t>SARRAFO APARELHADO *2 X 10* CM, EM MACARANDUBA/MASSARANDUBA, ANGELIM OU EQUIVALENTE DA REGIAO</t>
  </si>
  <si>
    <t xml:space="preserve"> 00004460 </t>
  </si>
  <si>
    <t>SARRAFO NAO APARELHADO *2,5 X 10* CM, EM MACARANDUBA/MASSARANDUBA, ANGELIM OU EQUIVALENTE DA REGIAO - BRUTA</t>
  </si>
  <si>
    <t xml:space="preserve"> 00006085 </t>
  </si>
  <si>
    <t>SELADOR ACRILICO OPACO PREMIUM INTERIOR/EXTERIOR</t>
  </si>
  <si>
    <t xml:space="preserve"> 00038637 </t>
  </si>
  <si>
    <t>SIFAO EM METAL CROMADO PARA PIA AMERICANA, 1.1/2 X 1.1/2"</t>
  </si>
  <si>
    <t xml:space="preserve"> 00006150 </t>
  </si>
  <si>
    <t>SIFAO EM METAL CROMADO PARA PIA AMERICANA, 1.1/2 X 2"</t>
  </si>
  <si>
    <t xml:space="preserve"> 00006136 </t>
  </si>
  <si>
    <t>SIFAO EM METAL CROMADO PARA PIA OU LAVATORIO, 1 X 1.1/2"</t>
  </si>
  <si>
    <t xml:space="preserve"> 00038638 </t>
  </si>
  <si>
    <t>SIFAO EM METAL CROMADO PARA TANQUE, 1.1/4 X 1.1/2"</t>
  </si>
  <si>
    <t xml:space="preserve"> 00020262 </t>
  </si>
  <si>
    <t>SIFAO PLASTICO EXTENSIVEL UNIVERSAL, TIPO COPO</t>
  </si>
  <si>
    <t xml:space="preserve"> 00006145 </t>
  </si>
  <si>
    <t>SIFAO PLASTICO TIPO COPO PARA PIA AMERICANA 1.1/2 X 1.1/2"</t>
  </si>
  <si>
    <t xml:space="preserve"> 00006149 </t>
  </si>
  <si>
    <t>SIFAO PLASTICO TIPO COPO PARA PIA OU LAVATORIO, 1 X 1.1/2"</t>
  </si>
  <si>
    <t xml:space="preserve"> 00006146 </t>
  </si>
  <si>
    <t>SIFAO PLASTICO TIPO COPO PARA TANQUE, 1.1/4 X 1.1/2"</t>
  </si>
  <si>
    <t xml:space="preserve"> 00039961 </t>
  </si>
  <si>
    <t>SILICONE ACETICO USO GERAL INCOLOR 280 G</t>
  </si>
  <si>
    <t xml:space="preserve"> 00039914 </t>
  </si>
  <si>
    <t>SOLDA EM VARETA FOSCOPER, D = *2,5* MM X COMPRIMENTO 500 MM</t>
  </si>
  <si>
    <t xml:space="preserve"> 00020232 </t>
  </si>
  <si>
    <t>SOLEIRA EM GRANITO, POLIDO, TIPO ANDORINHA/ QUARTZ/ CASTELO/ CORUMBA OU OUTROS EQUIVALENTES DA REGIAO, L= *15* CM, E= *2,0* CM</t>
  </si>
  <si>
    <t xml:space="preserve"> 00010856 </t>
  </si>
  <si>
    <t>SOLEIRA PRE-MOLDADA EM GRANILITE, MARMORITE OU GRANITINA, L = *15 CM</t>
  </si>
  <si>
    <t xml:space="preserve"> 00004828 </t>
  </si>
  <si>
    <t>SOLEIRA/ PEITORIL EM MARMORE, POLIDO, BRANCO COMUM, L= *15* CM, E= *2* CM, CORTE RETO</t>
  </si>
  <si>
    <t xml:space="preserve"> 00020249 </t>
  </si>
  <si>
    <t>SOLEIRA/ TABEIRA EM MARMORE, POLIDO, BRANCO COMUM, L= 5 CM, E= *2,0* CM</t>
  </si>
  <si>
    <t xml:space="preserve"> 00012295 </t>
  </si>
  <si>
    <t>SOQUETE DE BAQUELITE BASE E27, PARA LAMPADAS</t>
  </si>
  <si>
    <t xml:space="preserve"> 00012296 </t>
  </si>
  <si>
    <t>SOQUETE DE PORCELANA BASE E27, FIXO DE TETO, PARA LAMPADAS</t>
  </si>
  <si>
    <t xml:space="preserve"> 00012294 </t>
  </si>
  <si>
    <t>SOQUETE DE PORCELANA BASE E27, PARA USO AO TEMPO, PARA LAMPADAS</t>
  </si>
  <si>
    <t xml:space="preserve"> 00014543 </t>
  </si>
  <si>
    <t>SOQUETE DE PVC / TERMOPLASTICO BASE E27, COM CHAVE, PARA LAMPADAS</t>
  </si>
  <si>
    <t xml:space="preserve"> 00013329 </t>
  </si>
  <si>
    <t>SOQUETE DE PVC / TERMOPLASTICO BASE E27, COM RABICHO, PARA LAMPADAS</t>
  </si>
  <si>
    <t xml:space="preserve"> 00021042 </t>
  </si>
  <si>
    <t>SPRINKLER TIPO PENDENTE, BULBO AMARELO DE RESPOSTA RAPIDA, 79 GRAUS CELSIUS, ACABAMENTO NATURAL OU CROMADO, D = 15 MM (1/2")</t>
  </si>
  <si>
    <t xml:space="preserve"> 00021043 </t>
  </si>
  <si>
    <t>SPRINKLER TIPO PENDENTE, BULBO AMARELO DE RESPOSTA RAPIDA, 79 GRAUS CELSIUS, ACABAMENTO NATURAL, D = 20 MM (3/4")</t>
  </si>
  <si>
    <t xml:space="preserve"> 00007572 </t>
  </si>
  <si>
    <t>SUPORTE ISOLADOR REFORCADO DIAMETRO NOMINAL 5/16", COM ROSCA SOBERBA E BUCHA</t>
  </si>
  <si>
    <t xml:space="preserve"> 00003990 </t>
  </si>
  <si>
    <t>TABUA APARELHADA *2,5 X 25* CM, EM MACARANDUBA/MASSARANDUBA, ANGELIM OU EQUIVALENTE DA REGIAO</t>
  </si>
  <si>
    <t xml:space="preserve"> 00006193 </t>
  </si>
  <si>
    <t>TABUA NAO APARELHADA *2,5 X 20* CM, EM MACARANDUBA/MASSARANDUBA, ANGELIM OU EQUIVALENTE DA REGIAO - BRUTA</t>
  </si>
  <si>
    <t xml:space="preserve"> 00041619 </t>
  </si>
  <si>
    <t>TAMPA DE CONCRETO ARMADO PARA POCO, COM FURO E TAMPINHA, D = *0,90* M, E = 0,05 M</t>
  </si>
  <si>
    <t xml:space="preserve"> 00041620 </t>
  </si>
  <si>
    <t>TAMPA DE CONCRETO ARMADO PARA POCO, COM FURO E TAMPINHA, D = *1,10* M, E = 0,05 M</t>
  </si>
  <si>
    <t xml:space="preserve"> 00041622 </t>
  </si>
  <si>
    <t>TAMPA DE CONCRETO ARMADO PARA POCO, COM FURO E TAMPINHA, D = *1,35* M, E = 0,05 M</t>
  </si>
  <si>
    <t xml:space="preserve"> 00041623 </t>
  </si>
  <si>
    <t>TAMPA DE CONCRETO ARMADO PARA POCO, COM FURO E TAMPINHA, D = 1,50 M, E = 0,05 M</t>
  </si>
  <si>
    <t xml:space="preserve"> 00041624 </t>
  </si>
  <si>
    <t>TAMPA DE CONCRETO ARMADO PARA POCO, COM FURO E TAMPINHA, D = 2,00 M, E = 0,05 M</t>
  </si>
  <si>
    <t xml:space="preserve"> 00041625 </t>
  </si>
  <si>
    <t>TAMPA DE CONCRETO ARMADO PARA POCO, COM FURO E TAMPINHA, D = 2,50 M, E = 0,05 M</t>
  </si>
  <si>
    <t xml:space="preserve"> 00020964 </t>
  </si>
  <si>
    <t>TAMPAO COM CORRENTE, EM LATAO, ENGATE RAPIDO 1 1/2", PARA INSTALACAO PREDIAL DE COMBATE A INCENDIO</t>
  </si>
  <si>
    <t xml:space="preserve"> 00010905 </t>
  </si>
  <si>
    <t>TAMPAO COM CORRENTE, EM LATAO, ENGATE RAPIDO 2 1/2", PARA INSTALACAO PREDIAL DE COMBATE A INCENDIO</t>
  </si>
  <si>
    <t xml:space="preserve"> 00021071 </t>
  </si>
  <si>
    <t>TAMPAO FOFO SIMPLES COM BASE / REQUADRO, CLASSE A15 CARGA MAX. 1,5 T, 400 X 400 MM (COM INSCRICAO EM RELEVO DO TIPO DE REDE)</t>
  </si>
  <si>
    <t xml:space="preserve"> 00011457 </t>
  </si>
  <si>
    <t>TARJETA LIVRE / OCUPADO PARA PORTA DE BANHEIRO, CORPO EM ZAMAC E ESPELHO EM LATAO</t>
  </si>
  <si>
    <t xml:space="preserve"> 00006297 </t>
  </si>
  <si>
    <t>TE DE FERRO GALVANIZADO, DE 1 1/2"</t>
  </si>
  <si>
    <t xml:space="preserve"> 00006296 </t>
  </si>
  <si>
    <t>TE DE FERRO GALVANIZADO, DE 1 1/4"</t>
  </si>
  <si>
    <t xml:space="preserve"> 00006323 </t>
  </si>
  <si>
    <t>TE DE FERRO GALVANIZADO, DE 1"</t>
  </si>
  <si>
    <t xml:space="preserve"> 00006294 </t>
  </si>
  <si>
    <t>TE DE FERRO GALVANIZADO, DE 1/2"</t>
  </si>
  <si>
    <t xml:space="preserve"> 00006299 </t>
  </si>
  <si>
    <t>TE DE FERRO GALVANIZADO, DE 2 1/2"</t>
  </si>
  <si>
    <t xml:space="preserve"> 00006298 </t>
  </si>
  <si>
    <t>TE DE FERRO GALVANIZADO, DE 2"</t>
  </si>
  <si>
    <t xml:space="preserve"> 00006295 </t>
  </si>
  <si>
    <t>TE DE FERRO GALVANIZADO, DE 3/4"</t>
  </si>
  <si>
    <t xml:space="preserve"> 00007119 </t>
  </si>
  <si>
    <t>TE DE REDUCAO COM ROSCA, PVC, 90 GRAUS, 1 X 3/4", PARA AGUA FRIA PREDIAL</t>
  </si>
  <si>
    <t xml:space="preserve"> 00007126 </t>
  </si>
  <si>
    <t>TE DE REDUCAO COM ROSCA, PVC, 90 GRAUS, 1.1/2" X 3/4", AGUA FRIA PREDIAL</t>
  </si>
  <si>
    <t xml:space="preserve"> 00007120 </t>
  </si>
  <si>
    <t>TE DE REDUCAO COM ROSCA, PVC, 90 GRAUS, 3/4 X 1/2", PARA AGUA FRIA PREDIAL</t>
  </si>
  <si>
    <t xml:space="preserve"> 00007136 </t>
  </si>
  <si>
    <t>TE DE REDUCAO, PVC, SOLDAVEL, 90 GRAUS, 32 MM X 25 MM, PARA AGUA FRIA PREDIAL</t>
  </si>
  <si>
    <t xml:space="preserve"> 00007128 </t>
  </si>
  <si>
    <t>TE DE REDUCAO, PVC, SOLDAVEL, 90 GRAUS, 40 MM X 32 MM, PARA AGUA FRIA PREDIAL</t>
  </si>
  <si>
    <t xml:space="preserve"> 00007108 </t>
  </si>
  <si>
    <t>TE DE REDUCAO, PVC, SOLDAVEL, 90 GRAUS, 50 MM X 20 MM, PARA AGUA FRIA PREDIAL</t>
  </si>
  <si>
    <t xml:space="preserve"> 00007129 </t>
  </si>
  <si>
    <t>TE DE REDUCAO, PVC, SOLDAVEL, 90 GRAUS, 50 MM X 25 MM, PARA AGUA FRIA PREDIAL</t>
  </si>
  <si>
    <t xml:space="preserve"> 00007130 </t>
  </si>
  <si>
    <t>TE DE REDUCAO, PVC, SOLDAVEL, 90 GRAUS, 50 MM X 32 MM, PARA AGUA FRIA PREDIAL</t>
  </si>
  <si>
    <t xml:space="preserve"> 00007131 </t>
  </si>
  <si>
    <t>TE DE REDUCAO, PVC, SOLDAVEL, 90 GRAUS, 50 MM X 40 MM, PARA AGUA FRIA PREDIAL</t>
  </si>
  <si>
    <t xml:space="preserve"> 00007132 </t>
  </si>
  <si>
    <t>TE DE REDUCAO, PVC, SOLDAVEL, 90 GRAUS, 75 MM X 50 MM, PARA AGUA FRIA PREDIAL</t>
  </si>
  <si>
    <t xml:space="preserve"> 00007137 </t>
  </si>
  <si>
    <t>TE PVC, SOLDAVEL, COM BUCHA DE LATAO NA BOLSA CENTRAL, 90 GRAUS, 25 MM X 1/2", PARA AGUA FRIA PREDIAL</t>
  </si>
  <si>
    <t xml:space="preserve"> 00007122 </t>
  </si>
  <si>
    <t>TE PVC, SOLDAVEL, COM BUCHA DE LATAO NA BOLSA CENTRAL, 90 GRAUS, 25 MM X 3/4", PARA AGUA FRIA PREDIAL</t>
  </si>
  <si>
    <t xml:space="preserve"> 00007109 </t>
  </si>
  <si>
    <t>TE PVC, SOLDAVEL, COM ROSCA NA BOLSA CENTRAL, 90 GRAUS, 20 MM X 1/2", PARA AGUA FRIA PREDIAL</t>
  </si>
  <si>
    <t xml:space="preserve"> 00007135 </t>
  </si>
  <si>
    <t>TE PVC, SOLDAVEL, COM ROSCA NA BOLSA CENTRAL, 90 GRAUS, 25 MM X 1/2", PARA AGUA FRIA PREDIAL</t>
  </si>
  <si>
    <t xml:space="preserve"> 00037947 </t>
  </si>
  <si>
    <t>TE PVC, SOLDAVEL, COM ROSCA NA BOLSA CENTRAL, 90 GRAUS, 25 MM X 3/4", PARA AGUA FRIA PREDIAL</t>
  </si>
  <si>
    <t xml:space="preserve"> 00007103 </t>
  </si>
  <si>
    <t>TE PVC, SOLDAVEL, COM ROSCA NA BOLSA CENTRAL, 90 GRAUS, 32 MM X 3/4", PARA AGUA FRIA PREDIAL</t>
  </si>
  <si>
    <t xml:space="preserve"> 00011656 </t>
  </si>
  <si>
    <t>TE SANITARIO DE REDUCAO, PVC, DN 100 X 75 MM, SERIE NORMAL PARA ESGOTO PREDIAL</t>
  </si>
  <si>
    <t xml:space="preserve"> 00007138 </t>
  </si>
  <si>
    <t>TE SOLDAVEL, PVC, 90 GRAUS, 20 MM, PARA AGUA FRIA PREDIAL (NBR 5648)</t>
  </si>
  <si>
    <t xml:space="preserve"> 00007139 </t>
  </si>
  <si>
    <t>TE SOLDAVEL, PVC, 90 GRAUS, 25 MM, PARA AGUA FRIA PREDIAL (NBR 5648)</t>
  </si>
  <si>
    <t xml:space="preserve"> 00007140 </t>
  </si>
  <si>
    <t>TE SOLDAVEL, PVC, 90 GRAUS, 32 MM, PARA AGUA FRIA PREDIAL (NBR 5648)</t>
  </si>
  <si>
    <t xml:space="preserve"> 00007141 </t>
  </si>
  <si>
    <t>TE SOLDAVEL, PVC, 90 GRAUS, 40 MM, PARA AGUA FRIA PREDIAL (NBR 5648)</t>
  </si>
  <si>
    <t xml:space="preserve"> 00007143 </t>
  </si>
  <si>
    <t>TE SOLDAVEL, PVC, 90 GRAUS, 60 MM, PARA AGUA FRIA PREDIAL (NBR 5648)</t>
  </si>
  <si>
    <t xml:space="preserve"> 00007144 </t>
  </si>
  <si>
    <t>TE SOLDAVEL, PVC, 90 GRAUS, 75 MM, PARA AGUA FRIA PREDIAL (NBR 5648)</t>
  </si>
  <si>
    <t xml:space="preserve"> 00007145 </t>
  </si>
  <si>
    <t>TE SOLDAVEL, PVC, 90 GRAUS, 85 MM, PARA AGUA FRIA PREDIAL (NBR 5648)</t>
  </si>
  <si>
    <t xml:space="preserve"> 00007142 </t>
  </si>
  <si>
    <t>TE SOLDAVEL, PVC, 90 GRAUS,50 MM, PARA AGUA FRIA PREDIAL (NBR 5648)</t>
  </si>
  <si>
    <t xml:space="preserve"> 00007162 </t>
  </si>
  <si>
    <t>TELA DE ARAME GALVANIZADA QUADRANGULAR / LOSANGULAR, FIO 3,4 MM (10 BWG), MALHA 5 X 5 CM, H = 2 M</t>
  </si>
  <si>
    <t xml:space="preserve"> 00034458 </t>
  </si>
  <si>
    <t>TELHA DE FIBROCIMENTO E = 6 MM, DE 3,00 X 1,06 M (SEM AMIANTO)</t>
  </si>
  <si>
    <t xml:space="preserve"> 00034464 </t>
  </si>
  <si>
    <t>TELHA DE FIBROCIMENTO E = 6 MM, DE 4,10 X 1,06 M (SEM AMIANTO)</t>
  </si>
  <si>
    <t xml:space="preserve"> 00034468 </t>
  </si>
  <si>
    <t>TELHA DE FIBROCIMENTO E = 6 MM, DE 4,60 X 1,06 M (SEM AMIANTO)</t>
  </si>
  <si>
    <t xml:space="preserve"> 00034473 </t>
  </si>
  <si>
    <t>TELHA DE FIBROCIMENTO E = 8 MM, DE 3,00 X 1,06 M (SEM AMIANTO)</t>
  </si>
  <si>
    <t xml:space="preserve"> 00034480 </t>
  </si>
  <si>
    <t>TELHA DE FIBROCIMENTO E = 8 MM, DE 4,10 X 1,06 M (SEM AMIANTO)</t>
  </si>
  <si>
    <t xml:space="preserve"> 00034486 </t>
  </si>
  <si>
    <t>TELHA DE FIBROCIMENTO E = 8 MM, DE 4,60 X 1,06 M (SEM AMIANTO)</t>
  </si>
  <si>
    <t xml:space="preserve"> 00007190 </t>
  </si>
  <si>
    <t>TELHA DE FIBROCIMENTO ONDULADA E = 4 MM, DE 1,22 X 0,50 M (SEM AMIANTO)</t>
  </si>
  <si>
    <t xml:space="preserve"> 00034417 </t>
  </si>
  <si>
    <t>TELHA DE FIBROCIMENTO ONDULADA E = 4 MM, DE 2,13 X 0,50 M (SEM AMIANTO)</t>
  </si>
  <si>
    <t xml:space="preserve"> 00007213 </t>
  </si>
  <si>
    <t>TELHA DE FIBROCIMENTO ONDULADA E = 4 MM, DE 2,44 X 0,50 M (SEM AMIANTO)</t>
  </si>
  <si>
    <t xml:space="preserve"> 00007195 </t>
  </si>
  <si>
    <t>TELHA DE FIBROCIMENTO ONDULADA E = 6 MM, DE 1,53 X 1,10 M (SEM AMIANTO)</t>
  </si>
  <si>
    <t xml:space="preserve"> 00007186 </t>
  </si>
  <si>
    <t>TELHA DE FIBROCIMENTO ONDULADA E = 6 MM, DE 1,83 X 1,10 M (SEM AMIANTO)</t>
  </si>
  <si>
    <t xml:space="preserve"> 00007194 </t>
  </si>
  <si>
    <t>TELHA DE FIBROCIMENTO ONDULADA E = 6 MM, DE 2,44 X 1,10 M (SEM AMIANTO)</t>
  </si>
  <si>
    <t xml:space="preserve"> 00007197 </t>
  </si>
  <si>
    <t>TELHA DE FIBROCIMENTO ONDULADA E = 6 MM, DE 3,66 X 1,10 M (SEM AMIANTO)</t>
  </si>
  <si>
    <t xml:space="preserve"> 00007192 </t>
  </si>
  <si>
    <t>TELHA DE FIBROCIMENTO ONDULADA E = 8 MM, DE 1,53 X 1,10 M (SEM AMIANTO)</t>
  </si>
  <si>
    <t xml:space="preserve"> 00007193 </t>
  </si>
  <si>
    <t>TELHA DE FIBROCIMENTO ONDULADA E = 8 MM, DE 1,83 X 1,10 M (SEM AMIANTO)</t>
  </si>
  <si>
    <t xml:space="preserve"> 00007189 </t>
  </si>
  <si>
    <t>TELHA DE FIBROCIMENTO ONDULADA E = 8 MM, DE 2,44 X 1,10 M (SEM AMIANTO)</t>
  </si>
  <si>
    <t xml:space="preserve"> 00034402 </t>
  </si>
  <si>
    <t>TELHA DE FIBROCIMENTO ONDULADA E = 8 MM, DE 3,66 X 1,10 M (SEM AMIANTO)</t>
  </si>
  <si>
    <t xml:space="preserve"> 00007245 </t>
  </si>
  <si>
    <t>TELHA DE VIDRO TIPO FRANCESA, *39 X 23* CM</t>
  </si>
  <si>
    <t xml:space="preserve"> 00034425 </t>
  </si>
  <si>
    <t>TELHA ESTRUTURAL DE FIBROCIMENTO 1 ABA, DE 0,52 X 2,00 M (SEM AMIANTO)</t>
  </si>
  <si>
    <t xml:space="preserve"> 00007223 </t>
  </si>
  <si>
    <t>TELHA ESTRUTURAL DE FIBROCIMENTO 1 ABA, DE 0,52 X 2,50 M (SEM AMIANTO)</t>
  </si>
  <si>
    <t xml:space="preserve"> 00007234 </t>
  </si>
  <si>
    <t>TELHA ESTRUTURAL DE FIBROCIMENTO 1 ABA, DE 0,52 X 3,60 M (SEM AMIANTO)</t>
  </si>
  <si>
    <t xml:space="preserve"> 00007224 </t>
  </si>
  <si>
    <t>TELHA ESTRUTURAL DE FIBROCIMENTO 1 ABA, DE 0,52 X 4,00 M (SEM AMIANTO)</t>
  </si>
  <si>
    <t xml:space="preserve"> 00007225 </t>
  </si>
  <si>
    <t>TELHA ESTRUTURAL DE FIBROCIMENTO 1 ABA, DE 0,52 X 5,00 M (SEM AMIANTO)</t>
  </si>
  <si>
    <t xml:space="preserve"> 00007226 </t>
  </si>
  <si>
    <t>TELHA ESTRUTURAL DE FIBROCIMENTO 1 ABA, DE 0,52 X 5,50 M (SEM AMIANTO)</t>
  </si>
  <si>
    <t xml:space="preserve"> 00007227 </t>
  </si>
  <si>
    <t>TELHA ESTRUTURAL DE FIBROCIMENTO 1 ABA, DE 0,52 X 6,50 M (SEM AMIANTO)</t>
  </si>
  <si>
    <t xml:space="preserve"> 00007212 </t>
  </si>
  <si>
    <t>TELHA ESTRUTURAL DE FIBROCIMENTO 1 ABA, DE 0,52 X 7,20 M (SEM AMIANTO)</t>
  </si>
  <si>
    <t xml:space="preserve"> 00007229 </t>
  </si>
  <si>
    <t>TELHA ESTRUTURAL DE FIBROCIMENTO 2 ABAS, DE 1,00 X 3,00 M (SEM AMIANTO)</t>
  </si>
  <si>
    <t xml:space="preserve"> 00007230 </t>
  </si>
  <si>
    <t>TELHA ESTRUTURAL DE FIBROCIMENTO 2 ABAS, DE 1,00 X 4,60 M (SEM AMIANTO)</t>
  </si>
  <si>
    <t xml:space="preserve"> 00007231 </t>
  </si>
  <si>
    <t>TELHA ESTRUTURAL DE FIBROCIMENTO 2 ABAS, DE 1,00 X 6,00 M (SEM AMIANTO)</t>
  </si>
  <si>
    <t xml:space="preserve"> 00007220 </t>
  </si>
  <si>
    <t>TELHA ESTRUTURAL DE FIBROCIMENTO 2 ABAS, DE 1,00 X 7,40 M (SEM AMIANTO)</t>
  </si>
  <si>
    <t xml:space="preserve"> 00034447 </t>
  </si>
  <si>
    <t>TELHA ESTRUTURAL DE FIBROCIMENTO 2 ABAS, DE 1,00 X 8,20 M (SEM AMIANTO)</t>
  </si>
  <si>
    <t xml:space="preserve"> 00007233 </t>
  </si>
  <si>
    <t>TELHA ESTRUTURAL DE FIBROCIMENTO 2 ABAS, DE 1,00 X 9,20 M (SEM AMIANTO)</t>
  </si>
  <si>
    <t xml:space="preserve"> 00040740 </t>
  </si>
  <si>
    <t>TELHA GALVALUME COM ISOLAMENTO TERMOACUSTICO EM ESPUMA RIGIDA DE POLIURETANO (PU) INJETADO, ESPESSURA DE 30 MM, DENSIDADE DE 35 KG/M3, REVESTIMENTO EM TELHA TRAPEZOIDAL NAS DUAS FACES COM ESPESSURA DE 0,50 MM CADA, ACABAMENTO NATURAL (NAO INCLUI ACESSORIOS DE FIXACAO)</t>
  </si>
  <si>
    <t xml:space="preserve"> 00025007 </t>
  </si>
  <si>
    <t>TELHA ONDULADA EM ACO ZINCADO, ALTURA DE 17 MM, ESPESSURA DE 0,50 MM, LARGURA UTIL DE APROXIMADAMENTE 985 MM, SEM PINTURA</t>
  </si>
  <si>
    <t xml:space="preserve"> 00001574 </t>
  </si>
  <si>
    <t>TERMINAL A COMPRESSAO EM COBRE ESTANHADO PARA CABO 10 MM2, 1 FURO E 1 COMPRESSAO, PARA PARAFUSO DE FIXACAO M6</t>
  </si>
  <si>
    <t xml:space="preserve"> 00001581 </t>
  </si>
  <si>
    <t>TERMINAL A COMPRESSAO EM COBRE ESTANHADO PARA CABO 120 MM2, 1 FURO E 1 COMPRESSAO, PARA PARAFUSO DE FIXACAO M12</t>
  </si>
  <si>
    <t xml:space="preserve"> 00001575 </t>
  </si>
  <si>
    <t>TERMINAL A COMPRESSAO EM COBRE ESTANHADO PARA CABO 16 MM2, 1 FURO E 1 COMPRESSAO, PARA PARAFUSO DE FIXACAO M6</t>
  </si>
  <si>
    <t xml:space="preserve"> 00001570 </t>
  </si>
  <si>
    <t>TERMINAL A COMPRESSAO EM COBRE ESTANHADO PARA CABO 2,5 MM2, 1 FURO E 1 COMPRESSAO, PARA PARAFUSO DE FIXACAO M5</t>
  </si>
  <si>
    <t xml:space="preserve"> 00001576 </t>
  </si>
  <si>
    <t>TERMINAL A COMPRESSAO EM COBRE ESTANHADO PARA CABO 25 MM2, 1 FURO E 1 COMPRESSAO, PARA PARAFUSO DE FIXACAO M8</t>
  </si>
  <si>
    <t xml:space="preserve"> 00001577 </t>
  </si>
  <si>
    <t>TERMINAL A COMPRESSAO EM COBRE ESTANHADO PARA CABO 35 MM2, 1 FURO E 1 COMPRESSAO, PARA PARAFUSO DE FIXACAO M8</t>
  </si>
  <si>
    <t xml:space="preserve"> 00001571 </t>
  </si>
  <si>
    <t>TERMINAL A COMPRESSAO EM COBRE ESTANHADO PARA CABO 4 MM2, 1 FURO E 1 COMPRESSAO, PARA PARAFUSO DE FIXACAO M5</t>
  </si>
  <si>
    <t xml:space="preserve"> 00001578 </t>
  </si>
  <si>
    <t>TERMINAL A COMPRESSAO EM COBRE ESTANHADO PARA CABO 50 MM2, 1 FURO E 1 COMPRESSAO, PARA PARAFUSO DE FIXACAO M8</t>
  </si>
  <si>
    <t xml:space="preserve"> 00001573 </t>
  </si>
  <si>
    <t>TERMINAL A COMPRESSAO EM COBRE ESTANHADO PARA CABO 6 MM2, 1 FURO E 1 COMPRESSAO, PARA PARAFUSO DE FIXACAO M6</t>
  </si>
  <si>
    <t xml:space="preserve"> 00001579 </t>
  </si>
  <si>
    <t>TERMINAL A COMPRESSAO EM COBRE ESTANHADO PARA CABO 70 MM2, 1 FURO E 1 COMPRESSAO, PARA PARAFUSO DE FIXACAO M10</t>
  </si>
  <si>
    <t xml:space="preserve"> 00001580 </t>
  </si>
  <si>
    <t>TERMINAL A COMPRESSAO EM COBRE ESTANHADO PARA CABO 95 MM2, 1 FURO E 1 COMPRESSAO, PARA PARAFUSO DE FIXACAO M12</t>
  </si>
  <si>
    <t xml:space="preserve"> 00001542 </t>
  </si>
  <si>
    <t>TERMINAL METALICO A PRESSAO 1 CABO, PARA CABOS DE 4 A 10 MM2, COM 2 FUROS PARA FIXACAO</t>
  </si>
  <si>
    <t xml:space="preserve"> 00001591 </t>
  </si>
  <si>
    <t>TERMINAL METALICO A PRESSAO PARA 1 CABO DE 120 MM2, COM 1 FURO DE FIXACAO</t>
  </si>
  <si>
    <t xml:space="preserve"> 00001547 </t>
  </si>
  <si>
    <t>TERMINAL METALICO A PRESSAO PARA 1 CABO DE 150 A 185 MM2, COM 2 FUROS PARA FIXACAO</t>
  </si>
  <si>
    <t xml:space="preserve"> 00038196 </t>
  </si>
  <si>
    <t>TERMINAL METALICO A PRESSAO PARA 1 CABO DE 150 MM2, COM 1 FURO DE FIXACAO</t>
  </si>
  <si>
    <t xml:space="preserve"> 00001543 </t>
  </si>
  <si>
    <t>TERMINAL METALICO A PRESSAO PARA 1 CABO DE 16 A 25 MM2, COM 2 FUROS PARA FIXACAO</t>
  </si>
  <si>
    <t xml:space="preserve"> 00001585 </t>
  </si>
  <si>
    <t>TERMINAL METALICO A PRESSAO PARA 1 CABO DE 16 MM2, COM 1 FURO DE FIXACAO</t>
  </si>
  <si>
    <t xml:space="preserve"> 00001593 </t>
  </si>
  <si>
    <t>TERMINAL METALICO A PRESSAO PARA 1 CABO DE 185 MM2, COM 1 FURO DE FIXACAO</t>
  </si>
  <si>
    <t xml:space="preserve"> 00011838 </t>
  </si>
  <si>
    <t>TERMINAL METALICO A PRESSAO PARA 1 CABO DE 240 MM2, COM 1 FURO DE FIXACAO</t>
  </si>
  <si>
    <t xml:space="preserve"> 00001594 </t>
  </si>
  <si>
    <t>TERMINAL METALICO A PRESSAO PARA 1 CABO DE 25 A 35 MM2, COM 2 FUROS PARA FIXACAO</t>
  </si>
  <si>
    <t xml:space="preserve"> 00001586 </t>
  </si>
  <si>
    <t>TERMINAL METALICO A PRESSAO PARA 1 CABO DE 25 MM2, COM 1 FURO DE FIXACAO</t>
  </si>
  <si>
    <t xml:space="preserve"> 00011839 </t>
  </si>
  <si>
    <t>TERMINAL METALICO A PRESSAO PARA 1 CABO DE 300 MM2, COM 1 FURO DE FIXACAO</t>
  </si>
  <si>
    <t xml:space="preserve"> 00001587 </t>
  </si>
  <si>
    <t>TERMINAL METALICO A PRESSAO PARA 1 CABO DE 35 MM2, COM 1 FURO DE FIXACAO</t>
  </si>
  <si>
    <t xml:space="preserve"> 00001545 </t>
  </si>
  <si>
    <t>TERMINAL METALICO A PRESSAO PARA 1 CABO DE 50 A 70 MM2, COM 2 FUROS PARA FIXACAO</t>
  </si>
  <si>
    <t xml:space="preserve"> 00001588 </t>
  </si>
  <si>
    <t>TERMINAL METALICO A PRESSAO PARA 1 CABO DE 50 MM2, COM 1 FURO DE FIXACAO</t>
  </si>
  <si>
    <t xml:space="preserve"> 00001535 </t>
  </si>
  <si>
    <t>TERMINAL METALICO A PRESSAO PARA 1 CABO DE 6 A 10 MM2, COM 1 FURO DE FIXACAO</t>
  </si>
  <si>
    <t xml:space="preserve"> 00001589 </t>
  </si>
  <si>
    <t>TERMINAL METALICO A PRESSAO PARA 1 CABO DE 70 MM2, COM 1 FURO DE FIXACAO</t>
  </si>
  <si>
    <t xml:space="preserve"> 00001546 </t>
  </si>
  <si>
    <t>TERMINAL METALICO A PRESSAO PARA 1 CABO DE 95 A 120 MM2, COM 2 FUROS PARA FIXACAO</t>
  </si>
  <si>
    <t xml:space="preserve"> 00001590 </t>
  </si>
  <si>
    <t>TERMINAL METALICO A PRESSAO PARA 1 CABO DE 95 MM2, COM 1 FURO DE FIXACAO</t>
  </si>
  <si>
    <t xml:space="preserve"> 00034401 </t>
  </si>
  <si>
    <t>TIJOLO CERAMICO LAMINADO DE *5,5 X 11 X 23* CM (L X A X C)</t>
  </si>
  <si>
    <t xml:space="preserve"> 00007258 </t>
  </si>
  <si>
    <t>TIJOLO CERAMICO MACICO COMUM DE *5 X 10 X 20* CM (L X A X C)</t>
  </si>
  <si>
    <t xml:space="preserve"> 00000154 </t>
  </si>
  <si>
    <t>TINTA / REVESTIMENTO A BASE DE RESINA EPOXI COM ALCATRAO, BICOMPONENTE</t>
  </si>
  <si>
    <t xml:space="preserve"> 00038121 </t>
  </si>
  <si>
    <t>TINTA A BASE DE RESINA ACRILICA EMULSIONADA EM AGUA, PARA SINALIZACAO HORIZONTAL VIARIA (NBR 13699:2012)</t>
  </si>
  <si>
    <t xml:space="preserve"> 00007343 </t>
  </si>
  <si>
    <t>TINTA ACRILICA A BASE DE SOLVENTE, PARA SINALIZACAO HORIZONTAL VIARIA (NBR 11862)</t>
  </si>
  <si>
    <t xml:space="preserve"> 00007348 </t>
  </si>
  <si>
    <t>TINTA ACRILICA PREMIUM PARA PISO</t>
  </si>
  <si>
    <t xml:space="preserve"> 00007313 </t>
  </si>
  <si>
    <t>TINTA ASFALTICA IMPERMEABILIZANTE DILUIDA EM SOLVENTE, PARA MATERIAIS CIMENTICIOS, METAL E MADEIRA</t>
  </si>
  <si>
    <t xml:space="preserve"> 00007319 </t>
  </si>
  <si>
    <t>TINTA ASFALTICA IMPERMEABILIZANTE DISPERSA EM AGUA, PARA MATERIAIS CIMENTICIOS</t>
  </si>
  <si>
    <t xml:space="preserve"> 00007314 </t>
  </si>
  <si>
    <t>TINTA BORRACHA CLORADA, ACABAMENTO SEMIBRILHO, QUALQUER COR</t>
  </si>
  <si>
    <t xml:space="preserve"> 00007304 </t>
  </si>
  <si>
    <t>TINTA EPOXI BASE AGUA PREMIUM, BRANCA</t>
  </si>
  <si>
    <t xml:space="preserve"> 00007311 </t>
  </si>
  <si>
    <t>TINTA ESMALTE SINTETICO PREMIUM ACETINADO</t>
  </si>
  <si>
    <t xml:space="preserve"> 00007292 </t>
  </si>
  <si>
    <t>TINTA ESMALTE SINTETICO PREMIUM BRILHANTE</t>
  </si>
  <si>
    <t xml:space="preserve"> 00007293 </t>
  </si>
  <si>
    <t>TINTA ESMALTE SINTETICO PREMIUM DE DUPLA ACAO GRAFITE FOSCO PARA SUPERFICIES METALICAS FERROSAS</t>
  </si>
  <si>
    <t xml:space="preserve"> 00007306 </t>
  </si>
  <si>
    <t>TINTA ESMALTE SINTETICO PREMIUM DE EFEITO PROTETOR DE SUPERFICIE METALICA ALUMINIO</t>
  </si>
  <si>
    <t xml:space="preserve"> 00007288 </t>
  </si>
  <si>
    <t>TINTA ESMALTE SINTETICO PREMIUM FOSCO</t>
  </si>
  <si>
    <t xml:space="preserve"> 00007356 </t>
  </si>
  <si>
    <t>TINTA LATEX ACRILICA PREMIUM, COR BRANCO FOSCO</t>
  </si>
  <si>
    <t xml:space="preserve"> 00035692 </t>
  </si>
  <si>
    <t>TINTA LATEX ACRILICA STANDARD, COR BRANCA</t>
  </si>
  <si>
    <t xml:space="preserve"> 00007342 </t>
  </si>
  <si>
    <t>TINTA MINERAL IMPERMEAVEL EM PO, BRANCA</t>
  </si>
  <si>
    <t xml:space="preserve"> 00007350 </t>
  </si>
  <si>
    <t>TINTA/RESINA ACRILICA PREMIUM PARA CERAMICA, PEDRAS E OUTROS</t>
  </si>
  <si>
    <t xml:space="preserve"> 00011060 </t>
  </si>
  <si>
    <t>TIRANTE EM FERRO GALVANIZADO PARA CONTRAVENTAMENTO DE TELHA CANALETE 90, 1/4" X 400 MM</t>
  </si>
  <si>
    <t xml:space="preserve"> 00037401 </t>
  </si>
  <si>
    <t>TOALHEIRO PLASTICO TIPO DISPENSER PARA PAPEL TOALHA INTERFOLHADO</t>
  </si>
  <si>
    <t xml:space="preserve"> 00038101 </t>
  </si>
  <si>
    <t>TOMADA 2P+T 10A, 250V (APENAS MODULO)</t>
  </si>
  <si>
    <t xml:space="preserve"> 00007528 </t>
  </si>
  <si>
    <t>TOMADA 2P+T 10A, 250V, CONJUNTO MONTADO PARA EMBUTIR 4" X 2" (PLACA + SUPORTE + MODULO)</t>
  </si>
  <si>
    <t xml:space="preserve"> 00012147 </t>
  </si>
  <si>
    <t>TOMADA 2P+T 10A, 250V, CONJUNTO MONTADO PARA SOBREPOR 4" X 2" (CAIXA + MODULO)</t>
  </si>
  <si>
    <t xml:space="preserve"> 00038075 </t>
  </si>
  <si>
    <t>TOMADA 2P+T 20A 250V, CONJUNTO MONTADO PARA EMBUTIR 4" X 2" (PLACA + SUPORTE + MODULO)</t>
  </si>
  <si>
    <t xml:space="preserve"> 00038102 </t>
  </si>
  <si>
    <t>TOMADA 2P+T 20A, 250V (APENAS MODULO)</t>
  </si>
  <si>
    <t xml:space="preserve"> 00007525 </t>
  </si>
  <si>
    <t>TOMADA INDUSTRIAL DE EMBUTIR 3P+T 30 A, 440 V, COM TRAVA, COM PLACA</t>
  </si>
  <si>
    <t xml:space="preserve"> 00007524 </t>
  </si>
  <si>
    <t>TOMADA INDUSTRIAL DE EMBUTIR 3P+T 30 A, 440 V, COM TRAVA, SEM PLACA</t>
  </si>
  <si>
    <t xml:space="preserve"> 00038105 </t>
  </si>
  <si>
    <t>TOMADA PARA ANTENA DE TV, CABO COAXIAL DE 9 MM (APENAS MODULO)</t>
  </si>
  <si>
    <t xml:space="preserve"> 00038084 </t>
  </si>
  <si>
    <t>TOMADA PARA ANTENA DE TV, CABO COAXIAL DE 9 MM, CONJUNTO MONTADO PARA EMBUTIR 4" X 2" (PLACA + SUPORTE + MODULO)</t>
  </si>
  <si>
    <t xml:space="preserve"> 00038103 </t>
  </si>
  <si>
    <t>TOMADA RJ11, 2 FIOS (APENAS MODULO)</t>
  </si>
  <si>
    <t xml:space="preserve"> 00038082 </t>
  </si>
  <si>
    <t>TOMADA RJ11, 2 FIOS, CONJUNTO MONTADO PARA EMBUTIR 4" X 2" (PLACA + SUPORTE + MODULO)</t>
  </si>
  <si>
    <t xml:space="preserve"> 00038104 </t>
  </si>
  <si>
    <t>TOMADA RJ45, 8 FIOS, CAT 5E (APENAS MODULO)</t>
  </si>
  <si>
    <t xml:space="preserve"> 00038083 </t>
  </si>
  <si>
    <t>TOMADA RJ45, 8 FIOS, CAT 5E, CONJUNTO MONTADO PARA EMBUTIR 4" X 2" (PLACA + SUPORTE + MODULO)</t>
  </si>
  <si>
    <t xml:space="preserve"> 00038076 </t>
  </si>
  <si>
    <t>TOMADAS (2 MODULOS) 2P+T 10A, 250V, CONJUNTO MONTADO PARA EMBUTIR 4" X 2" (PLACA + SUPORTE + MODULOS)</t>
  </si>
  <si>
    <t xml:space="preserve"> 00011825 </t>
  </si>
  <si>
    <t>TORNEIRA DE BOIA CONVENCIONAL PARA CAIXA D'AGUA, 1", AGUA FRIA, COM HASTE E TORNEIRA METALICOS E BALAO PLASTICO</t>
  </si>
  <si>
    <t xml:space="preserve"> 00011830 </t>
  </si>
  <si>
    <t>TORNEIRA DE BOIA CONVENCIONAL PARA CAIXA D'AGUA, AGUA FRIA, 3/4", COM HASTE E TORNEIRA METALICOS E BALAO PLASTICO</t>
  </si>
  <si>
    <t xml:space="preserve"> 00036796 </t>
  </si>
  <si>
    <t>TORNEIRA METALICA CROMADA DE MESA, PARA LAVATORIO, TEMPORIZADA PRESSAO FECHAMENTO AUTOMATICO, BICA BAIXA</t>
  </si>
  <si>
    <t xml:space="preserve"> 00036792 </t>
  </si>
  <si>
    <t>TORNEIRA METALICA CROMADA DE PAREDE LONGA PARA LAVATORIO, COM AREJADOR, ACIONAMENTO ALAVANCA, 1/4 DE VOLTA (REF 1178)</t>
  </si>
  <si>
    <t xml:space="preserve"> 00013984 </t>
  </si>
  <si>
    <t>TORNEIRA METALICA CROMADA, CANO CURTO, COM AREJADOR, SEM BICO PLASTICO, DE PAREDE, PARA USO GERAL, 1/2" OU 3/4" (REF 1152 / 1154)</t>
  </si>
  <si>
    <t xml:space="preserve"> 00011572 </t>
  </si>
  <si>
    <t>TRAVA / PRENDEDOR DE PORTA, EM LATAO CROMADO, MONTADO EM PISO</t>
  </si>
  <si>
    <t xml:space="preserve"> 00021010 </t>
  </si>
  <si>
    <t>TUBO ACO GALVANIZADO COM COSTURA, CLASSE LEVE, DN 25 MM (1"), E = 2,65 MM, *2,11* KG/M (NBR 5580)</t>
  </si>
  <si>
    <t xml:space="preserve"> 00007697 </t>
  </si>
  <si>
    <t>TUBO ACO GALVANIZADO COM COSTURA, CLASSE MEDIA, DN 1.1/2", E = *3,25* MM, PESO *3,61* KG/M (NBR 5580)</t>
  </si>
  <si>
    <t xml:space="preserve"> 00007698 </t>
  </si>
  <si>
    <t>TUBO ACO GALVANIZADO COM COSTURA, CLASSE MEDIA, DN 1.1/4", E = *3,25* MM, PESO *3,14* KG/M (NBR 5580)</t>
  </si>
  <si>
    <t xml:space="preserve"> 00007701 </t>
  </si>
  <si>
    <t>TUBO ACO GALVANIZADO COM COSTURA, CLASSE MEDIA, DN 2.1/2", E = *3,65* MM, PESO *6,51* KG/M (NBR 5580)</t>
  </si>
  <si>
    <t xml:space="preserve"> 00007700 </t>
  </si>
  <si>
    <t>TUBO ACO GALVANIZADO COM COSTURA, CLASSE MEDIA, DN 3/4", E = *2,65* MM, PESO *1,58* KG/M (NBR 5580)</t>
  </si>
  <si>
    <t xml:space="preserve"> 00041930 </t>
  </si>
  <si>
    <t>TUBO COLETOR DE ESGOTO PVC, JEI, DN 200 MM (NBR 7362)</t>
  </si>
  <si>
    <t xml:space="preserve"> 00039735 </t>
  </si>
  <si>
    <t>TUBO DE BORRACHA ELASTOMERICA FLEXIVEL, PRETA, PARA ISOLAMENTO TERMICO DE TUBULACAO, DN 1 1/8" (28 MM), E= 32 MM, COEFICIENTE DE CONDUTIVIDADE TERMICA 0,036W/MK, VAPOR DE AGUA MAIOR OU IGUAL A 10.000</t>
  </si>
  <si>
    <t xml:space="preserve"> 00039734 </t>
  </si>
  <si>
    <t>TUBO DE BORRACHA ELASTOMERICA FLEXIVEL, PRETA, PARA ISOLAMENTO TERMICO DE TUBULACAO, DN 1 3/8" (35 MM), E= 32 MM, COEFICIENTE DE CONDUTIVIDADE TERMICA 0,036W/MK, VAPOR DE AGUA MAIOR OU IGUAL A 10.000</t>
  </si>
  <si>
    <t xml:space="preserve"> 00039736 </t>
  </si>
  <si>
    <t>TUBO DE BORRACHA ELASTOMERICA FLEXIVEL, PRETA, PARA ISOLAMENTO TERMICO DE TUBULACAO, DN 1 5/8" (42 MM), E= 32 MM, COEFICIENTE DE CONDUTIVIDADE TERMICA 0,036W/MK, VAPOR DE AGUA MAIOR OU IGUAL A 10.000</t>
  </si>
  <si>
    <t xml:space="preserve"> 00039739 </t>
  </si>
  <si>
    <t>TUBO DE BORRACHA ELASTOMERICA FLEXIVEL, PRETA, PARA ISOLAMENTO TERMICO DE TUBULACAO, DN 1" (25 MM), E= 32 MM, COEFICIENTE DE CONDUTIVIDADE TERMICA 0,036W/MK, VAPOR DE AGUA MAIOR OU IGUAL A 10.000</t>
  </si>
  <si>
    <t xml:space="preserve"> 00039737 </t>
  </si>
  <si>
    <t>TUBO DE BORRACHA ELASTOMERICA FLEXIVEL, PRETA, PARA ISOLAMENTO TERMICO DE TUBULACAO, DN 1/2" (12 MM), E= 19 MM, COEFICIENTE DE CONDUTIVIDADE TERMICA 0,036W/MK, VAPOR DE AGUA MAIOR OU IGUAL A 10.000</t>
  </si>
  <si>
    <t xml:space="preserve"> 00039738 </t>
  </si>
  <si>
    <t>TUBO DE BORRACHA ELASTOMERICA FLEXIVEL, PRETA, PARA ISOLAMENTO TERMICO DE TUBULACAO, DN 1/4" (6 MM), E= 9 MM, COEFICIENTE DE CONDUTIVIDADE TERMICA 0,036W/MK, VAPOR DE AGUA MAIOR OU IGUAL A 10.000</t>
  </si>
  <si>
    <t xml:space="preserve"> 00039733 </t>
  </si>
  <si>
    <t>TUBO DE BORRACHA ELASTOMERICA FLEXIVEL, PRETA, PARA ISOLAMENTO TERMICO DE TUBULACAO, DN 2 1/8" (54 MM), E= 32 MM, COEFICIENTE DE CONDUTIVIDADE TERMICA 0,036W/MK, VAPOR DE AGUA MAIOR OU IGUAL A 10.000</t>
  </si>
  <si>
    <t xml:space="preserve"> 00039854 </t>
  </si>
  <si>
    <t>TUBO DE BORRACHA ELASTOMERICA FLEXIVEL, PRETA, PARA ISOLAMENTO TERMICO DE TUBULACAO, DN 2 5/8" (*64* MM), E= *32* MM, COEFICIENTE DE CONDUTIVIDADE TERMICA 0,036W/MK, VAPOR DE AGUA MAIOR OU IGUAL A 10.000</t>
  </si>
  <si>
    <t xml:space="preserve"> 00039740 </t>
  </si>
  <si>
    <t>TUBO DE BORRACHA ELASTOMERICA FLEXIVEL, PRETA, PARA ISOLAMENTO TERMICO DE TUBULACAO, DN 3/4" (18 MM), E= 32 MM, COEFICIENTE DE CONDUTIVIDADE TERMICA 0,036W/MK, VAPOR DE AGUA MAIOR OU IGUAL A 10.000</t>
  </si>
  <si>
    <t xml:space="preserve"> 00039741 </t>
  </si>
  <si>
    <t>TUBO DE BORRACHA ELASTOMERICA FLEXIVEL, PRETA, PARA ISOLAMENTO TERMICO DE TUBULACAO, DN 3/8" (10 MM), E= 19 MM, COEFICIENTE DE CONDUTIVIDADE TERMICA 0,036W/MK, VAPOR DE AGUA MAIOR OU IGUAL A 10.000</t>
  </si>
  <si>
    <t xml:space="preserve"> 00039853 </t>
  </si>
  <si>
    <t>TUBO DE BORRACHA ELASTOMERICA FLEXIVEL, PRETA, PARA ISOLAMENTO TERMICO DE TUBULACAO, DN 5/8" (15 MM), E= 19 MM, COEFICIENTE DE CONDUTIVIDADE TERMICA 0,036W/MK, VAPOR DE AGUA MAIOR OU IGUAL A 10.000</t>
  </si>
  <si>
    <t xml:space="preserve"> 00039742 </t>
  </si>
  <si>
    <t>TUBO DE BORRACHA ELASTOMERICA FLEXIVEL, PRETA, PARA ISOLAMENTO TERMICO DE TUBULACAO, DN 7/8" (22 MM), E= 32 MM, COEFICIENTE DE CONDUTIVIDADE TERMICA 0,036W/MK, VAPOR DE AGUA MAIOR OU IGUAL A 10.000</t>
  </si>
  <si>
    <t xml:space="preserve"> 00039660 </t>
  </si>
  <si>
    <t>TUBO DE COBRE FLEXIVEL, D = 1/2 ", E = 0,79 MM, PARA AR-CONDICIONADO/ INSTALACOES GAS RESIDENCIAIS E COMERCIAIS</t>
  </si>
  <si>
    <t xml:space="preserve"> 00039662 </t>
  </si>
  <si>
    <t>TUBO DE COBRE FLEXIVEL, D = 1/4 ", E = 0,79 MM, PARA AR-CONDICIONADO/ INSTALACOES GAS RESIDENCIAIS E COMERCIAIS</t>
  </si>
  <si>
    <t xml:space="preserve"> 00039661 </t>
  </si>
  <si>
    <t>TUBO DE COBRE FLEXIVEL, D = 3/16 ", E = 0,79 MM, PARA AR-CONDICIONADO/ INSTALACOES GAS RESIDENCIAIS E COMERCIAIS</t>
  </si>
  <si>
    <t xml:space="preserve"> 00039666 </t>
  </si>
  <si>
    <t>TUBO DE COBRE FLEXIVEL, D = 3/4 ", E = 0,79 MM, PARA AR-CONDICIONADO/ INSTALACOES GAS RESIDENCIAIS E COMERCIAIS</t>
  </si>
  <si>
    <t xml:space="preserve"> 00039664 </t>
  </si>
  <si>
    <t>TUBO DE COBRE FLEXIVEL, D = 3/8 ", E = 0,79 MM, PARA AR-CONDICIONADO/ INSTALACOES GAS RESIDENCIAIS E COMERCIAIS</t>
  </si>
  <si>
    <t xml:space="preserve"> 00039663 </t>
  </si>
  <si>
    <t>TUBO DE COBRE FLEXIVEL, D = 5/16 ", E = 0,79 MM, PARA AR-CONDICIONADO/ INSTALACOES GAS RESIDENCIAIS E COMERCIAIS</t>
  </si>
  <si>
    <t xml:space="preserve"> 00039665 </t>
  </si>
  <si>
    <t>TUBO DE COBRE FLEXIVEL, D = 5/8 ", E = 0,79 MM, PARA AR-CONDICIONADO/ INSTALACOES GAS RESIDENCIAIS E COMERCIAIS</t>
  </si>
  <si>
    <t xml:space="preserve"> 00039707 </t>
  </si>
  <si>
    <t>TUBO DE ESPUMA DE POLIETILENO EXPANDIDO FLEXIVEL PARA ISOLAMENTO TERMICO DE TUBULACAO DE AR CONDICIONADO, AGUA QUENTE, DN 1 1/2", E= 10 MM</t>
  </si>
  <si>
    <t xml:space="preserve"> 00039708 </t>
  </si>
  <si>
    <t>TUBO DE ESPUMA DE POLIETILENO EXPANDIDO FLEXIVEL PARA ISOLAMENTO TERMICO DE TUBULACAO DE AR CONDICIONADO, AGUA QUENTE, DN 1 1/4", E= 10 MM</t>
  </si>
  <si>
    <t xml:space="preserve"> 00039710 </t>
  </si>
  <si>
    <t>TUBO DE ESPUMA DE POLIETILENO EXPANDIDO FLEXIVEL PARA ISOLAMENTO TERMICO DE TUBULACAO DE AR CONDICIONADO, AGUA QUENTE, DN 1 1/8", E= 10 MM</t>
  </si>
  <si>
    <t xml:space="preserve"> 00039709 </t>
  </si>
  <si>
    <t>TUBO DE ESPUMA DE POLIETILENO EXPANDIDO FLEXIVEL PARA ISOLAMENTO TERMICO DE TUBULACAO DE AR CONDICIONADO, AGUA QUENTE, DN 1 3/8", E= 10 MM</t>
  </si>
  <si>
    <t xml:space="preserve"> 00039711 </t>
  </si>
  <si>
    <t>TUBO DE ESPUMA DE POLIETILENO EXPANDIDO FLEXIVEL PARA ISOLAMENTO TERMICO DE TUBULACAO DE AR CONDICIONADO, AGUA QUENTE, DN 1 5/8", E= 10 MM</t>
  </si>
  <si>
    <t xml:space="preserve"> 00039714 </t>
  </si>
  <si>
    <t>TUBO DE ESPUMA DE POLIETILENO EXPANDIDO FLEXIVEL PARA ISOLAMENTO TERMICO DE TUBULACAO DE AR CONDICIONADO, AGUA QUENTE, DN 1", E= 10 MM</t>
  </si>
  <si>
    <t xml:space="preserve"> 00039712 </t>
  </si>
  <si>
    <t>TUBO DE ESPUMA DE POLIETILENO EXPANDIDO FLEXIVEL PARA ISOLAMENTO TERMICO DE TUBULACAO DE AR CONDICIONADO, AGUA QUENTE, DN 1/2", E= 10 MM</t>
  </si>
  <si>
    <t xml:space="preserve"> 00039713 </t>
  </si>
  <si>
    <t>TUBO DE ESPUMA DE POLIETILENO EXPANDIDO FLEXIVEL PARA ISOLAMENTO TERMICO DE TUBULACAO DE AR CONDICIONADO, AGUA QUENTE, DN 1/4", E= 10 MM</t>
  </si>
  <si>
    <t xml:space="preserve"> 00039715 </t>
  </si>
  <si>
    <t>TUBO DE ESPUMA DE POLIETILENO EXPANDIDO FLEXIVEL PARA ISOLAMENTO TERMICO DE TUBULACAO DE AR CONDICIONADO, AGUA QUENTE, DN 3/4", E= 10 MM</t>
  </si>
  <si>
    <t xml:space="preserve"> 00039716 </t>
  </si>
  <si>
    <t>TUBO DE ESPUMA DE POLIETILENO EXPANDIDO FLEXIVEL PARA ISOLAMENTO TERMICO DE TUBULACAO DE AR CONDICIONADO, AGUA QUENTE, DN 3/8", E= 10 MM</t>
  </si>
  <si>
    <t xml:space="preserve"> 00039718 </t>
  </si>
  <si>
    <t>TUBO DE ESPUMA DE POLIETILENO EXPANDIDO FLEXIVEL PARA ISOLAMENTO TERMICO DE TUBULACAO DE AR CONDICIONADO, AGUA QUENTE, DN 7/8", E= 10 MM</t>
  </si>
  <si>
    <t xml:space="preserve"> 00009836 </t>
  </si>
  <si>
    <t>TUBO PVC SERIE NORMAL, DN 100 MM, PARA ESGOTO PREDIAL (NBR 5688)</t>
  </si>
  <si>
    <t xml:space="preserve"> 00020065 </t>
  </si>
  <si>
    <t>TUBO PVC SERIE NORMAL, DN 150 MM, PARA ESGOTO PREDIAL (NBR 5688)</t>
  </si>
  <si>
    <t xml:space="preserve"> 00009835 </t>
  </si>
  <si>
    <t>TUBO PVC SERIE NORMAL, DN 40 MM, PARA ESGOTO PREDIAL (NBR 5688)</t>
  </si>
  <si>
    <t xml:space="preserve"> 00009838 </t>
  </si>
  <si>
    <t>TUBO PVC SERIE NORMAL, DN 50 MM, PARA ESGOTO PREDIAL (NBR 5688)</t>
  </si>
  <si>
    <t xml:space="preserve"> 00009837 </t>
  </si>
  <si>
    <t>TUBO PVC SERIE NORMAL, DN 75 MM, PARA ESGOTO PREDIAL (NBR 5688)</t>
  </si>
  <si>
    <t xml:space="preserve"> 00009867 </t>
  </si>
  <si>
    <t>TUBO PVC, SOLDAVEL, DE 20 MM, AGUA FRIA (NBR-5648)</t>
  </si>
  <si>
    <t xml:space="preserve"> 00009868 </t>
  </si>
  <si>
    <t>TUBO PVC, SOLDAVEL, DE 25 MM, AGUA FRIA (NBR-5648)</t>
  </si>
  <si>
    <t xml:space="preserve"> 00009869 </t>
  </si>
  <si>
    <t>TUBO PVC, SOLDAVEL, DE 32 MM, AGUA FRIA (NBR-5648)</t>
  </si>
  <si>
    <t xml:space="preserve"> 00009874 </t>
  </si>
  <si>
    <t>TUBO PVC, SOLDAVEL, DE 40 MM, AGUA FRIA (NBR-5648)</t>
  </si>
  <si>
    <t xml:space="preserve"> 00009875 </t>
  </si>
  <si>
    <t>TUBO PVC, SOLDAVEL, DE 50 MM, AGUA FRIA (NBR-5648)</t>
  </si>
  <si>
    <t xml:space="preserve"> 00009873 </t>
  </si>
  <si>
    <t>TUBO PVC, SOLDAVEL, DE 60 MM, AGUA FRIA (NBR-5648)</t>
  </si>
  <si>
    <t xml:space="preserve"> 00009871 </t>
  </si>
  <si>
    <t>TUBO PVC, SOLDAVEL, DE 75 MM, AGUA FRIA (NBR-5648)</t>
  </si>
  <si>
    <t xml:space="preserve"> 00009906 </t>
  </si>
  <si>
    <t>UNIAO PVC, SOLDAVEL, 25 MM, PARA AGUA FRIA PREDIAL</t>
  </si>
  <si>
    <t xml:space="preserve"> 00009897 </t>
  </si>
  <si>
    <t>UNIAO PVC, SOLDAVEL, 50 MM, PARA AGUA FRIA PREDIAL</t>
  </si>
  <si>
    <t xml:space="preserve"> 00009910 </t>
  </si>
  <si>
    <t>UNIAO PVC, SOLDAVEL, 60 MM, PARA AGUA FRIA PREDIAL</t>
  </si>
  <si>
    <t xml:space="preserve"> 00009909 </t>
  </si>
  <si>
    <t>UNIAO PVC, SOLDAVEL, 75 MM, PARA AGUA FRIA PREDIAL</t>
  </si>
  <si>
    <t xml:space="preserve"> 00020973 </t>
  </si>
  <si>
    <t>UNIAO TIPO STORZ, COM EMPATACAO INTERNA TIPO ANEL DE EXPANSAO, ENGATE RAPIDO 1 1/2", PARA MANGUEIRA DE COMBATE A INCENDIO PREDIAL</t>
  </si>
  <si>
    <t xml:space="preserve"> 00020974 </t>
  </si>
  <si>
    <t>UNIAO TIPO STORZ, COM EMPATACAO INTERNA TIPO ANEL DE EXPANSAO, ENGATE RAPIDO 2 1/2", PARA MANGUEIRA DE COMBATE A INCENDIO PREDIAL</t>
  </si>
  <si>
    <t xml:space="preserve"> 00021112 </t>
  </si>
  <si>
    <t>VALVULA DE DESCARGA EM METAL CROMADO PARA MICTORIO COM ACIONAMENTO POR PRESSAO E FECHAMENTO AUTOMATICO</t>
  </si>
  <si>
    <t xml:space="preserve"> 00010228 </t>
  </si>
  <si>
    <t>VALVULA DE DESCARGA METALICA, BASE 1 1/2" E ACABAMENTO METALICO CROMADO</t>
  </si>
  <si>
    <t xml:space="preserve"> 00011751 </t>
  </si>
  <si>
    <t>VALVULA DE ESFERA BRUTA EM BRONZE, BITOLA 1 1/2" (REF 1552-B)</t>
  </si>
  <si>
    <t xml:space="preserve"> 00011750 </t>
  </si>
  <si>
    <t>VALVULA DE ESFERA BRUTA EM BRONZE, BITOLA 1 1/4" (REF 1552-B)</t>
  </si>
  <si>
    <t xml:space="preserve"> 00011746 </t>
  </si>
  <si>
    <t>VALVULA DE ESFERA BRUTA EM BRONZE, BITOLA 1" (REF 1552-B)</t>
  </si>
  <si>
    <t xml:space="preserve"> 00011748 </t>
  </si>
  <si>
    <t>VALVULA DE ESFERA BRUTA EM BRONZE, BITOLA 1/2" (REF 1552-B)</t>
  </si>
  <si>
    <t xml:space="preserve"> 00011747 </t>
  </si>
  <si>
    <t>VALVULA DE ESFERA BRUTA EM BRONZE, BITOLA 2" (REF 1552-B)</t>
  </si>
  <si>
    <t xml:space="preserve"> 00011749 </t>
  </si>
  <si>
    <t>VALVULA DE ESFERA BRUTA EM BRONZE, BITOLA 3/4" (REF 1552-B)</t>
  </si>
  <si>
    <t xml:space="preserve"> 00010236 </t>
  </si>
  <si>
    <t>VALVULA DE RETENCAO DE BRONZE, PE COM CRIVOS, EXTREMIDADE COM ROSCA, DE 1 1/2", PARA FUNDO DE POCO</t>
  </si>
  <si>
    <t xml:space="preserve"> 00010233 </t>
  </si>
  <si>
    <t>VALVULA DE RETENCAO DE BRONZE, PE COM CRIVOS, EXTREMIDADE COM ROSCA, DE 1 1/4", PARA FUNDO DE POCO</t>
  </si>
  <si>
    <t xml:space="preserve"> 00010234 </t>
  </si>
  <si>
    <t>VALVULA DE RETENCAO DE BRONZE, PE COM CRIVOS, EXTREMIDADE COM ROSCA, DE 1", PARA FUNDO DE POCO</t>
  </si>
  <si>
    <t xml:space="preserve"> 00010231 </t>
  </si>
  <si>
    <t>VALVULA DE RETENCAO DE BRONZE, PE COM CRIVOS, EXTREMIDADE COM ROSCA, DE 2 1/2", PARA FUNDO DE POCO</t>
  </si>
  <si>
    <t xml:space="preserve"> 00010232 </t>
  </si>
  <si>
    <t>VALVULA DE RETENCAO DE BRONZE, PE COM CRIVOS, EXTREMIDADE COM ROSCA, DE 2", PARA FUNDO DE POCO</t>
  </si>
  <si>
    <t xml:space="preserve"> 00010235 </t>
  </si>
  <si>
    <t>VALVULA DE RETENCAO DE BRONZE, PE COM CRIVOS, EXTREMIDADE COM ROSCA, DE 3", PARA FUNDO DE POCO</t>
  </si>
  <si>
    <t xml:space="preserve"> 00010229 </t>
  </si>
  <si>
    <t>VALVULA DE RETENCAO DE BRONZE, PE COM CRIVOS, EXTREMIDADE COM ROSCA, DE 3/4", PARA FUNDO DE POCO</t>
  </si>
  <si>
    <t xml:space="preserve"> 00010230 </t>
  </si>
  <si>
    <t>VALVULA DE RETENCAO DE BRONZE, PE COM CRIVOS, EXTREMIDADE COM ROSCA, DE 4", PARA FUNDO DE POCO</t>
  </si>
  <si>
    <t xml:space="preserve"> 00006157 </t>
  </si>
  <si>
    <t>VALVULA EM METAL CROMADO PARA PIA AMERICANA 3.1/2 X 1.1/2"</t>
  </si>
  <si>
    <t xml:space="preserve"> 00010481 </t>
  </si>
  <si>
    <t>VERNIZ MARITIMO PREMIUM PARA MADEIRA, COM FILTRO SOLAR, BRILHANTE, USO INTERNO E EXTERNO</t>
  </si>
  <si>
    <t xml:space="preserve"> 00010475 </t>
  </si>
  <si>
    <t>VERNIZ TIPO COPAL PARA MADEIRA, BRILHANTE, USO INTERNO</t>
  </si>
  <si>
    <t xml:space="preserve"> 00034391 </t>
  </si>
  <si>
    <t>VIDRO COMUM LAMINADO LISO INCOLOR DUPLO, ESPESSURA TOTAL 8 MM (CADA CAMADA DE 4 MM) - COLOCADO</t>
  </si>
  <si>
    <t xml:space="preserve"> 00010496 </t>
  </si>
  <si>
    <t>VIDRO COMUM LAMINADO, LISO, INCOLOR, DUPLO, ESPESSURA TOTAL 6 MM (CADA CAMADA E= 3 MM) - COLOCADO</t>
  </si>
  <si>
    <t xml:space="preserve"> 00010497 </t>
  </si>
  <si>
    <t>VIDRO COMUM LAMINADO, LISO, INCOLOR, TRIPLO, ESPESSURA TOTAL 12 MM (CADA CAMADA E= 4 MM) - COLOCADO</t>
  </si>
  <si>
    <t xml:space="preserve"> 00010504 </t>
  </si>
  <si>
    <t>VIDRO COMUM LAMINADO, LISO, INCOLOR, TRIPLO, ESPESSURA TOTAL 15 MM (CADA CAMADA E = 5 MM) - COLOCADO</t>
  </si>
  <si>
    <t xml:space="preserve"> 00034390 </t>
  </si>
  <si>
    <t>VIDRO CRISTAL COLORIDO, 10 MM, PINTADO NA COR BRANCA</t>
  </si>
  <si>
    <t xml:space="preserve"> 00034389 </t>
  </si>
  <si>
    <t>VIDRO CRISTAL COLORIDO, 4 MM, PINTADO NA COR BRANCA</t>
  </si>
  <si>
    <t xml:space="preserve"> 00034388 </t>
  </si>
  <si>
    <t>VIDRO CRISTAL COLORIDO, 6 MM, PINTADO NA COR BRANCA</t>
  </si>
  <si>
    <t xml:space="preserve"> 00034387 </t>
  </si>
  <si>
    <t>VIDRO CRISTAL COLORIDO, 8 MM, PINTADO NA COR BRANCA</t>
  </si>
  <si>
    <t xml:space="preserve"> 00011188 </t>
  </si>
  <si>
    <t>VIDRO LISO FUME E = 4MM - SEM COLOCACAO</t>
  </si>
  <si>
    <t xml:space="preserve"> 00011189 </t>
  </si>
  <si>
    <t>VIDRO LISO FUME E = 6MM - SEM COLOCACAO</t>
  </si>
  <si>
    <t xml:space="preserve"> 00021107 </t>
  </si>
  <si>
    <t>VIDRO LISO FUME, E = 5 MM - SEM COLOCACAO</t>
  </si>
  <si>
    <t xml:space="preserve"> 00034386 </t>
  </si>
  <si>
    <t>VIDRO LISO INCOLOR 10 MM - SEM COLOCACAO</t>
  </si>
  <si>
    <t xml:space="preserve"> 00010490 </t>
  </si>
  <si>
    <t>VIDRO LISO INCOLOR 2 A 3 MM - SEM COLOCACAO</t>
  </si>
  <si>
    <t xml:space="preserve"> 00010492 </t>
  </si>
  <si>
    <t>VIDRO LISO INCOLOR 4MM - SEM COLOCACAO</t>
  </si>
  <si>
    <t xml:space="preserve"> 00010493 </t>
  </si>
  <si>
    <t>VIDRO LISO INCOLOR 5MM - SEM COLOCACAO</t>
  </si>
  <si>
    <t xml:space="preserve"> 00010491 </t>
  </si>
  <si>
    <t>VIDRO LISO INCOLOR 6 MM - SEM COLOCACAO</t>
  </si>
  <si>
    <t xml:space="preserve"> 00034385 </t>
  </si>
  <si>
    <t>VIDRO LISO INCOLOR 8MM  -  SEM COLOCACAO</t>
  </si>
  <si>
    <t xml:space="preserve"> 00010499 </t>
  </si>
  <si>
    <t>VIDRO MARTELADO OU CANELADO, 4 MM - SEM COLOCACAO</t>
  </si>
  <si>
    <t xml:space="preserve"> 00034384 </t>
  </si>
  <si>
    <t>VIDRO PLANO ARAMADO E = 6 MM - SEM COLOCACAO</t>
  </si>
  <si>
    <t xml:space="preserve"> 00011185 </t>
  </si>
  <si>
    <t>VIDRO PLANO ARAMADO E = 7MM - SEM COLOCACAO</t>
  </si>
  <si>
    <t xml:space="preserve"> 00010507 </t>
  </si>
  <si>
    <t>VIDRO TEMPERADO INCOLOR E = 10 MM, SEM COLOCACAO</t>
  </si>
  <si>
    <t xml:space="preserve"> 00010505 </t>
  </si>
  <si>
    <t>VIDRO TEMPERADO INCOLOR E = 6 MM, SEM COLOCACAO</t>
  </si>
  <si>
    <t xml:space="preserve"> 00010506 </t>
  </si>
  <si>
    <t>VIDRO TEMPERADO INCOLOR E = 8 MM, SEM COLOCACAO</t>
  </si>
  <si>
    <t xml:space="preserve"> 00005031 </t>
  </si>
  <si>
    <t>VIDRO TEMPERADO INCOLOR PARA PORTA DE ABRIR, E = 10 MM (SEM FERRAGENS E SEM COLOCACAO)</t>
  </si>
  <si>
    <t xml:space="preserve"> 00010502 </t>
  </si>
  <si>
    <t>VIDRO TEMPERADO VERDE E = 10 MM, SEM COLOCACAO</t>
  </si>
  <si>
    <t xml:space="preserve"> 00010501 </t>
  </si>
  <si>
    <t>VIDRO TEMPERADO VERDE E = 6 MM, SEM COLOCACAO</t>
  </si>
  <si>
    <t xml:space="preserve"> 00010503 </t>
  </si>
  <si>
    <t>VIDRO TEMPERADO VERDE E = 8 MM, SEM COLOCACAO</t>
  </si>
  <si>
    <t>Cotação</t>
  </si>
  <si>
    <t>COMPRESSOR ROTATIVO DE 12.000. MONOFÁSICO. P/ R22. 220 V</t>
  </si>
  <si>
    <t>und</t>
  </si>
  <si>
    <t>COMPRESSOR ROTATIVO DE  18.000 BTU/H, MONOFÁSICO. P/ R410 MONOFÁSICO P/R22. 220V</t>
  </si>
  <si>
    <t>COMPRESSOR ROTATIVO DE  18.000 BTU/H, MONOFÁSICO. P/ R410 MONOFÁSICO P/R410. 220V</t>
  </si>
  <si>
    <t>COMPRESSOR ROTATIVO DE  30.000 BTU/H, MONOFÁSICO. P/ R410 MONOFÁSICO 220V</t>
  </si>
  <si>
    <t>COMPRESSOR ROTATIVO DE  30.000 BTU/H, MONOFÁSICO. P/ R22 MONOFÁSICO P/R22</t>
  </si>
  <si>
    <t>COMPRESSOR ROTATIVO DE  36.000 BTU/H, MONOFÁSICO. P/ R22 MONOFÁSICO P/R22</t>
  </si>
  <si>
    <t>COMPRESSOR 5 TR SCROLL (60.000 BTU) P/R22. 220 V TRIFÁSICO</t>
  </si>
  <si>
    <t>COMPRESSOR 5 TR SCROLL (60.000 BTU) P/R22. 380 V TRIFÁSICO</t>
  </si>
  <si>
    <t>COMPRESSOR 4 TR SCROLL (48.000 BTU) P/R22. 380 V</t>
  </si>
  <si>
    <t>GÁS REFRIGERANTE R141B 13,6 KG</t>
  </si>
  <si>
    <t>BOMBA DE DRENO -  CAPACIDADE MÍNIMA 14 LITROS/HORA MINIORANGE.</t>
  </si>
  <si>
    <t>Pilha Palito AAA</t>
  </si>
  <si>
    <t>CORREIA A-52</t>
  </si>
  <si>
    <t>GÁS  REFRIGERANTE 134A  KG</t>
  </si>
  <si>
    <t>Suporte Para Unidade Condensadora de Aparelho SPLIT de 36.000 BTU a 60.000 btu</t>
  </si>
  <si>
    <t>VÁLVULA SCHRADER 1/4</t>
  </si>
  <si>
    <t>CONTROLE REMOTO UNIVERSAL PARA CONDICIONADOR DE AR TIPO SPLIT</t>
  </si>
  <si>
    <t>Placa Eletrônica EXV Universal Chiller Carrier</t>
  </si>
  <si>
    <t>Placa Basic Board 79037112 Pd4 Chiller Carrier 0GX e 30 HX</t>
  </si>
  <si>
    <t>Placa do Compressor 79037114 SCMP Chiller Carrier</t>
  </si>
  <si>
    <t>Caixa Plenum com Difusor TAM 04 AK6C</t>
  </si>
  <si>
    <t xml:space="preserve">Grelha Para Ar Condicionado 62,5 x 62,5 </t>
  </si>
  <si>
    <t>Cotação 2</t>
  </si>
  <si>
    <t>Controle remoto universal avulso para persiana motorizada Especificação: Controle remoto universal para persiana motorizada com até 12 canais, com suporte acoplável a ser aparafusado na parede ou colado com fita dupla face. Referência: Centerlux ou equivalente.</t>
  </si>
  <si>
    <t>Legenda</t>
  </si>
  <si>
    <t>Pesquisa de Preços - Climatização (Planilha Anexa ao processo 23000.041203/2024-37)</t>
  </si>
  <si>
    <t>Pesquisa de Preços - Persianas (Planilha Anexa ao processo 23000.041203/2024-37)</t>
  </si>
  <si>
    <t>Valor Unit (Não Desonerado)</t>
  </si>
  <si>
    <t>Valor Unit (Desonerado)</t>
  </si>
  <si>
    <t>Valor Unit com BDI (22,23)</t>
  </si>
  <si>
    <t>Valor Unit com BDI (28,35%)</t>
  </si>
  <si>
    <t>Total (22,23%)</t>
  </si>
  <si>
    <t>Total (28,35%)</t>
  </si>
  <si>
    <t xml:space="preserve"> 103322 </t>
  </si>
  <si>
    <t>ALVENARIA DE VEDAÇÃO DE BLOCOS CERÂMICOS FURADOS NA VERTICAL DE 9X19X39 CM (ESPESSURA 9 CM) E ARGAMASSA DE ASSENTAMENTO COM PREPARO EM BETONEIRA. AF_12/2021</t>
  </si>
  <si>
    <t xml:space="preserve"> 100480 </t>
  </si>
  <si>
    <t>ARGAMASSA TRAÇO 1:3 (EM VOLUME DE CIMENTO E AREIA MÉDIA ÚMIDA) COM ADIÇÃO DE IMPERMEABILIZANTE, PREPARO MANUAL. AF_08/2019</t>
  </si>
  <si>
    <t xml:space="preserve"> 87445 </t>
  </si>
  <si>
    <t>BETONEIRA CAPACIDADE NOMINAL 400 L, CAPACIDADE DE MISTURA 310 L, MOTOR A DIESEL POTÊNCIA 5,0 HP, SEM CARREGADOR - CHP DIURNO. AF_05/2023</t>
  </si>
  <si>
    <t>CHP</t>
  </si>
  <si>
    <t xml:space="preserve"> 89876 </t>
  </si>
  <si>
    <t>CAMINHÃO BASCULANTE 14 M3, COM CAVALO MECÂNICO DE CAPACIDADE MÁXIMA DE TRAÇÃO COMBINADO DE 36000 KG, POTÊNCIA 286 CV, INCLUSIVE SEMIREBOQUE COM CAÇAMBA METÁLICA - CHP DIURNO. AF_12/2014</t>
  </si>
  <si>
    <t xml:space="preserve"> 92106 </t>
  </si>
  <si>
    <t>CAMINHÃO PARA EQUIPAMENTO DE LIMPEZA A SUCÇÃO, COM CAMINHÃO TRUCADO DE PESO BRUTO TOTAL 23000 KG, CARGA ÚTIL MÁXIMA 15935 KG, DISTÂNCIA ENTRE EIXOS 4,80 M, POTÊNCIA 230 CV, INCLUSIVE LIMPADORA A SUCÇÃO, TANQUE 12000 L - CHP DIURNO. AF_05/2023</t>
  </si>
  <si>
    <t xml:space="preserve"> 5901 </t>
  </si>
  <si>
    <t>CAMINHÃO PIPA 10.000 L TRUCADO, PESO BRUTO TOTAL 23.000 KG, CARGA ÚTIL MÁXIMA 15.935 KG, DISTÂNCIA ENTRE EIXOS 4,8 M, POTÊNCIA 230 CV, INCLUSIVE TANQUE DE AÇO PARA TRANSPORTE DE ÁGUA - CHP DIURNO. AF_06/2014</t>
  </si>
  <si>
    <t xml:space="preserve"> 97062 </t>
  </si>
  <si>
    <t>COLOCAÇÃO DE TELA EM ANDAIME FACHADEIRO. AF_03/2024</t>
  </si>
  <si>
    <t xml:space="preserve"> 95264 </t>
  </si>
  <si>
    <t>COMPACTADOR DE SOLOS DE PERCUSÃO (SOQUETE) COM MOTOR A GASOLINA, POTÊNCIA 3 CV - CHP DIURNO. AF_09/2016</t>
  </si>
  <si>
    <t xml:space="preserve"> 94965 </t>
  </si>
  <si>
    <t>CONCRETO FCK = 25MPA, TRAÇO 1:2,3:2,7 (EM MASSA SECA DE CIMENTO/ AREIA MÉDIA/ BRITA 1) - PREPARO MECÂNICO COM BETONEIRA 400 L. AF_05/2021</t>
  </si>
  <si>
    <t xml:space="preserve"> 94968 </t>
  </si>
  <si>
    <t>CONCRETO MAGRO PARA LASTRO, TRAÇO 1:4,5:4,5 (EM MASSA SECA DE CIMENTO/ AREIA MÉDIA/ BRITA 1) - PREPARO MECÂNICO COM BETONEIRA 600 L. AF_05/2021</t>
  </si>
  <si>
    <t xml:space="preserve"> 88476 </t>
  </si>
  <si>
    <t>CONTRAPISO COM ARGAMASSA AUTONIVELANTE, APLICADO SOBRE LAJE, ADERIDO, ESPESSURA 2CM. AF_07/2021</t>
  </si>
  <si>
    <t xml:space="preserve"> 87622 </t>
  </si>
  <si>
    <t>CONTRAPISO EM ARGAMASSA TRAÇO 1:4 (CIMENTO E AREIA), PREPARO MANUAL, APLICADO EM ÁREAS SECAS SOBRE LAJE, ADERIDO, ACABAMENTO NÃO REFORÇADO, ESPESSURA 2CM. AF_07/2021</t>
  </si>
  <si>
    <t xml:space="preserve"> 87630 </t>
  </si>
  <si>
    <t>CONTRAPISO EM ARGAMASSA TRAÇO 1:4 (CIMENTO E AREIA), PREPARO MECÂNICO COM BETONEIRA 400 L, APLICADO EM ÁREAS SECAS SOBRE LAJE, ADERIDO, ACABAMENTO NÃO REFORÇADO, ESPESSURA 3CM. AF_07/2021</t>
  </si>
  <si>
    <t xml:space="preserve"> 91283 </t>
  </si>
  <si>
    <t>CORTADORA DE PISO COM MOTOR 4 TEMPOS A GASOLINA, POTÊNCIA DE 13 HP, COM DISCO DE CORTE DIAMANTADO SEGMENTADO PARA CONCRETO, DIÂMETRO DE 350 MM, FURO DE 1" (14 X 1") - CHP DIURNO. AF_08/2015</t>
  </si>
  <si>
    <t xml:space="preserve"> 97628 </t>
  </si>
  <si>
    <t>DEMOLIÇÃO DE LAJES, EM CONCRETO ARMADO, DE FORMA MANUAL, SEM REAPROVEITAMENTO. AF_09/2023</t>
  </si>
  <si>
    <t xml:space="preserve"> 97633 </t>
  </si>
  <si>
    <t>DEMOLIÇÃO DE REVESTIMENTO CERÂMICO, DE FORMA MANUAL, SEM REAPROVEITAMENTO. AF_09/2023</t>
  </si>
  <si>
    <t xml:space="preserve"> 00002436 </t>
  </si>
  <si>
    <t>ELETRICISTA (HORISTA)</t>
  </si>
  <si>
    <t>H</t>
  </si>
  <si>
    <t xml:space="preserve"> 00002696 </t>
  </si>
  <si>
    <t>ENCANADOR OU BOMBEIRO HIDRAULICO (HORISTA)</t>
  </si>
  <si>
    <t xml:space="preserve"> 101137 </t>
  </si>
  <si>
    <t>ESCAVAÇÃO HORIZONTAL, INCLUINDO CARGA, DESCARGA E TRANSPORTE EM SOLO DE 1A CATEGORIA COM TRATOR DE ESTEIRAS (347HP/LÂMINA: 8,70M3) E CAMINHÃO BASCULANTE DE 10M3, DMT ATÉ 200M. AF_07/2020</t>
  </si>
  <si>
    <t xml:space="preserve"> 90084 </t>
  </si>
  <si>
    <t>ESCAVAÇÃO MECANIZADA DE VALA COM PROF. MAIOR QUE 1,5 M ATÉ 3,0 M (MÉDIA MONTANTE E JUSANTE/UMA COMPOSIÇÃO POR TRECHO), ESCAVADEIRA (0,8 M3), LARGURA ATÉ 1,5 M, EM SOLO DE 1A CATEGORIA, EM LOCAIS COM ALTO NÍVEL DE INTERFERÊNCIA. AF_09/2024</t>
  </si>
  <si>
    <t xml:space="preserve"> 5631 </t>
  </si>
  <si>
    <t>ESCAVADEIRA HIDRÁULICA SOBRE ESTEIRAS, CAÇAMBA 0,80 M3, PESO OPERACIONAL 17 T, POTENCIA BRUTA 111 HP - CHP DIURNO. AF_06/2014</t>
  </si>
  <si>
    <t xml:space="preserve"> 101573 </t>
  </si>
  <si>
    <t>ESCORAMENTO DE VALA, TIPO PONTALETEAMENTO, COM PROFUNDIDADE DE 1,5 A 3,0 M, LARGURA MAIOR OU IGUAL A 1,5 M E MENOR QUE 2,5 M. AF_08/2020</t>
  </si>
  <si>
    <t xml:space="preserve"> 94992 </t>
  </si>
  <si>
    <t>EXECUÇÃO DE PASSEIO (CALÇADA) OU PISO DE CONCRETO COM CONCRETO MOLDADO IN LOCO, FEITO EM OBRA, ACABAMENTO CONVENCIONAL, ESPESSURA 6 CM, ARMADO. AF_08/2022</t>
  </si>
  <si>
    <t xml:space="preserve"> 91069 </t>
  </si>
  <si>
    <t>EXECUÇÃO DE REVESTIMENTO DE CONCRETO PROJETADO COM ESPESSURA DE 7 CM, ARMADO COM TELA, INCLINAÇÃO MENOR QUE 90°, APLICAÇÃO CONTÍNUA, UTILIZANDO EQUIPAMENTO DE PROJEÇÃO COM 6 M³/H DE CAPACIDADE. AF_07/2024</t>
  </si>
  <si>
    <t xml:space="preserve"> 92268 </t>
  </si>
  <si>
    <t>FABRICAÇÃO DE FÔRMA PARA LAJES, EM CHAPA DE MADEIRA COMPENSADA PLASTIFICADA, E = 18 MM. AF_09/2020</t>
  </si>
  <si>
    <t xml:space="preserve"> 93202 </t>
  </si>
  <si>
    <t>FIXAÇÃO (ENCUNHAMENTO) DE ALVENARIA DE VEDAÇÃO COM TIJOLO MACIÇO. AF_03/2024</t>
  </si>
  <si>
    <t xml:space="preserve"> 96110 </t>
  </si>
  <si>
    <t>FORRO EM DRYWALL PARA AMBIENTES RESIDENCIAIS, INCLUSIVE ESTRUTURA UNIDIRECIONAL DE FIXAÇÃO. AF_08/2023_PS</t>
  </si>
  <si>
    <t xml:space="preserve"> 00012872 </t>
  </si>
  <si>
    <t>GESSEIRO (HORISTA)</t>
  </si>
  <si>
    <t xml:space="preserve"> 93272 </t>
  </si>
  <si>
    <t>GRUA ASCENSIONAL, LANCA DE 30 M, CAPACIDADE DE 1,0 T A 30 M, ALTURA ATE 39 M - CHP DIURNO. AF_05/2023</t>
  </si>
  <si>
    <t xml:space="preserve"> 89272 </t>
  </si>
  <si>
    <t>GUINDASTE HIDRÁULICO AUTOPROPELIDO, COM LANÇA TELESCÓPICA 28,80 M, CAPACIDADE MÁXIMA 30 T, POTÊNCIA 97 KW, TRAÇÃO 4 X 4 - CHP DIURNO. AF_11/2014</t>
  </si>
  <si>
    <t xml:space="preserve"> 98555 </t>
  </si>
  <si>
    <t>IMPERMEABILIZAÇÃO DE SUPERFÍCIE COM ARGAMASSA POLIMÉRICA / MEMBRANA ACRÍLICA, 3 DEMÃOS. AF_09/2023</t>
  </si>
  <si>
    <t xml:space="preserve"> 98556 </t>
  </si>
  <si>
    <t>IMPERMEABILIZAÇÃO DE SUPERFÍCIE COM ARGAMASSA POLIMÉRICA / MEMBRANA ACRÍLICA, 4 DEMÃOS, REFORÇADA COM VÉU DE POLIÉSTER (MAV). AF_09/2023</t>
  </si>
  <si>
    <t xml:space="preserve"> 98557 </t>
  </si>
  <si>
    <t>IMPERMEABILIZAÇÃO DE SUPERFÍCIE COM EMULSÃO ASFÁLTICA, 2 DEMÃOS. AF_09/2023</t>
  </si>
  <si>
    <t xml:space="preserve"> 98546 </t>
  </si>
  <si>
    <t>IMPERMEABILIZAÇÃO DE SUPERFÍCIE COM MANTA ASFÁLTICA, UMA CAMADA, INCLUSIVE APLICAÇÃO DE PRIMER ASFÁLTICO, E=4MM. AF_09/2023</t>
  </si>
  <si>
    <t xml:space="preserve"> 00012868 </t>
  </si>
  <si>
    <t>MARCENEIRO (HORISTA)</t>
  </si>
  <si>
    <t xml:space="preserve"> 5795 </t>
  </si>
  <si>
    <t>MARTELETE OU ROMPEDOR PNEUMÁTICO MANUAL, 28 KG, COM SILENCIADOR - CHP DIURNO. AF_07/2016</t>
  </si>
  <si>
    <t xml:space="preserve"> 95258 </t>
  </si>
  <si>
    <t>MARTELO DEMOLIDOR PNEUMÁTICO MANUAL, 32 KG - CHP DIURNO. AF_09/2016</t>
  </si>
  <si>
    <t xml:space="preserve"> 87529 </t>
  </si>
  <si>
    <t>MASSA ÚNICA, EM ARGAMASSA TRAÇO 1:2:8, PREPARO MECÂNICO, APLICADA MANUALMENTE EM PAREDES INTERNAS DE AMBIENTES COM ÁREA ENTRE 5M² E 10M², E = 17,5MM, COM TALISCAS. AF_03/2024</t>
  </si>
  <si>
    <t xml:space="preserve"> 96158 </t>
  </si>
  <si>
    <t>MINICARREGADEIRA SOBRE RODAS POTENCIA 47HP CAPACIDADE OPERACAO 646 KG, COM VASSOURA MECÂNICA ACOPLADA - CHP DIURNO. AF_03/2017</t>
  </si>
  <si>
    <t xml:space="preserve"> 97063 </t>
  </si>
  <si>
    <t>MONTAGEM E DESMONTAGEM DE ANDAIME MODULAR FACHADEIRO, COM PISO METÁLICO, PARA EDIFÍCIOS COM MULTIPLOS PAVIMENTOS (EXCLUSIVE ANDAIME E LIMPEZA). AF_03/2024</t>
  </si>
  <si>
    <t xml:space="preserve"> 97064 </t>
  </si>
  <si>
    <t>MONTAGEM E DESMONTAGEM DE ANDAIME TUBULAR TIPO "TORRE" (EXCLUSIVE ANDAIME E LIMPEZA). AF_03/2024</t>
  </si>
  <si>
    <t xml:space="preserve"> 92526 </t>
  </si>
  <si>
    <t>MONTAGEM E DESMONTAGEM DE FÔRMA DE LAJE MACIÇA, PÉ-DIREITO SIMPLES, EM CHAPA DE MADEIRA COMPENSADA PLASTIFICADA, 10 UTILIZAÇÕES. AF_09/2020</t>
  </si>
  <si>
    <t xml:space="preserve"> 5932 </t>
  </si>
  <si>
    <t>MOTONIVELADORA POTÊNCIA BÁSICA LÍQUIDA (PRIMEIRA MARCHA) 125 HP, PESO BRUTO 13032 KG, LARGURA DA LÂMINA DE 3,7 M - CHP DIURNO. AF_06/2014</t>
  </si>
  <si>
    <t xml:space="preserve"> 96369 </t>
  </si>
  <si>
    <t>PAREDE COM SISTEMA EM CHAPAS DE GESSO PARA DRYWALL, USO INTERNO, COM DUAS FACES DUPLAS E ESTRUTURA METÁLICA COM GUIAS DUPLAS PARA PAREDES COM ÁREA LÍQUIDA MAIOR OU IGUAL A 6 M2, COM VÃOS. AF_07/2023_PS</t>
  </si>
  <si>
    <t xml:space="preserve"> 00004750 </t>
  </si>
  <si>
    <t>PEDREIRO (HORISTA)</t>
  </si>
  <si>
    <t xml:space="preserve"> 95620 </t>
  </si>
  <si>
    <t>PERFURATRIZ PNEUMATICA MANUAL DE PESO MEDIO, MARTELETE, 18KG, COMPRIMENTO MÁXIMO DE CURSO DE 6 M, DIAMETRO DO PISTAO DE 5,5 CM - CHP DIURNO. AF_11/2016</t>
  </si>
  <si>
    <t xml:space="preserve"> 00004783 </t>
  </si>
  <si>
    <t>PINTOR (HORISTA)</t>
  </si>
  <si>
    <t xml:space="preserve"> 102509 </t>
  </si>
  <si>
    <t>PINTURA DE FAIXA DE PEDESTRE OU ZEBRADA TINTA RETRORREFLETIVA A BASE DE RESINA ACRÍLICA COM MICROESFERAS DE VIDRO, E = 30 CM, APLICAÇÃO MANUAL. AF_05/2021</t>
  </si>
  <si>
    <t xml:space="preserve"> 102498 </t>
  </si>
  <si>
    <t>PINTURA DE MEIO-FIO COM TINTA BRANCA A BASE DE CAL (CAIAÇÃO). AF_05/2021</t>
  </si>
  <si>
    <t xml:space="preserve"> 98672 </t>
  </si>
  <si>
    <t>PISO EM MÁRMORE APLICADO EM AMBIENTES INTERNOS. AF_09/2020</t>
  </si>
  <si>
    <t xml:space="preserve"> 101727 </t>
  </si>
  <si>
    <t>PISO VINÍLICO SEMI-FLEXÍVEL EM PLACAS, PADRÃO LISO, ESPESSURA 3,2 MM, FIXADO COM COLA. AF_09/2020</t>
  </si>
  <si>
    <t xml:space="preserve"> 97067 </t>
  </si>
  <si>
    <t>PLATAFORMA DE PROTEÇÃO PRINCIPAL PARA ALVENARIA ESTRUTURAL PARA SER APOIADA EM ANDAIME, INCLUSIVE MONTAGEM E DESMONTAGEM. AF_03/2024</t>
  </si>
  <si>
    <t xml:space="preserve"> 95276 </t>
  </si>
  <si>
    <t>POLIDORA DE PISO (POLITRIZ), PESO DE 100KG, DIÂMETRO 450 MM, MOTOR ELÉTRICO, POTÊNCIA 4 HP - CHP DIURNO. AF_05/2023</t>
  </si>
  <si>
    <t xml:space="preserve"> 101620 </t>
  </si>
  <si>
    <t>PREPARO DE FUNDO DE VALA COM LARGURA MAIOR OU IGUAL A 1,5 M E MENOR QUE 2,5 M, COM CAMADA DE AREIA, LANÇAMENTO MANUAL. AF_08/2020</t>
  </si>
  <si>
    <t xml:space="preserve"> 101616 </t>
  </si>
  <si>
    <t>PREPARO DE FUNDO DE VALA COM LARGURA MENOR QUE 1,5 M (ACERTO DO SOLO NATURAL). AF_08/2020</t>
  </si>
  <si>
    <t xml:space="preserve"> 97066 </t>
  </si>
  <si>
    <t>PROTEÇÃO DE PEDESTRES, INCLUSIVE MONTAGEM E DESMONTAGEM. AF_03/2024_PS</t>
  </si>
  <si>
    <t xml:space="preserve"> 98569 </t>
  </si>
  <si>
    <t>PROTEÇÃO MECÂNICA DE SUPERFICIE HORIZONTAL COM ARGAMASSA DE CIMENTO E AREIA, TRAÇO 1:3, E=5CM. AF_09/2023</t>
  </si>
  <si>
    <t xml:space="preserve"> 93382 </t>
  </si>
  <si>
    <t>REATERRO MANUAL DE VALAS, COM COMPACTADOR DE SOLOS DE PERCUSSÃO. AF_08/2023</t>
  </si>
  <si>
    <t xml:space="preserve"> 95270 </t>
  </si>
  <si>
    <t>RÉGUA VIBRATÓRIA DUPLA PARA CONCRETO, PESO DE 60KG, COMPRIMENTO 4 M, COM MOTOR A GASOLINA, POTÊNCIA 5,5 HP - CHP DIURNO. AF_09/2016</t>
  </si>
  <si>
    <t xml:space="preserve"> 97644 </t>
  </si>
  <si>
    <t>REMOÇÃO DE PORTAS, DE FORMA MANUAL, SEM REAPROVEITAMENTO. AF_09/2023</t>
  </si>
  <si>
    <t xml:space="preserve"> 98526 </t>
  </si>
  <si>
    <t>REMOÇÃO DE RAÍZES REMANESCENTES DE TRONCO DE ÁRVORE COM DIÂMETRO MAIOR OU IGUAL A 0,20 M E MENOR QUE 0,40 M. AF_03/2024</t>
  </si>
  <si>
    <t xml:space="preserve"> 5680 </t>
  </si>
  <si>
    <t>RETROESCAVADEIRA SOBRE RODAS COM CARREGADEIRA, TRAÇÃO 4X2, POTÊNCIA LÍQ. 79 HP, CAÇAMBA CARREG. CAP. MÍN. 1 M3, CAÇAMBA RETRO CAP. 0,20 M3, PESO OPERACIONAL MÍN. 6.570 KG, PROFUNDIDADE ESCAVAÇÃO MÁX. 4,37 M - CHP DIURNO. AF_06/2014</t>
  </si>
  <si>
    <t xml:space="preserve"> 5684 </t>
  </si>
  <si>
    <t>ROLO COMPACTADOR VIBRATÓRIO DE UM CILINDRO AÇO LISO, POTÊNCIA 80 HP, PESO OPERACIONAL MÁXIMO 8,1 T, IMPACTO DINÂMICO 16,15 / 9,5 T, LARGURA DE TRABALHO 1,68 M - CHP DIURNO. AF_06/2014</t>
  </si>
  <si>
    <t xml:space="preserve"> 73436 </t>
  </si>
  <si>
    <t>ROLO COMPACTADOR VIBRATÓRIO PÉ DE CARNEIRO PARA SOLOS, POTÊNCIA 80 HP, PESO OPERACIONAL SEM/COM LASTRO 7,4 / 8,8 T, LARGURA DE TRABALHO 1,68 M - CHP DIURNO. AF_02/2016</t>
  </si>
  <si>
    <t xml:space="preserve"> 95631 </t>
  </si>
  <si>
    <t>ROLO COMPACTADOR VIBRATORIO TANDEM, ACO LISO, POTENCIA 125 HP, PESO SEM/COM LASTRO 10,20/11,65 T, LARGURA DE TRABALHO 1,73 M - CHP DIURNO. AF_11/2016</t>
  </si>
  <si>
    <t xml:space="preserve"> 91692 </t>
  </si>
  <si>
    <t>SERRA CIRCULAR DE BANCADA COM MOTOR ELÉTRICO POTÊNCIA DE 5HP, COM COIFA PARA DISCO 10" - CHP DIURNO. AF_08/2015</t>
  </si>
  <si>
    <t xml:space="preserve"> 00006110 </t>
  </si>
  <si>
    <t>SERRALHEIRO (HORISTA)</t>
  </si>
  <si>
    <t xml:space="preserve"> 00006111 </t>
  </si>
  <si>
    <t>SERVENTE DE OBRAS (HORISTA)</t>
  </si>
  <si>
    <t xml:space="preserve"> 98459 </t>
  </si>
  <si>
    <t>TAPUME COM TELHA METÁLICA. AF_03/2024</t>
  </si>
  <si>
    <t xml:space="preserve"> 94213 </t>
  </si>
  <si>
    <t>TELHAMENTO COM TELHA DE AÇO/ALUMÍNIO E = 0,5 MM, COM ATÉ 2 ÁGUAS, INCLUSO IÇAMENTO. AF_07/2019</t>
  </si>
  <si>
    <t xml:space="preserve"> 97919 </t>
  </si>
  <si>
    <t>TRANSPORTE COM CAMINHÃO BASCULANTE DE 6 M³, EM VIA URBANA PAVIMENTADA, ADICIONAL PARA DMT EXCEDENTE A 30 KM (UNIDADE: TXKM). AF_07/2020</t>
  </si>
  <si>
    <t>TXKM</t>
  </si>
  <si>
    <t xml:space="preserve"> 98576 </t>
  </si>
  <si>
    <t>TRATAMENTO DE JUNTA DE DILATAÇÃO COM MANTA ASFÁLTICA ADERIDA COM MAÇARICO. AF_09/2023</t>
  </si>
  <si>
    <t xml:space="preserve"> 5847 </t>
  </si>
  <si>
    <t>TRATOR DE ESTEIRAS, POTÊNCIA 170 HP, PESO OPERACIONAL 19 T, CAÇAMBA 5,2 M3 - CHP DIURNO. AF_06/2014</t>
  </si>
  <si>
    <t xml:space="preserve"> 96028 </t>
  </si>
  <si>
    <t>TRATOR DE PNEUS COM POTÊNCIA DE 85 CV, TRAÇÃO 4X4, COM GRADE DE DISCOS ACOPLADA - CHP DIURNO. AF_02/2017</t>
  </si>
  <si>
    <t xml:space="preserve"> 00010489 </t>
  </si>
  <si>
    <t>VIDRACEIRO (HORISTA)</t>
  </si>
  <si>
    <t>CSFAP</t>
  </si>
  <si>
    <t>Fornecimento   e   montagem   de   divisórias   removíveis,   estruturadas   em   perfis   de   alumínio   com   pintura eletrostática cor preto fosco, modulação de 1,25 m na largura, espessura de 60 mm a 75 mm, com painéis de saque  frontal  de  MDF  de  15  mm  em  ambas  as  faces,  acabamento  melamínico  texturizado,  cor  ou  padrão madeira a escolher. Painéis lisos ou com frisos horizontais 10 mm x 3 mm em preto fosco. Miolo maciço em poliestireno  expandido. </t>
  </si>
  <si>
    <t>Fornecimento  e  montagem  de  quadros  de  alumínio  com  vidro  de  4  mm,  revestidos  com  película  padrão veneziana horizontal, pintura igual à da estrutura das divisórias. Medidas de 1,25 m x 1,02 m, moldura 40 mm.</t>
  </si>
  <si>
    <t>und.</t>
  </si>
  <si>
    <t>Fornecimento  e  montagem  de  quadros  de  alumínio  com  vidros  de  4  mm  duplos,  incolores,  micropersianas internas de 16mm, com comando externo. Pintura igual à da estrutura das divisórias. Medidas de 1,25 m x 1,02 m, moldura 40 mm.</t>
  </si>
  <si>
    <t>Fornecimento   e   montagem   de   divisórias   removíveis,   estruturadas   em   perfis   de   alumínio   com   pintura eletrostática  cor  preto  fosco,  modulação  de  1,25  m  na  largura,  espessura  de  35  mm,  com  painéis  de  saque frontal de MDF de 15 mm em uma das faces, acabamento melamínico texturizado, cor ou padrão madeira a escolher. Painéis lisos ou com frisos horizontais 10 mm x 3 mm em preto fosco. Miolo maciço em poliestireno expandido</t>
  </si>
  <si>
    <t>Serviços  de  desmontagem  de  divisórias  (todos  os  tipos),  quadros  de  vidro  e  demais  componentes  com reaproveitamento de placas de MDF, estruturas metálicas e rodapés, existentes nas dependências do MEC.</t>
  </si>
  <si>
    <t>Serviços  de  montagem  de  divisórias  e  painéis  (todos  os  tipos),  quadros  de  vidro  e  demais  componentes metálicos, com reaproveitamento de placas de MDF , estruturas metálicas e rodapés, com ajustes e cortes de materiais existentes nas dependências do MEC.</t>
  </si>
  <si>
    <t>Fornecimento e instalação de acabamento de borda (fitamento) para MDF de 15 mm, acabamento melamínico texturizado, cor ou padrão madeira a escolher.</t>
  </si>
  <si>
    <t>m</t>
  </si>
  <si>
    <t>Fornecimento   e   instalação   de   MDF   15mm   modulação   de   1,25   m   na   largura,   acabamento   melamínico texturizado, com respectivo acabamento de bordas, cor ou padrão madeira a escolher.</t>
  </si>
  <si>
    <t>Fornecimento e montagem de perfis de alumínio com pintura eletrostática cor preto fosco, modulação de 1,25 m na largura, espessura de 60 mm a 75 mm</t>
  </si>
  <si>
    <t>Fornecimento  e  instalação  de  portas  estruturadas  em  madeira  e  perfis  de  aço  com  pintura  eletrostática  cor preto  fosco  ou  cinza,  revestidas  em  ambas  as  faces  com  placas  rígidas  melamínicas  de  baixa  pressão,  cor  ou padrão madeira a escolher, miolo do tipo colmeia, espessura de 35 mm, dimensões de 81 cm x 211 cm. Inclui dobradiças 85 mm / 3 ½ ” (cinza, cromado ou preto) e demais elementos de fixação.</t>
  </si>
  <si>
    <t>Fornecimento e instalação de conjunto de ferragens completo para portas, constando de fechadura tubular com chave externa e botão interno, acabamento preto ou cromado, para portas 35 mm.</t>
  </si>
  <si>
    <t>Fornecimento e montagem de coluna semicircular para canto, 90°, 60 x 60 mm perfil de alumínio anodizado com pintura eletrostática nas cores preto ou cinza.</t>
  </si>
  <si>
    <t>Fornecimento  e  montagem  de  tubo  com  seção  de  80  x  60  mm,  com  passagem  interna  de  cabos  lógicos  e elétricos, com acesso em duas das faces. Perfil de alumínio com pintura eletrostática, cores preto ou cinza claro.</t>
  </si>
  <si>
    <t>Confecção de guichês estruturados em alumínio e MDF 15 mm, com janela de vidro liso incolor 4 mm e portas em  laminado  texturizado,  cor  ou  padrão  madeira  a  escolher,  com  fechadura  e  trinco,  conforme  modelos existentes nos edifícios administrados pelo MEC, nas medidas de 1,25 m x 2,11 m.</t>
  </si>
  <si>
    <t>Fornecimento e aplicação de painéis   em lã de PET branca de formato 600 x 1200 x 50 mm para tratamento acústico, densidade 35 kg/m³, em fibra 100% poliéster, aplicadas entre as faces das divisórias, devendo ter na parte superior vedação com borracha ou neoprene.</t>
  </si>
  <si>
    <t>Fornecimento e montagem de montante duplo em perfil de alumínio com pintura eletrostática nas cores preto ou cinza.</t>
  </si>
  <si>
    <t>Fornecimento de rodapés em perfil de alumínio com pintura eletrostática nas cores preto ou cinza.</t>
  </si>
  <si>
    <t>Fornecimento e instalação de persianas verticais, giratórias e retráteis, com lâminas de 90 mm de largura em tecido com proteção blackout. Retirada de persiana existente, se necessário. Especificação: Fornecimento e instalação de persiana vertical, giratória e retrátil, com lâminas de 90mm, sobreposição mínima das lâminas de 12 mm, altura e largura variáveis conforme local de instalação. Tecido com proteção blackout composto, no mínimo, por 75 % de poliéster, diversas cores. Lâminas comandadas por corrente de aço inox e cordões de polipropileno de alta resistência, que possibilitem a rotação de 180° e recolhimento para os lados (unilateral ou bilateral, conforme o caso).</t>
  </si>
  <si>
    <t>Fornecimento e instalação de persiana rolo (rolô) em tela screen micro perfurada de acionamento manual e passível de receber motor tubular 43mm. Retirada de persiana existente, se necessário. Especificação: Persiana tipo rolo, com acionamento manual e passível de receber motor tubular 43mm. Confeccionada em tela screen micro perfurada de composição de 80% PVC + 20% fibra de vidro, peso médio por m²: 350 a 500 gramas, espessuras: 0,35 a 0,50 mm; translucidez de visão interna /externa: 85% em média, resistência aos raios UV: 6 - 7 Grados Xenotest (100%), retenção de calor 70 a 95%, abertura de tramas: aproximadamente 5%; estabilidade dimensional: menor que 0,5%; tubo de recolhimento de 43 mm; controle de recolhimento através de corrente metálica, em latão níquel bola nº 10, com mola redutora de peso, suavizando a subida e descida da persiana, na cor creme, branca ou outras cores</t>
  </si>
  <si>
    <t>Fornecimento e instalação de persiana rolo (rolô) blackout com acionamento manual e passível de receber motor tubular 43mm. Retirada de persiana existente, se necessário. Especificação: Persiana tipo rolo com tecido blackout composto com 75% de PVC e 25% de fibra de vidro, tubo de recolhimento de 43 mm, de acionamento manual (ou passível de receber motor tubular 43mm); controle de recolhimento através de corrente metálica em latão níquel bola nº 10, com mola redutora de peso suavizando a subida e descida da persiana, na cor creme, branca ou outras cores.</t>
  </si>
  <si>
    <t>Fornecimento e instalação de motor Elétrico Tubular Monofásico Assíncrono 43mm, 50/60Hz, 6Nm para persiana tipo rolo. Retirado do existente, se necessário. Especificação: Motor Tubular 43mm, torque 6Nm, ~115W, 0,485 A, ø 35, 230V. Dimensão 35 x 70cm, ~28rpm, tempo térmico de 4 minutos, fator de proteção IP44; emissão de ruído menor que 50 db. Ref. Centerlux ou equivalente. Conector de junção entre persianas rolo em pvc. Acionamento por botoeira ou por controle remoto. Controle remoto universal 12  canais com suporte acoplável a ser aparafusamento em parede ou colado com fita dupla face</t>
  </si>
  <si>
    <t>Contratações Similares feitas pela Administração Pública (Lei nº 14.133, Art. 23, § 2º, Inciso III) [Processo SEI nº 23000.004578/2023-35, contrato nº 24/2023]</t>
  </si>
  <si>
    <t>Cálculo do BDI - MEC/ Manutenção Predial</t>
  </si>
  <si>
    <t>Cálculo do BDI Diferenciado (reduzido) - MJSP/ Manutenção Predial</t>
  </si>
  <si>
    <t>BDI Desonerado</t>
  </si>
  <si>
    <t>BDI Não Desonerado</t>
  </si>
  <si>
    <t>BDI Desonerado DIFERENCIADO</t>
  </si>
  <si>
    <t>BDI Não Desonerado DIFERENCIADO</t>
  </si>
  <si>
    <t>Parcelas do BDI</t>
  </si>
  <si>
    <t>Valor Percentual Adotado</t>
  </si>
  <si>
    <t>Administração Central</t>
  </si>
  <si>
    <t>Seguros</t>
  </si>
  <si>
    <t>Riscos</t>
  </si>
  <si>
    <t>Garantias</t>
  </si>
  <si>
    <t>Despesas Financeiras</t>
  </si>
  <si>
    <t>Lucro</t>
  </si>
  <si>
    <t>Impostos</t>
  </si>
  <si>
    <t xml:space="preserve">Impostos </t>
  </si>
  <si>
    <t>Pis</t>
  </si>
  <si>
    <t>COFINS</t>
  </si>
  <si>
    <t>ISS</t>
  </si>
  <si>
    <t>Contribuição Previdenciaria</t>
  </si>
  <si>
    <t>BDI Adotado</t>
  </si>
  <si>
    <t>FORMULAÇÃO ACÓRDÃO 2.622/2013</t>
  </si>
  <si>
    <t xml:space="preserve">VALORES DO BDI POR TIPO DE OBRA </t>
  </si>
  <si>
    <t>BDI PARA ITENS DE MERO FORNECIMENTO DE MATERIAIS E EQUIAPMENTOS</t>
  </si>
  <si>
    <t>TIPOS DE OBRA</t>
  </si>
  <si>
    <t>1ºQuartil</t>
  </si>
  <si>
    <t>Médio</t>
  </si>
  <si>
    <t>3º Quartil</t>
  </si>
  <si>
    <t>TODOS OS CASOS</t>
  </si>
  <si>
    <t>PARCELA DO BDI</t>
  </si>
  <si>
    <t>CONSTRUÇÃO DE EDIFÍCIOS</t>
  </si>
  <si>
    <t>ADM. CENTRAL</t>
  </si>
  <si>
    <t>CONSTRUÇÃO DE RODOVIAS E FERROVIAS</t>
  </si>
  <si>
    <t>SEGURO + GARANTIA</t>
  </si>
  <si>
    <t>CONSTRUÇÃO DE REDES DE ABASTECIMENTO DE ÁGUA, COLETA DE ESGOTO E CONSTRUÇÕES CORRELATAS</t>
  </si>
  <si>
    <t>RISCO</t>
  </si>
  <si>
    <t>CONSTRUÇÃO E MANUTENÇÃO DE ESTAÇÕES E REDES DE DISTRIBUIÇÃO DE ENERGIA ELÉTRICA</t>
  </si>
  <si>
    <t>DESPESA FINANCEIRA</t>
  </si>
  <si>
    <t>OBRAS PORTUÁRIAS, MARÍTIMAS E FLUVIAIS</t>
  </si>
  <si>
    <t>LUCRO</t>
  </si>
  <si>
    <t>ADMINISTRAÇÃO CENTRAL</t>
  </si>
  <si>
    <t>1º Quartil</t>
  </si>
  <si>
    <t xml:space="preserve"> 3º Quartil</t>
  </si>
  <si>
    <t>CONSTRUÇÃO DE RODOVIAS E FER-ROVIAS</t>
  </si>
  <si>
    <t xml:space="preserve">CONSTRUÇÃO DE REDES DE ABAS-TECIMENTO DE ÁGUA, COLETA DE ESGOTO E CONS-TRUÇÕES CORRE-LATAS </t>
  </si>
  <si>
    <t>CONSTRUÇÃO DE MANUNTEÇÃO DE ESTAÇÕES E RE-DES DE DISTRIBUIÇÃO DE ENERGIA ELÉTRICA</t>
  </si>
  <si>
    <t>Estatísticas - Percentuais BDI Contratações Públicas - Manutenção Predial</t>
  </si>
  <si>
    <t>Variáveis</t>
  </si>
  <si>
    <t>Média</t>
  </si>
  <si>
    <t>Moda</t>
  </si>
  <si>
    <t>Órgão</t>
  </si>
  <si>
    <t>TJDFT</t>
  </si>
  <si>
    <t>INCRA</t>
  </si>
  <si>
    <t>ABIN</t>
  </si>
  <si>
    <t>MIN. FAZENDA</t>
  </si>
  <si>
    <t>SEPLAG/DF</t>
  </si>
  <si>
    <t>MEC / ZOO</t>
  </si>
  <si>
    <t>INMET</t>
  </si>
  <si>
    <t>MIN. CULTURA</t>
  </si>
  <si>
    <t>MIN. INDUSTRIA</t>
  </si>
  <si>
    <t>ANAC</t>
  </si>
  <si>
    <t>Pregão</t>
  </si>
  <si>
    <t>"06/2018"</t>
  </si>
  <si>
    <t>"12/2018"</t>
  </si>
  <si>
    <t>"35/2017"</t>
  </si>
  <si>
    <t>"142/2018"</t>
  </si>
  <si>
    <t>"13/2018"</t>
  </si>
  <si>
    <t>"05/2018"</t>
  </si>
  <si>
    <t>"10/2018"</t>
  </si>
  <si>
    <t>"21/2017"</t>
  </si>
  <si>
    <t>"15/2017"</t>
  </si>
  <si>
    <t>Valor</t>
  </si>
  <si>
    <t>I - Parcela Inc. Custo Direto</t>
  </si>
  <si>
    <t>-</t>
  </si>
  <si>
    <t>1- Administração Central ( AC )</t>
  </si>
  <si>
    <t>2- Risco ( S + R )</t>
  </si>
  <si>
    <t>3-Seguro Garantia ( G )</t>
  </si>
  <si>
    <t>II - Parcela Inc. Custo Direto + I</t>
  </si>
  <si>
    <t>4- Despesas Financeiras ( DF )</t>
  </si>
  <si>
    <t>III - Parcela Inc. Custo Direto + I + II</t>
  </si>
  <si>
    <t>5- Lucro ( L )</t>
  </si>
  <si>
    <t>IV - Parcela Inc. Faturamento</t>
  </si>
  <si>
    <t>6- Impostos ( I )</t>
  </si>
  <si>
    <t>6.1- COFINS</t>
  </si>
  <si>
    <t>6.2- PIS</t>
  </si>
  <si>
    <t>6.3- ISS</t>
  </si>
  <si>
    <t>6.4- CPRB</t>
  </si>
  <si>
    <t>BDI</t>
  </si>
  <si>
    <t>n/A</t>
  </si>
  <si>
    <t>Fonte:</t>
  </si>
  <si>
    <t>Crispim, L. 2019. ESTUDO DA COMPOSIÇÃO DO BDI PARA GERENCIAMENTO DE CUSTOS EM SERVIÇOS DE MANUTENÇÕES PREDIAIS NOS SETORES PÚBLICOS E PRIVADOS BRASILEIROS. Trabalho de Conclusão de Curso - MBA Gerenciamento de Projetos - FGV/IDE. Rio de Janeiro, RJ.</t>
  </si>
  <si>
    <t>UNIFORMES</t>
  </si>
  <si>
    <t>POSTO: TODOS, EXCETO: ENGENHEIROS, ENCARREGADO GERAL</t>
  </si>
  <si>
    <t>Cód.</t>
  </si>
  <si>
    <t>Data</t>
  </si>
  <si>
    <t>Tipo de Uniforme</t>
  </si>
  <si>
    <t>Unidade</t>
  </si>
  <si>
    <t>Qtd
Semestral</t>
  </si>
  <si>
    <t>Valor Unitário</t>
  </si>
  <si>
    <t>Valor Anual</t>
  </si>
  <si>
    <t>AVENTAL DE SEGURANCA DE RASPA DE COURO 1,00 X 0,60 M</t>
  </si>
  <si>
    <t>UNIFORME DE BRIM (CALCA / CAMISA)</t>
  </si>
  <si>
    <t>BOTA DE SEGURANCA COM BIQUEIRA DE ACO E COLARINHO ACOLCHOADO</t>
  </si>
  <si>
    <t>par</t>
  </si>
  <si>
    <t>Total anual</t>
  </si>
  <si>
    <t>Total mensal</t>
  </si>
  <si>
    <t>EPIS</t>
  </si>
  <si>
    <t>EPIs COMUNS PARA TODOS OS POSTOS</t>
  </si>
  <si>
    <t>Tipo de EPI</t>
  </si>
  <si>
    <t>OCULOS DE SEGURANCA CONTRA IMPACTOS COM LENTE INCOLOR, ARMACAO NYLON, COM PROTECAO UVA E UVB</t>
  </si>
  <si>
    <t>CAPACETE DE SEGURANCA ABA FRONTAL COM SUSPENSAO DE POLIETILENO, SEM JUGULAR (CLASSE B)</t>
  </si>
  <si>
    <t>EPIs ELÉTRICA</t>
  </si>
  <si>
    <t>Botina BI densidade com elástico, ref.: ECB 19, da Marluvas ou similar</t>
  </si>
  <si>
    <t>FDE</t>
  </si>
  <si>
    <t>4.97.08</t>
  </si>
  <si>
    <t>LUVA DE COBERTURA EM VAQUETA E RASPA CA 26742</t>
  </si>
  <si>
    <t>LUVA DE BORRACHA ISOLANTE PARA ALTA TENSAO, RESISTENTE A OZONIO, TENSAO DE ENSAIO 2,5 KV (PAR)</t>
  </si>
  <si>
    <t>EPIs HIDRÁULICA</t>
  </si>
  <si>
    <t>Luva de proteção de latex</t>
  </si>
  <si>
    <t>MBASA</t>
  </si>
  <si>
    <t>F020002055</t>
  </si>
  <si>
    <t>LUVA DE PVC CANO LONGO COM FORRO</t>
  </si>
  <si>
    <t>RESPIRADOR DESCARTAVEL SEM VALVULA DE EXALACAO, PFF 1</t>
  </si>
  <si>
    <t>EMBASA</t>
  </si>
  <si>
    <t>F020002067</t>
  </si>
  <si>
    <t>MACACAO PARA SANEAMENTO</t>
  </si>
  <si>
    <t>BOTA DE PVC PRETA, CANO MEDIO, SEM FORRO</t>
  </si>
  <si>
    <t>EPIs AR CONDICIONADO</t>
  </si>
  <si>
    <t>TALABARTE DE SEGURANCA, 2 MOSQUETOES TRAVA DUPLA *53* MM DE ABERTURA, COM ABSORVEDOR DE ENERGIA</t>
  </si>
  <si>
    <t>TRAVA-QUEDAS EM ACO PARA CORDA DE 12 MM, EXTENSOR DE 25 X 300 MM, COM MOSQUETAO TIPO GANCHO TRAVA DUPLA</t>
  </si>
  <si>
    <t>F020000513</t>
  </si>
  <si>
    <t>CINTO DE SEGURANCA TIPO PARAQUEDISTA COM TALABARTE DUPLO</t>
  </si>
  <si>
    <t>Protetor auricular tipo plug de silicone</t>
  </si>
  <si>
    <t>PROTETOR AUDITIVO TIPO CONCHA COM ABAFADOR DE RUIDOS, ATENUACAO ACIMA DE 22 DB</t>
  </si>
  <si>
    <t>EPIs MARCENARIA</t>
  </si>
  <si>
    <t>Máscara descartável (3m ou similar)</t>
  </si>
  <si>
    <t>EPIs AUXILIAR DE MANUTENÇÃO PREDIAL</t>
  </si>
  <si>
    <t>Qtd.
Semestral</t>
  </si>
  <si>
    <t xml:space="preserve">Total </t>
  </si>
  <si>
    <t>EPIs PEDREIRO</t>
  </si>
  <si>
    <t>EPIs SERRALHEIRO</t>
  </si>
  <si>
    <t>Valor Total</t>
  </si>
  <si>
    <t>MASCARA DE SEGURANCA PARA SOLDA COM ESCUDO DE CELERON E CARNEIRA DE PLASTICO COM REGULAGEM</t>
  </si>
  <si>
    <t>EPIs Pintor</t>
  </si>
  <si>
    <t>FERRAMENTAL (LISTA NÃO EXAUSTIVA)</t>
  </si>
  <si>
    <t>IN RFB Nº 1700/2017  
Anexo III Capítulo 82</t>
  </si>
  <si>
    <t>Ferramenta</t>
  </si>
  <si>
    <t>Quantidade</t>
  </si>
  <si>
    <t>Vida útil (anos)</t>
  </si>
  <si>
    <t>Taxa Anual de depreciação</t>
  </si>
  <si>
    <t>Trincha 1 1/2"</t>
  </si>
  <si>
    <t>Trincha 1"</t>
  </si>
  <si>
    <t>Trincha 3"</t>
  </si>
  <si>
    <t>Trincha 396 - 2" ATLAS ou Similar</t>
  </si>
  <si>
    <t>Trincha para Pintura 4", Pincéis Atlas, 319/9</t>
  </si>
  <si>
    <t>00038465/SINAPI</t>
  </si>
  <si>
    <t>Talhadeira com punho de protecao *20 x 250* mm</t>
  </si>
  <si>
    <t>Serrote 40cm</t>
  </si>
  <si>
    <t>00038377/SINAPI</t>
  </si>
  <si>
    <t>Prumo de centro em aco *400* g</t>
  </si>
  <si>
    <t>00038376/SINAPI</t>
  </si>
  <si>
    <t>Prumo de parede em aco 700 a 750 g</t>
  </si>
  <si>
    <t>00038379/SINAPI</t>
  </si>
  <si>
    <t>Regua de aluminio para pedreiro 2 x 1"</t>
  </si>
  <si>
    <t>Ponteiro de aço</t>
  </si>
  <si>
    <t>Nível de bolha de madeira</t>
  </si>
  <si>
    <t>Peneira para areia de Ø 50cm</t>
  </si>
  <si>
    <t>Amperimetro</t>
  </si>
  <si>
    <t>Voltimetro de 0-600 V</t>
  </si>
  <si>
    <t>Martelo com unha</t>
  </si>
  <si>
    <t>Martelo de borracha com cabo</t>
  </si>
  <si>
    <t>Marreta 1 kg com cabo</t>
  </si>
  <si>
    <t>Lanterna multiuso para 3 pilhas ( Rayovac )</t>
  </si>
  <si>
    <t>Martelete Rotativo e Rompedor Bosch ou Similar 820W Gbh2-24d 110V/220</t>
  </si>
  <si>
    <t>Lima chata 12"</t>
  </si>
  <si>
    <t>Furadeira e Parafusadeira eletrica Bosch ou Similar profissional</t>
  </si>
  <si>
    <t>00038384/SINAPI</t>
  </si>
  <si>
    <t>Estilete de metal, lamina 18 mm</t>
  </si>
  <si>
    <t>Pincel 1"</t>
  </si>
  <si>
    <t>Pincel 1/2"</t>
  </si>
  <si>
    <t>Pincel 16</t>
  </si>
  <si>
    <t>00038380/SINAPI</t>
  </si>
  <si>
    <t>Esquadro de aco 12" (300 mm), cabo de aluminio</t>
  </si>
  <si>
    <t>00038367/SINAPI</t>
  </si>
  <si>
    <t>Espatula de aco inox com cabo de madeira, largura 8 cm</t>
  </si>
  <si>
    <t>00011359/SINAPI</t>
  </si>
  <si>
    <t>Esmerilhadeira angular eletrica, diametro do disco 7" (180 mm), rotacao 8500 rpm, potencia 2400 w</t>
  </si>
  <si>
    <t>00044531/SINAPI</t>
  </si>
  <si>
    <t>Disco de corte diamantado segmentado diametro de 180 mm para esmerilhadeira 7"</t>
  </si>
  <si>
    <t>00038476/SINAPI</t>
  </si>
  <si>
    <t>Escada dupla de abrir em aluminio, modelo pintor, 8 degraus</t>
  </si>
  <si>
    <t>00038477/SINAPI</t>
  </si>
  <si>
    <t>Escada extensivel em aluminio com 6,00 m estendida</t>
  </si>
  <si>
    <t>00038403/SINAPI</t>
  </si>
  <si>
    <t>Enxada estreita *25 x 23* cm com cabo</t>
  </si>
  <si>
    <t>00038369/SINAPI</t>
  </si>
  <si>
    <t>Desempenadeira de aco dentada 12 x *25* cm, dentes 8 x 8 mm, cabo fechado de madeira</t>
  </si>
  <si>
    <t>Colher de pedreiro</t>
  </si>
  <si>
    <t>Alavanca redonda 6kg 1" x 1,5m</t>
  </si>
  <si>
    <t>Alicate com isolamento</t>
  </si>
  <si>
    <t>00038470/SINAPI</t>
  </si>
  <si>
    <t>Alicate de corte diagonal 6" com isolamento</t>
  </si>
  <si>
    <t>00038547/SINAPI</t>
  </si>
  <si>
    <t>Alicate de crimpar rj11, rj12 e rj45</t>
  </si>
  <si>
    <t>00038467/SINAPI</t>
  </si>
  <si>
    <t>Alicate de pressao 11" para solda, tipo c</t>
  </si>
  <si>
    <t>00038468/SINAPI</t>
  </si>
  <si>
    <t>Alicate de pressao 11" para solda, tipo u</t>
  </si>
  <si>
    <t>00038469/SINAPI</t>
  </si>
  <si>
    <t>Alicate de pressao para solda de chapa 18"</t>
  </si>
  <si>
    <t>00038471/SINAPI</t>
  </si>
  <si>
    <t>Alicate para aneis de pistao, capacidade 50 a 100 mm</t>
  </si>
  <si>
    <t>Alicate volt-amperimetro</t>
  </si>
  <si>
    <t>Cadeado 20mm, Pado ou similar</t>
  </si>
  <si>
    <t>Cadeado 40mm, Papaiz ou similar</t>
  </si>
  <si>
    <t>Cadeado 50mm, Pado ou similar</t>
  </si>
  <si>
    <t>Cadeado 60mm, Pado ou similar</t>
  </si>
  <si>
    <t>Cadeado 70mm CR 70 Papaiz ou similar</t>
  </si>
  <si>
    <t>Chave Inglesa 15" ref. 012418012 carbografite</t>
  </si>
  <si>
    <t>Chave de fenda 1/8" x 5"</t>
  </si>
  <si>
    <t>Chave de fenda chata 30 cm</t>
  </si>
  <si>
    <t>Chave fixa 12B 18x19 (chave de boca)</t>
  </si>
  <si>
    <t>Chave inglesa 12"</t>
  </si>
  <si>
    <t>CHAVE AJUSTAVEL INGLESA "GRIFO" 10"</t>
  </si>
  <si>
    <t>ALICATE UNIVERSAL 8"</t>
  </si>
  <si>
    <t>J010000001</t>
  </si>
  <si>
    <t>FURADEIRA PORTATIL</t>
  </si>
  <si>
    <t>J030000089</t>
  </si>
  <si>
    <t>JOGO DE BROCAS 1/16" A 1 1/4" ACO RAPIDO</t>
  </si>
  <si>
    <t>LIXADEIRA ELETRICA ANGULAR, PARA DISCO DE 7" (180 MM), POTENCIA DE 2.200 W, *5.000* RPM, 220 V</t>
  </si>
  <si>
    <t>J020000082</t>
  </si>
  <si>
    <t>PA DE BICO</t>
  </si>
  <si>
    <t>J030000157</t>
  </si>
  <si>
    <t>PAQUIMETRO</t>
  </si>
  <si>
    <t>J020000091</t>
  </si>
  <si>
    <t>PICARETA</t>
  </si>
  <si>
    <t>F099703003</t>
  </si>
  <si>
    <t>TRENA EM FIBRA DE VIDRO 50 M</t>
  </si>
  <si>
    <t>F099722490</t>
  </si>
  <si>
    <t>TRENA EM FIBRA DE VIDRO 30 M</t>
  </si>
  <si>
    <t>J040001130</t>
  </si>
  <si>
    <t>TRENA DE ACO (com 2 metros)</t>
  </si>
  <si>
    <t>SUDECAP</t>
  </si>
  <si>
    <t>83.25.52</t>
  </si>
  <si>
    <t>TRENA A LASER COM ALCANCE DE 50 METROS</t>
  </si>
  <si>
    <t>ROLO DE ESPUMA POLIESTER 23 CM (SEM CABO)</t>
  </si>
  <si>
    <t>Alicate Bomba D'Água Material: Aço Vanádio 10"</t>
  </si>
  <si>
    <t>Alicate Espaçador</t>
  </si>
  <si>
    <t>Alicate Rebitador</t>
  </si>
  <si>
    <t>Alicate bico meia cana reto com corte</t>
  </si>
  <si>
    <t>Torquês 8"</t>
  </si>
  <si>
    <t>Torquês 14"</t>
  </si>
  <si>
    <t>Chave de fenda 4x1/4" Ponta Fenda Cruzada</t>
  </si>
  <si>
    <t>Chave de fenda 6x1/4" Ponta Fenda Cruzada</t>
  </si>
  <si>
    <t>Chave de fenda Bitola: 1/4x6mm Comprimento Haste: 6"x150mm Ponta Cruzada e Fosfatizada</t>
  </si>
  <si>
    <t>Conjunto Broca Aço Rápido 27 Peças com estojo metálico Aplicação: Aço</t>
  </si>
  <si>
    <t>Conjunto Broca Aço Rápido 7 Peças Tipo: Cilindricas Aplicação: Concreto</t>
  </si>
  <si>
    <t>Conjunto Broca Aço Rápido 26 Peças Tipo: Cilindricas Aplicação: Madeira</t>
  </si>
  <si>
    <t>Pé de cabra Tamanho: 600x110x34mm Material: Aço</t>
  </si>
  <si>
    <t>Conjunto Ferramentas Tipo: Kit Ferramentas Com 39 Peças , Componentes: Chave Allen 2mm/3mm/4mm, Chave Combinada 11mm/14mm , Componentes Adicionais: 6 Rolos Sem Fim, 19 Pinos Guia E Fixos , Aplicação: Oficina Mecânica , Características Adicionais: Caixa De Metal Com Bandejas</t>
  </si>
  <si>
    <t xml:space="preserve">Pistola Pintura Tipo: Sucção , Capacidade: 1 L, Diâmetro Bico: 1,60 MM, Aplicação: Pinturas Em Geral </t>
  </si>
  <si>
    <t>Riscador Material: Aço , Comprimento: 750 MM, Aplicação: Azulejo E Ceramica</t>
  </si>
  <si>
    <t>Talhadeira Material: Aço , Tipo: Sextavado , Comprimento Total: 130 MM, Aplicação: Corte De Metais , Largura Corte: 15 M</t>
  </si>
  <si>
    <t>VALOR MENSAL POR POSTO</t>
  </si>
  <si>
    <t>Contratações Similares feitas pela Administração Pública (Lei nº 14.133, Art. 23, § 2º, Inciso III) [Pesquisa de preços pelo portal Compras Gov, anexa ao Termo de referência]</t>
  </si>
  <si>
    <t>DESCRIÇÃO/ESPECIFICAÇÃO</t>
  </si>
  <si>
    <t>CATSER</t>
  </si>
  <si>
    <t>UNIDADE DE MEDIDA</t>
  </si>
  <si>
    <t>QUANTIDADE</t>
  </si>
  <si>
    <t>VALOR UNITÁRIO DO POSTO</t>
  </si>
  <si>
    <t>VALOR MESAL</t>
  </si>
  <si>
    <t>Posto / mês</t>
  </si>
  <si>
    <t>TOTAL DE POSTOS</t>
  </si>
  <si>
    <t>CARGO</t>
  </si>
  <si>
    <t>SINDICATO</t>
  </si>
  <si>
    <t>Sálario</t>
  </si>
  <si>
    <t>V.A/dia</t>
  </si>
  <si>
    <t>Encarregado Geral (CBO/MTE 7102-05)</t>
  </si>
  <si>
    <t>SINDISERVIÇOS - DF 000012/2024</t>
  </si>
  <si>
    <t>Encarregado de Turma de manutenção e raparos de aparelhos térmicos, de climatização e de refrigeração (CBO/MTE 910110) / Encarregado de Turma de Manutenção e Reparo</t>
  </si>
  <si>
    <t>Mecânico de manutenção e instalação de aparelhos de climatização e refrigeração (CBO/MTE 9112-05)/Técnico Industrial</t>
  </si>
  <si>
    <t>SINTEC - DF000250/2024</t>
  </si>
  <si>
    <t xml:space="preserve">Operador eletromecânico (CBO/MTE 9541-25)/Técnico Industrial </t>
  </si>
  <si>
    <t>Eletricista de manutenção eletroeletrônica (CBO/MTE 9511-05) / Técnico Industrial</t>
  </si>
  <si>
    <t>Operador de instalação de ar-condicionado (CBO/MTE 8625-15) - Técnico Industrial</t>
  </si>
  <si>
    <r>
      <rPr>
        <sz val="11"/>
        <rFont val="Calibri"/>
        <family val="2"/>
      </rPr>
      <t>Auxiliar de manutenção predial</t>
    </r>
    <r>
      <rPr>
        <sz val="11"/>
        <color rgb="FF000000"/>
        <rFont val="Calibri"/>
        <family val="2"/>
      </rPr>
      <t xml:space="preserve"> / Ajudante Geral de Manutenção e Reparos (CBO/MTE 5143-10)</t>
    </r>
  </si>
  <si>
    <t>Encarregado de turma de manutenção e reparo de montagem de divisórias de madeira (CBO/MTE 7741-05)</t>
  </si>
  <si>
    <t>Montador de divisórias de madeira (CBO/MTE 7741-05)</t>
  </si>
  <si>
    <r>
      <rPr>
        <sz val="11"/>
        <rFont val="Calibri"/>
        <family val="2"/>
      </rPr>
      <t>Encarregado de turma de manutenção e reparo de obras civis</t>
    </r>
    <r>
      <rPr>
        <sz val="11"/>
        <color rgb="FF000000"/>
        <rFont val="Calibri"/>
        <family val="2"/>
      </rPr>
      <t xml:space="preserve">  </t>
    </r>
  </si>
  <si>
    <t>Bombeiro hidráulico (CBO/MTE 7241-10)</t>
  </si>
  <si>
    <t>Bombeiro hidráulico plantonista diurno (12x36) (CBO/MTE 7241-10)</t>
  </si>
  <si>
    <t>Bombeiro hidráulico plantonista noturno (12x36) (CBO/MTE 7241-10)</t>
  </si>
  <si>
    <t>Marceneiro (CBO/MTE 7711-05)</t>
  </si>
  <si>
    <t>Serralheiro (CBO/MTE 7244-40)</t>
  </si>
  <si>
    <t>Vidraceiro (CBO/MTE 7163-05)</t>
  </si>
  <si>
    <t>Pedreiro (CBO/MTE 7152-10)</t>
  </si>
  <si>
    <t>Pintor / Gesseiro (CBO/MTE 7166-10)</t>
  </si>
  <si>
    <t>Encarregado de turma de manutenção reparo de eletricista (CBO/MTE 3131-30)</t>
  </si>
  <si>
    <t>Eletricista de linhas elétricas, telefônicas e de comunicação de dados (CBO/MTE 7321-05)</t>
  </si>
  <si>
    <t>Eletricista de linhas elétricas, telefônicas e de comunicação de dados Plantonista Diurno (12x36) (CBO/MTE 7321-05)</t>
  </si>
  <si>
    <t>Eletricista de linhas elétricas, telefônicas e de comunicação de dados Plantonista Noturno (12x36) (CBO/MTE 7321-05)</t>
  </si>
  <si>
    <t>Engenheiro Civil (CBO/MTE 2141-00)</t>
  </si>
  <si>
    <t>SINDICATO DOS ENGENHEIROS NO DISTRITO FEDERAL - DF000372/2023</t>
  </si>
  <si>
    <t>ALMOXARIFE (CBO/MTE 4141-05)</t>
  </si>
  <si>
    <t>Total de Postos</t>
  </si>
  <si>
    <t>SECRETARIA EXECUTIVA</t>
  </si>
  <si>
    <t>SUBSECRETARIA DE GESTÃO ADMINISTRATIVA</t>
  </si>
  <si>
    <t>COORDENAÇÃO-GERAL DE LICITAÇÕES E CONTRATOS</t>
  </si>
  <si>
    <t>PLANILHA DE CUSTOS E FORMAÇÃO DE CUSTOS</t>
  </si>
  <si>
    <t xml:space="preserve">INSTRUÇÃO NORMATIVA Nº 5, DE 26 DE MAIO DE 2017 (Atualizada) e </t>
  </si>
  <si>
    <t>INSTRUÇÃO NORMATIVA Nº 7, DE 20 DE SETEMBRO DE 2018.</t>
  </si>
  <si>
    <t>Discriminação dos Serviços (dados referentes à contratação)</t>
  </si>
  <si>
    <t xml:space="preserve">A </t>
  </si>
  <si>
    <t xml:space="preserve">Data de apresentação da proposta (dia/mês/ano) </t>
  </si>
  <si>
    <t>DD/MM/2024</t>
  </si>
  <si>
    <t xml:space="preserve">B </t>
  </si>
  <si>
    <t xml:space="preserve">Município/UF </t>
  </si>
  <si>
    <t>Brasília/DF</t>
  </si>
  <si>
    <t xml:space="preserve">C </t>
  </si>
  <si>
    <t xml:space="preserve">Ano Acordo, Convenção ou Sentença Normativa em Dissídio Coletivo, Nº do registro no MTE </t>
  </si>
  <si>
    <t>D</t>
  </si>
  <si>
    <t xml:space="preserve">Nº de meses de execução contratual </t>
  </si>
  <si>
    <t xml:space="preserve">Dados complementares para composição dos custos referente à mão-de-obra </t>
  </si>
  <si>
    <t>Tipo de serviço (mesmo serviço com características distintas)</t>
  </si>
  <si>
    <t>ENGENHEIRO</t>
  </si>
  <si>
    <t>Salário Normativo da Categoria Profissional</t>
  </si>
  <si>
    <t xml:space="preserve">Categoria profissional (vinculada à execução contratual) </t>
  </si>
  <si>
    <t>Classificação Brasileira de Ocupações (CBO):</t>
  </si>
  <si>
    <t>2141-00</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</si>
  <si>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</si>
  <si>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</si>
  <si>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</si>
  <si>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</si>
  <si>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</si>
  <si>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</si>
  <si>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</si>
  <si>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</si>
  <si>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</si>
  <si>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</si>
  <si>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</si>
  <si>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</si>
  <si>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</si>
  <si>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</si>
  <si>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</si>
  <si>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</si>
  <si>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</si>
  <si>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</si>
  <si>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</si>
  <si>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</si>
  <si>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</si>
  <si>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</si>
  <si>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</si>
  <si>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</si>
  <si>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</si>
  <si>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</si>
  <si>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</si>
  <si>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</si>
  <si>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</si>
  <si>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(Incluído pela Instrução Normativa nº 7, de 2018)</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</si>
  <si>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</si>
  <si>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</si>
  <si>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</si>
  <si>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</si>
  <si>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</si>
  <si>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</si>
  <si>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</si>
  <si>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</si>
  <si>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</si>
  <si>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</si>
  <si>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FGTS</t>
  </si>
  <si>
    <t xml:space="preserve">TOTAL </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</si>
  <si>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</si>
  <si>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</si>
  <si>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</si>
  <si>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Submódulo 2.3 - Benefícios Mensais e Diários.</t>
  </si>
  <si>
    <t>2.3</t>
  </si>
  <si>
    <t>Benefícios Mensais e Diários</t>
  </si>
  <si>
    <t>Dias</t>
  </si>
  <si>
    <t>Valor/dia</t>
  </si>
  <si>
    <t xml:space="preserve">Transporte </t>
  </si>
  <si>
    <t>Auxílio- Refeição/ Alimentação  (Vales, Cestas básicas, etc)</t>
  </si>
  <si>
    <t xml:space="preserve">Fundo Social Odontológico </t>
  </si>
  <si>
    <t>Plano de Saúde</t>
  </si>
  <si>
    <t>E</t>
  </si>
  <si>
    <t>Seguro de vida, invalidez e funeral</t>
  </si>
  <si>
    <t>Auxílio creche</t>
  </si>
  <si>
    <t>G</t>
  </si>
  <si>
    <t>Contribuição Negocial</t>
  </si>
  <si>
    <t>Processamento em folha</t>
  </si>
  <si>
    <t xml:space="preserve">Total de Benefícios mensais e diários </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</si>
  <si>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</si>
  <si>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</si>
  <si>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Quadro-Resumo do Módulo 2 - Encargos e Benefícios anuais, mensais e diários</t>
  </si>
  <si>
    <t>Encargos e Benefícios Anuais, Mensais e Diários</t>
  </si>
  <si>
    <t>Valor (R$)</t>
  </si>
  <si>
    <t>Módulo 3 - Provisão para Rescisão</t>
  </si>
  <si>
    <t>Provisão para Rescisão</t>
  </si>
  <si>
    <t>%</t>
  </si>
  <si>
    <t>A</t>
  </si>
  <si>
    <t>Aviso Prévio Indenizado</t>
  </si>
  <si>
    <t>B</t>
  </si>
  <si>
    <t>Incidência do FGTS sobre o Aviso Prévio Indenizado</t>
  </si>
  <si>
    <t>Multa do FGTS sobre o Aviso Prévio Indenizado (Multa FGTS - Rescisão sem Justa Causa:) – valor da multado FGTS.</t>
  </si>
  <si>
    <t>Aviso Prévio Trabalhado</t>
  </si>
  <si>
    <t>Incidência de GPS, FGTS e outras contribuições sobre o Aviso Prévio Trabalhado</t>
  </si>
  <si>
    <t>F</t>
  </si>
  <si>
    <t>Multa do FGTS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</si>
  <si>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</si>
  <si>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Módulo 4 - Custo de Reposição do Profissional Ausente</t>
  </si>
  <si>
    <t>Submódulo 4.1 - Ausências Legais</t>
  </si>
  <si>
    <t>4.1</t>
  </si>
  <si>
    <t>Substituto nas Ausências Legais</t>
  </si>
  <si>
    <t>Substituto na cobertura de Férias</t>
  </si>
  <si>
    <t>Substituto na cobertura de Ausências Legais por doença</t>
  </si>
  <si>
    <t>Substituto na cobertura de Licença-Paternidade</t>
  </si>
  <si>
    <t>Substituto na cobertura de Ausência por acidente de trabalho</t>
  </si>
  <si>
    <t>Substituto na cobertura de Afastamento Maternidade</t>
  </si>
  <si>
    <t>Substituto na cobertura de Outras ausências</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</si>
  <si>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</si>
  <si>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</si>
  <si>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</si>
  <si>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</si>
  <si>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</si>
  <si>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</si>
  <si>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</si>
  <si>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</si>
  <si>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Módulo 5 - Insumos Diversos</t>
  </si>
  <si>
    <t>Insumos Diversos</t>
  </si>
  <si>
    <t>Uniformes</t>
  </si>
  <si>
    <t>Materiais</t>
  </si>
  <si>
    <t>Equipamentos</t>
  </si>
  <si>
    <t>Utensílios</t>
  </si>
  <si>
    <t>Insumos</t>
  </si>
  <si>
    <t>Módulo 6 - Custos Indiretos, Tributos e Lucro</t>
  </si>
  <si>
    <t>Custos Indiretos, Tributos e Lucro</t>
  </si>
  <si>
    <t>Custos Indiretos</t>
  </si>
  <si>
    <t>Tributos</t>
  </si>
  <si>
    <t>C.1. Tributos Federais (PIS, COFINS)</t>
  </si>
  <si>
    <t>C.2. Tributos Estaduais (ISS)</t>
  </si>
  <si>
    <t>C.3. Tributos Municipais (especificar)</t>
  </si>
  <si>
    <t>Nota 1: Custos Indiretos, Tributos e Lucro por empregado.</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</si>
  <si>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</si>
  <si>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</si>
  <si>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2. QUADRO-RESUMO DO CUSTO POR EMPREGADO</t>
  </si>
  <si>
    <t>Mão de obra vinculada à execução contratual (valor por empregado)</t>
  </si>
  <si>
    <t>Subtotal (A + B +C+ D+E)</t>
  </si>
  <si>
    <t>Módulo 6 – Custos Indiretos, Tributos e Lucro</t>
  </si>
  <si>
    <t xml:space="preserve">Valor Total por Empregado </t>
  </si>
  <si>
    <t>7102-05</t>
  </si>
  <si>
    <t>4141-05</t>
  </si>
  <si>
    <t>5143-10</t>
  </si>
  <si>
    <t>9112-05</t>
  </si>
  <si>
    <t>QUADRO-RESUMO DO CUSTO POR EMPREGADO</t>
  </si>
  <si>
    <t>ARQUITETO</t>
  </si>
  <si>
    <t>9541-25</t>
  </si>
  <si>
    <t>8625-15</t>
  </si>
  <si>
    <t>SINDSERVIÇOS - DF000012/2024</t>
  </si>
  <si>
    <t>7741-05</t>
  </si>
  <si>
    <t>7241-10</t>
  </si>
  <si>
    <t>7711-05</t>
  </si>
  <si>
    <t>7244-40</t>
  </si>
  <si>
    <t>7163-05</t>
  </si>
  <si>
    <t>7152-10</t>
  </si>
  <si>
    <t>7166-10</t>
  </si>
  <si>
    <t>3131-30</t>
  </si>
  <si>
    <t>7321-05</t>
  </si>
  <si>
    <t>MINISTÉRIO DA EDUCAÇÃO
SECRETARIA EXECUTIVA
SUBSECRETARIA DE GESTÃO ADMINISTRATIVA
COORDENAÇÃO GERAL DE LICITAÇÕES E CONTRATOS</t>
  </si>
  <si>
    <t>PLANILHA DE CUSTOS E FORMAÇÃO DE PREÇOS</t>
  </si>
  <si>
    <t>MÓDULO 1: COMPOSIÇÃO DA REMUNERAÇÃO</t>
  </si>
  <si>
    <t>DETALHAMENTO DOS ENCARGOS SOCIAIS</t>
  </si>
  <si>
    <t>MÓDULO 2: ENCARGOS E BENEFÍCIOS ANUAIS, MENSAIS E DIÁRIOS</t>
  </si>
  <si>
    <t>(%)</t>
  </si>
  <si>
    <t>2.1  13º Salário e Adicional Férias</t>
  </si>
  <si>
    <r>
      <t xml:space="preserve">A </t>
    </r>
    <r>
      <rPr>
        <b/>
        <sz val="12"/>
        <color indexed="10"/>
        <rFont val="Arial Narrow"/>
        <family val="2"/>
      </rPr>
      <t>–</t>
    </r>
    <r>
      <rPr>
        <sz val="12"/>
        <color indexed="10"/>
        <rFont val="Arial Narrow"/>
        <family val="2"/>
      </rPr>
      <t xml:space="preserve"> 13º Salário </t>
    </r>
    <r>
      <rPr>
        <sz val="12"/>
        <rFont val="Arial Narrow"/>
        <family val="2"/>
      </rPr>
      <t xml:space="preserve">- Gratificação de Natal, instituída pela Lei nº 4.090, de 13 de julho de 1962. A provisão mensal representa 1/12 da folha para que ao final do período complete um salário. </t>
    </r>
  </si>
  <si>
    <r>
      <t>B –</t>
    </r>
    <r>
      <rPr>
        <sz val="12"/>
        <color indexed="10"/>
        <rFont val="Arial Narrow"/>
        <family val="2"/>
      </rPr>
      <t xml:space="preserve"> Adicional de Férias – </t>
    </r>
    <r>
      <rPr>
        <sz val="12"/>
        <rFont val="Arial Narrow"/>
        <family val="2"/>
      </rPr>
      <t xml:space="preserve"> Conforme artigo 7º, inciso XVII da Constituição Federal, paga-se 1/3 do salário ao empregado quando do gozo das ferias ((5/56)x(1/3))x10</t>
    </r>
  </si>
  <si>
    <t>C –</t>
  </si>
  <si>
    <t>Incidência do submódulo 2.2 sobre 13º Salário e Adic. Férias</t>
  </si>
  <si>
    <t xml:space="preserve">Total   </t>
  </si>
  <si>
    <t>2.2 Encargos Previdenciários (GPS), Fundo de Garantia por Tempo de Serviço (FGTS) e outras contribuições.</t>
  </si>
  <si>
    <r>
      <t>A –</t>
    </r>
    <r>
      <rPr>
        <sz val="12"/>
        <color indexed="10"/>
        <rFont val="Arial Narrow"/>
        <family val="2"/>
      </rPr>
      <t xml:space="preserve"> INSS </t>
    </r>
    <r>
      <rPr>
        <sz val="12"/>
        <rFont val="Arial Narrow"/>
        <family val="2"/>
      </rPr>
      <t>–</t>
    </r>
    <r>
      <rPr>
        <sz val="12"/>
        <color indexed="10"/>
        <rFont val="Arial Narrow"/>
        <family val="2"/>
      </rPr>
      <t xml:space="preserve"> </t>
    </r>
    <r>
      <rPr>
        <sz val="12"/>
        <rFont val="Arial Narrow"/>
        <family val="2"/>
      </rPr>
      <t>Conforme o artigo 22, inciso I, da Lei 8.212/91, empresa custeia 20%. (Conforme Contribuição Previdenciária sobre a Receita Bruta - instituída pelo art. 8º da Lei 12.546/2011)</t>
    </r>
  </si>
  <si>
    <r>
      <t>B –</t>
    </r>
    <r>
      <rPr>
        <sz val="12"/>
        <color indexed="10"/>
        <rFont val="Arial Narrow"/>
        <family val="2"/>
      </rPr>
      <t xml:space="preserve"> Salário Educação </t>
    </r>
    <r>
      <rPr>
        <sz val="12"/>
        <rFont val="Arial Narrow"/>
        <family val="2"/>
      </rPr>
      <t>– A prestadora de serviços contribui com 2,5%, por determinação do art. 15, da Lei nº 9.424/96; do art. 2º do Decreto nº 3.142/99; e art. 212, § 5º da CF.</t>
    </r>
  </si>
  <si>
    <r>
      <t>C –</t>
    </r>
    <r>
      <rPr>
        <sz val="12"/>
        <color indexed="10"/>
        <rFont val="Arial Narrow"/>
        <family val="2"/>
      </rPr>
      <t xml:space="preserve"> Seguro Acidente do Trabalho</t>
    </r>
    <r>
      <rPr>
        <sz val="12"/>
        <rFont val="Arial Narrow"/>
        <family val="2"/>
      </rPr>
      <t xml:space="preserve"> </t>
    </r>
    <r>
      <rPr>
        <sz val="12"/>
        <color indexed="10"/>
        <rFont val="Arial Narrow"/>
        <family val="2"/>
      </rPr>
      <t xml:space="preserve">- SAT </t>
    </r>
    <r>
      <rPr>
        <sz val="12"/>
        <rFont val="Arial Narrow"/>
        <family val="2"/>
      </rPr>
      <t>(FAP x RAT)</t>
    </r>
  </si>
  <si>
    <r>
      <t>D –</t>
    </r>
    <r>
      <rPr>
        <sz val="12"/>
        <color indexed="10"/>
        <rFont val="Arial Narrow"/>
        <family val="2"/>
      </rPr>
      <t xml:space="preserve"> SESI/SESC </t>
    </r>
    <r>
      <rPr>
        <sz val="12"/>
        <rFont val="Arial Narrow"/>
        <family val="2"/>
      </rPr>
      <t>– Conforme o artigo 30 da Lei n. 8.036/90</t>
    </r>
  </si>
  <si>
    <r>
      <t>E –</t>
    </r>
    <r>
      <rPr>
        <sz val="12"/>
        <color indexed="10"/>
        <rFont val="Arial Narrow"/>
        <family val="2"/>
      </rPr>
      <t xml:space="preserve"> SENAI /SENAC </t>
    </r>
    <r>
      <rPr>
        <sz val="12"/>
        <rFont val="Arial Narrow"/>
        <family val="2"/>
      </rPr>
      <t>– O contribuinte arca com 1%, em obediência ao Decreto-Lei nº 2.318/86.</t>
    </r>
  </si>
  <si>
    <r>
      <t>F –</t>
    </r>
    <r>
      <rPr>
        <sz val="12"/>
        <color indexed="10"/>
        <rFont val="Arial Narrow"/>
        <family val="2"/>
      </rPr>
      <t xml:space="preserve"> SEBRAE –</t>
    </r>
    <r>
      <rPr>
        <sz val="12"/>
        <rFont val="Arial Narrow"/>
        <family val="2"/>
      </rPr>
      <t xml:space="preserve"> O empregador, para atender à Lei nº 8.029/90, contribui com 0,6% sobre a folha de pagamento.</t>
    </r>
  </si>
  <si>
    <r>
      <rPr>
        <b/>
        <sz val="12"/>
        <color indexed="10"/>
        <rFont val="Arial Narrow"/>
        <family val="2"/>
      </rPr>
      <t>G</t>
    </r>
    <r>
      <rPr>
        <sz val="12"/>
        <color indexed="10"/>
        <rFont val="Arial Narrow"/>
        <family val="2"/>
      </rPr>
      <t xml:space="preserve"> </t>
    </r>
    <r>
      <rPr>
        <b/>
        <sz val="12"/>
        <color indexed="10"/>
        <rFont val="Arial Narrow"/>
        <family val="2"/>
      </rPr>
      <t>–</t>
    </r>
    <r>
      <rPr>
        <sz val="12"/>
        <color indexed="10"/>
        <rFont val="Arial Narrow"/>
        <family val="2"/>
      </rPr>
      <t xml:space="preserve"> INCRA</t>
    </r>
    <r>
      <rPr>
        <sz val="12"/>
        <rFont val="Arial Narrow"/>
        <family val="2"/>
      </rPr>
      <t xml:space="preserve"> – A empresa participa com 0,2%, para atendimento dos artigos 1º e 2º do Decreto-Lei nº 1.146/70.</t>
    </r>
  </si>
  <si>
    <r>
      <t>H –</t>
    </r>
    <r>
      <rPr>
        <sz val="12"/>
        <color indexed="10"/>
        <rFont val="Arial Narrow"/>
        <family val="2"/>
      </rPr>
      <t xml:space="preserve"> FGTS - </t>
    </r>
    <r>
      <rPr>
        <sz val="12"/>
        <rFont val="Arial Narrow"/>
        <family val="2"/>
      </rPr>
      <t>O depósito voltou a ser de 8%, como preconiza a Lei Complementar 110/2001. O tributo está previsto no art. 7º, Inciso III, da Constituição Federal, tendo sido regulamentado pela Lei nº 8.030/90, artigo 15.</t>
    </r>
  </si>
  <si>
    <t>MÓDULOS - 3  PROVISÃO PARA RESCISÃO</t>
  </si>
  <si>
    <r>
      <t xml:space="preserve">A – </t>
    </r>
    <r>
      <rPr>
        <sz val="12"/>
        <color indexed="10"/>
        <rFont val="Arial Narrow"/>
        <family val="2"/>
      </rPr>
      <t xml:space="preserve">Aviso Prévio indenizado - </t>
    </r>
    <r>
      <rPr>
        <sz val="12"/>
        <rFont val="Arial Narrow"/>
        <family val="2"/>
      </rPr>
      <t>FUNDAMENTAÇÃO LEGAL: - Constituição Federal de 1988 (Art. 7°, inciso XXI) e CLT (Art. 477, art. 487 a 491 - Estudos CNJ – Resolução 98/2009: Aviso Prévio indenizado - Trata-se de valor devido ao empregado no caso de o empregador rescindir o contrato sem justo motivo e sem lhe conceder aviso prévio, conforme disposto no § 1º do art. 487 da CLT.</t>
    </r>
  </si>
  <si>
    <r>
      <t xml:space="preserve">B – </t>
    </r>
    <r>
      <rPr>
        <sz val="12"/>
        <color indexed="10"/>
        <rFont val="Arial Narrow"/>
        <family val="2"/>
      </rPr>
      <t>Incidência do FGTS sobre o aviso prévio indenizado. (</t>
    </r>
    <r>
      <rPr>
        <sz val="12"/>
        <rFont val="Arial Narrow"/>
        <family val="2"/>
      </rPr>
      <t>Retificado o item “B” do Submódulo 4.4 - provisão para rescisão publicado no Diário Oficial da União n° 63, Seção I, página 92, em 1° de abril de 2011.</t>
    </r>
    <r>
      <rPr>
        <sz val="12"/>
        <color indexed="10"/>
        <rFont val="Arial Narrow"/>
        <family val="2"/>
      </rPr>
      <t>)</t>
    </r>
  </si>
  <si>
    <r>
      <t>C –</t>
    </r>
    <r>
      <rPr>
        <sz val="12"/>
        <color indexed="10"/>
        <rFont val="Arial Narrow"/>
        <family val="2"/>
      </rPr>
      <t xml:space="preserve"> Multa do FGTS do aviso prévio indenizado (Multa FGTS - Rescisão sem Justa Causa:) – </t>
    </r>
    <r>
      <rPr>
        <sz val="12"/>
        <rFont val="Arial Narrow"/>
        <family val="2"/>
      </rPr>
      <t xml:space="preserve">valor da multado FGTS. 
</t>
    </r>
    <r>
      <rPr>
        <b/>
        <sz val="12"/>
        <rFont val="Arial Narrow"/>
        <family val="2"/>
      </rPr>
      <t>(MÓDULO DA IN 05 SOMA O MÓDULO "C" e "F")</t>
    </r>
  </si>
  <si>
    <r>
      <t>D –</t>
    </r>
    <r>
      <rPr>
        <sz val="12"/>
        <color indexed="10"/>
        <rFont val="Arial Narrow"/>
        <family val="2"/>
      </rPr>
      <t xml:space="preserve"> Aviso prévio trabalhado</t>
    </r>
    <r>
      <rPr>
        <sz val="12"/>
        <rFont val="Arial Narrow"/>
        <family val="2"/>
      </rPr>
      <t xml:space="preserve"> – FUNDAMENTAÇÃO LEGAL: - Jurisprudência - TCU (Acórdão 3.006/2010 – Plenário - vide apêndice pág. 53) -  Estudos CNJ – Resolução 98/2009 - Aviso Prévio: Refere-se à indenização de sete dias corridos devida ao empregado no caso de o empregador rescindir o contrato sem justo motivo e conceder aviso prévio, conforme disposto no art. 488 da CLT. </t>
    </r>
  </si>
  <si>
    <r>
      <rPr>
        <b/>
        <sz val="12"/>
        <color indexed="10"/>
        <rFont val="Arial Narrow"/>
        <family val="2"/>
      </rPr>
      <t>E</t>
    </r>
    <r>
      <rPr>
        <sz val="12"/>
        <color indexed="10"/>
        <rFont val="Arial Narrow"/>
        <family val="2"/>
      </rPr>
      <t xml:space="preserve"> </t>
    </r>
    <r>
      <rPr>
        <b/>
        <sz val="12"/>
        <color indexed="10"/>
        <rFont val="Arial Narrow"/>
        <family val="2"/>
      </rPr>
      <t>–</t>
    </r>
    <r>
      <rPr>
        <sz val="12"/>
        <color indexed="10"/>
        <rFont val="Arial Narrow"/>
        <family val="2"/>
      </rPr>
      <t xml:space="preserve"> Incidência </t>
    </r>
    <r>
      <rPr>
        <sz val="12"/>
        <rFont val="Arial Narrow"/>
        <family val="2"/>
      </rPr>
      <t>dos encargos do submódulo 2.2 sobre aviso prévio trabalhado</t>
    </r>
  </si>
  <si>
    <r>
      <t>F –</t>
    </r>
    <r>
      <rPr>
        <sz val="12"/>
        <color indexed="10"/>
        <rFont val="Arial Narrow"/>
        <family val="2"/>
      </rPr>
      <t xml:space="preserve"> Multa do FGTS e Contribuição social sobre aviso prévio trabalhado (Multa FGTS - Rescisão sem Justa Causa:) –</t>
    </r>
    <r>
      <rPr>
        <sz val="12"/>
        <rFont val="Arial Narrow"/>
        <family val="2"/>
      </rPr>
      <t xml:space="preserve"> Prevista no art. 9º da Lei nº 7.238, de 29 de outubro de 1984, assegura ao empregado dispensado sem justa causa nos trinta dias que antecederem a convenção salarial o direito à percepção de indenização adicional equivalente a um mês de remuneração.</t>
    </r>
  </si>
  <si>
    <t>MÓDULO 4 - COMPOSIÇÃO DO CUSTO DE REPOSIÇÃO DO PROFISSIONAL AUSENTE</t>
  </si>
  <si>
    <t>4.1 Ausências legais</t>
  </si>
  <si>
    <r>
      <t>A –</t>
    </r>
    <r>
      <rPr>
        <sz val="12"/>
        <color indexed="10"/>
        <rFont val="Arial Narrow"/>
        <family val="2"/>
      </rPr>
      <t xml:space="preserve"> Férias – </t>
    </r>
    <r>
      <rPr>
        <sz val="12"/>
        <rFont val="Arial Narrow"/>
        <family val="2"/>
      </rPr>
      <t>artigo 7º, inciso XVII da Constituição Federal. Afastamento de 30 dias, sem prejuízo da remuneração, após cada período de 12 meses de vigência do contrato de trabalho. O pagamento ocorre conforme preceitua o artigo 129 e o inciso I, artigo 130, do Decreto-Lei nº  5.452/43 - CLT.</t>
    </r>
  </si>
  <si>
    <r>
      <t xml:space="preserve">B </t>
    </r>
    <r>
      <rPr>
        <sz val="12"/>
        <color indexed="10"/>
        <rFont val="Arial Narrow"/>
        <family val="2"/>
      </rPr>
      <t xml:space="preserve">- Ausências Legais </t>
    </r>
    <r>
      <rPr>
        <sz val="12"/>
        <rFont val="Arial Narrow"/>
        <family val="2"/>
      </rPr>
      <t xml:space="preserve">- Ausências ao trabalho asseguradas ao empregado pelo art. 473 da CLT (morte de cônjuge, ascendente, descendente; casamento; nascimento de filho; doação de sangue; alistamento eleitoral; serviço militar; comparecer a juízo). </t>
    </r>
  </si>
  <si>
    <r>
      <t>C –</t>
    </r>
    <r>
      <rPr>
        <sz val="12"/>
        <color indexed="10"/>
        <rFont val="Arial Narrow"/>
        <family val="2"/>
      </rPr>
      <t xml:space="preserve"> Licença Paternidade -</t>
    </r>
    <r>
      <rPr>
        <sz val="12"/>
        <rFont val="Arial Narrow"/>
        <family val="2"/>
      </rPr>
      <t xml:space="preserve"> Criada pelo art. 7º, inciso XIX da CF, combinado com o art. 10, § 1º dos Atos das Disposições Constitucionais Transitórias – ADCT -, concede ao empregado o direito de ausentar-se do serviço por cinco dias quando do nascimento de filho. De acordo com o IBGE, nascem filhos de 1,5% dos trabalhadores no período de um ano.</t>
    </r>
  </si>
  <si>
    <r>
      <t>D –</t>
    </r>
    <r>
      <rPr>
        <sz val="12"/>
        <color indexed="10"/>
        <rFont val="Arial Narrow"/>
        <family val="2"/>
      </rPr>
      <t xml:space="preserve"> Ausência por Acidente de Trabalho</t>
    </r>
    <r>
      <rPr>
        <sz val="12"/>
        <rFont val="Arial Narrow"/>
        <family val="2"/>
      </rPr>
      <t xml:space="preserve"> -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Assim a provisão se faz necessária</t>
    </r>
  </si>
  <si>
    <r>
      <t>E –</t>
    </r>
    <r>
      <rPr>
        <sz val="12"/>
        <color indexed="10"/>
        <rFont val="Arial Narrow"/>
        <family val="2"/>
      </rPr>
      <t xml:space="preserve"> Afastamento maternidade –</t>
    </r>
    <r>
      <rPr>
        <sz val="12"/>
        <rFont val="Arial Narrow"/>
        <family val="2"/>
      </rPr>
      <t xml:space="preserve"> O benefício da licença maternidade está previsto na Constituição Federal de 1988, especificamente nos artigos 6º, 7º, inciso XVIII, 201, inciso II e 203, inciso I. Lei Ordinária Federal n.º 8.123, de 24 de julho de 1991, regulamenta o benefício da licença maternidade, especificamente em seu artigo 71 a 73. A licença maternidade tem duração de 120 (cento e vinte) dias. O cálculo deve considerar 4/12 de de adicional de 1/3 de férias e 4/12 de 13º salário da profissional substituta. Estima-se que aproximadamente 1,5% das mulheres economicamente ativa são mães durante o período de 12 meses.</t>
    </r>
  </si>
  <si>
    <r>
      <t>F –</t>
    </r>
    <r>
      <rPr>
        <sz val="12"/>
        <color indexed="10"/>
        <rFont val="Arial Narrow"/>
        <family val="2"/>
      </rPr>
      <t xml:space="preserve"> Ausencia por Doença</t>
    </r>
  </si>
  <si>
    <t>Total dos encargos sociais (soma dos submódulos 2.1, 2.2, 3, 4 e  4.1)</t>
  </si>
  <si>
    <t>VALORES DIÁRIOS/MENSAIS POR EMPREGADO</t>
  </si>
  <si>
    <t>QUANTIDADE DE DIAS:</t>
  </si>
  <si>
    <t>44H</t>
  </si>
  <si>
    <t>POSTO 01</t>
  </si>
  <si>
    <t>(R$)</t>
  </si>
  <si>
    <t>Auxílio Alimentação</t>
  </si>
  <si>
    <t>Assistência médica e familiar (Auxílio Saúde) (mensal)</t>
  </si>
  <si>
    <t>Fundo p/ indenização decorrente de aposentadoria (mensal)</t>
  </si>
  <si>
    <t>Seguro de vida em grupo, invalidez e funeral (mensal) - Somente para o cargo de encarregado geral confome previsto na Cláusula Vigésima da CCT.</t>
  </si>
  <si>
    <t>Auxilio Odontológico (mensal)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</si>
</sst>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_ * #,##0.00_ ;_ * \-#,##0.00_ ;_ * \-??_ ;_ @_ "/>
    <numFmt numFmtId="167" formatCode="#,##0.00\ ;\(#,##0.00\);\-#\ ;@\ "/>
    <numFmt numFmtId="168" formatCode="0\ &quot;MESES&quot;"/>
    <numFmt numFmtId="169" formatCode="_(* #,##0.00_);_(* \(#,##0.00\);_(* &quot;-&quot;??_);_(@_)"/>
    <numFmt numFmtId="170" formatCode="_(&quot;R$&quot;* #,##0.00_);_(&quot;R$&quot;* \(#,##0.00\);_(&quot;R$&quot;* &quot;-&quot;??_);_(@_)"/>
    <numFmt numFmtId="171" formatCode="0.000%"/>
    <numFmt numFmtId="172" formatCode="00000000"/>
  </numFmts>
  <fonts count="84">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b/>
      <sz val="11"/>
      <color indexed="8"/>
      <name val="Calibri"/>
      <family val="2"/>
    </font>
    <font>
      <sz val="11"/>
      <color indexed="8"/>
      <name val="Calibri"/>
      <family val="2"/>
    </font>
    <font>
      <sz val="10"/>
      <name val="Times New Roman"/>
      <family val="1"/>
    </font>
    <font>
      <sz val="11"/>
      <color theme="1"/>
      <name val="Calibri"/>
      <family val="2"/>
    </font>
    <font>
      <b/>
      <sz val="12"/>
      <color theme="1"/>
      <name val="Calibri"/>
      <family val="2"/>
      <scheme val="minor"/>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u/>
      <sz val="12"/>
      <name val="Arial"/>
      <family val="2"/>
    </font>
    <font>
      <b/>
      <sz val="12"/>
      <name val="Arial"/>
      <family val="2"/>
    </font>
    <font>
      <b/>
      <sz val="10"/>
      <name val="Arial"/>
      <family val="2"/>
    </font>
    <font>
      <b/>
      <u/>
      <sz val="12"/>
      <name val="Arial Narrow"/>
      <family val="2"/>
    </font>
    <font>
      <b/>
      <sz val="12"/>
      <name val="Arial Narrow"/>
      <family val="2"/>
    </font>
    <font>
      <b/>
      <sz val="12"/>
      <color indexed="10"/>
      <name val="Arial Narrow"/>
      <family val="2"/>
    </font>
    <font>
      <sz val="12"/>
      <color indexed="10"/>
      <name val="Arial Narrow"/>
      <family val="2"/>
    </font>
    <font>
      <sz val="12"/>
      <name val="Arial Narrow"/>
      <family val="2"/>
    </font>
    <font>
      <sz val="10"/>
      <color rgb="FF000000"/>
      <name val="Arial"/>
      <family val="2"/>
    </font>
    <font>
      <b/>
      <sz val="12"/>
      <color rgb="FFFF0000"/>
      <name val="Arial Narrow"/>
      <family val="2"/>
    </font>
    <font>
      <sz val="12"/>
      <name val="Arial"/>
      <family val="2"/>
    </font>
    <font>
      <b/>
      <sz val="9"/>
      <color indexed="81"/>
      <name val="Segoe UI"/>
      <family val="2"/>
    </font>
    <font>
      <b/>
      <sz val="9"/>
      <color indexed="81"/>
      <name val="Tahoma"/>
      <family val="2"/>
    </font>
    <font>
      <b/>
      <sz val="12"/>
      <color indexed="81"/>
      <name val="Segoe UI"/>
      <family val="2"/>
    </font>
    <font>
      <sz val="12"/>
      <color indexed="81"/>
      <name val="Segoe UI"/>
      <family val="2"/>
    </font>
    <font>
      <sz val="11"/>
      <color theme="1"/>
      <name val="Times New Roman"/>
      <family val="1"/>
    </font>
    <font>
      <b/>
      <sz val="12"/>
      <color rgb="FFFF0000"/>
      <name val="Times New Roman"/>
      <family val="1"/>
    </font>
    <font>
      <b/>
      <sz val="11"/>
      <name val="Times New Roman"/>
      <family val="1"/>
    </font>
    <font>
      <b/>
      <sz val="14"/>
      <name val="Times New Roman"/>
      <family val="1"/>
    </font>
    <font>
      <b/>
      <sz val="9"/>
      <name val="Times New Roman"/>
      <family val="1"/>
    </font>
    <font>
      <b/>
      <sz val="11"/>
      <color rgb="FFFF0000"/>
      <name val="Times New Roman"/>
      <family val="1"/>
    </font>
    <font>
      <sz val="11"/>
      <color rgb="FF000000"/>
      <name val="Calibri"/>
      <family val="2"/>
    </font>
    <font>
      <b/>
      <sz val="10"/>
      <color rgb="FFFFFFFF"/>
      <name val="Times New Roman"/>
      <family val="1"/>
    </font>
    <font>
      <sz val="10"/>
      <color rgb="FF000000"/>
      <name val="Times New Roman"/>
      <family val="1"/>
    </font>
    <font>
      <b/>
      <sz val="10"/>
      <color rgb="FF000000"/>
      <name val="Times New Roman"/>
      <family val="1"/>
    </font>
    <font>
      <b/>
      <sz val="10"/>
      <color theme="0"/>
      <name val="Times New Roman"/>
      <family val="1"/>
    </font>
    <font>
      <b/>
      <sz val="10"/>
      <color rgb="FF231F20"/>
      <name val="Times New Roman"/>
      <family val="1"/>
    </font>
    <font>
      <sz val="10"/>
      <color rgb="FF231F20"/>
      <name val="Times New Roman"/>
      <family val="1"/>
    </font>
    <font>
      <b/>
      <sz val="11"/>
      <color rgb="FFFFFFFF"/>
      <name val="Times New Roman"/>
      <family val="1"/>
    </font>
    <font>
      <b/>
      <sz val="10"/>
      <name val="Times New Roman"/>
      <family val="1"/>
    </font>
    <font>
      <b/>
      <sz val="11"/>
      <color theme="1"/>
      <name val="Times New Roman"/>
      <family val="1"/>
    </font>
    <font>
      <b/>
      <u/>
      <sz val="10"/>
      <name val="Times New Roman"/>
      <family val="1"/>
    </font>
    <font>
      <sz val="11"/>
      <name val="Times New Roman"/>
      <family val="1"/>
    </font>
    <font>
      <i/>
      <sz val="8"/>
      <color theme="1"/>
      <name val="Times New Roman"/>
      <family val="1"/>
    </font>
    <font>
      <sz val="11"/>
      <name val="Calibri"/>
      <family val="2"/>
      <scheme val="minor"/>
    </font>
    <font>
      <sz val="10"/>
      <name val="Arial"/>
      <family val="2"/>
    </font>
    <font>
      <u/>
      <sz val="10"/>
      <color theme="10"/>
      <name val="Arial"/>
      <family val="2"/>
    </font>
    <font>
      <sz val="9"/>
      <name val="Calibri"/>
      <family val="2"/>
      <scheme val="minor"/>
    </font>
    <font>
      <sz val="8"/>
      <name val="Calibri"/>
      <family val="2"/>
    </font>
    <font>
      <sz val="8"/>
      <name val="Calibri"/>
      <family val="2"/>
      <scheme val="minor"/>
    </font>
    <font>
      <b/>
      <sz val="8"/>
      <name val="Calibri"/>
      <family val="2"/>
      <scheme val="minor"/>
    </font>
    <font>
      <b/>
      <sz val="11"/>
      <color theme="1"/>
      <name val="Calibri"/>
      <family val="2"/>
      <scheme val="minor"/>
    </font>
    <font>
      <sz val="10"/>
      <color rgb="FFFF0000"/>
      <name val="Arial"/>
      <family val="2"/>
    </font>
    <font>
      <sz val="12"/>
      <color rgb="FFFF0000"/>
      <name val="Arial"/>
      <family val="2"/>
    </font>
    <font>
      <sz val="11"/>
      <name val="Calibri"/>
      <family val="2"/>
    </font>
    <font>
      <b/>
      <sz val="11"/>
      <color rgb="FF000000"/>
      <name val="Calibri"/>
      <family val="2"/>
    </font>
    <font>
      <b/>
      <sz val="11"/>
      <name val="Arial"/>
      <family val="2"/>
    </font>
    <font>
      <b/>
      <sz val="11"/>
      <color theme="1"/>
      <name val="Arial"/>
      <family val="2"/>
    </font>
    <font>
      <sz val="11"/>
      <color theme="1"/>
      <name val="Arial"/>
      <family val="2"/>
    </font>
    <font>
      <b/>
      <sz val="14"/>
      <color theme="1"/>
      <name val="Calibri"/>
      <family val="2"/>
      <scheme val="minor"/>
    </font>
    <font>
      <sz val="12"/>
      <color rgb="FFFF0000"/>
      <name val="Calibri"/>
      <family val="2"/>
      <scheme val="minor"/>
    </font>
    <font>
      <b/>
      <sz val="12"/>
      <color rgb="FFFF0000"/>
      <name val="Calibri"/>
      <family val="2"/>
      <scheme val="minor"/>
    </font>
    <font>
      <b/>
      <sz val="16"/>
      <color theme="1"/>
      <name val="Calibri"/>
      <family val="2"/>
      <scheme val="minor"/>
    </font>
    <font>
      <i/>
      <sz val="12"/>
      <color theme="1"/>
      <name val="Calibri"/>
      <family val="2"/>
      <scheme val="minor"/>
    </font>
    <font>
      <sz val="10"/>
      <color theme="1"/>
      <name val="Arial"/>
      <family val="2"/>
    </font>
    <font>
      <b/>
      <sz val="10"/>
      <color theme="1"/>
      <name val="Arial"/>
      <family val="2"/>
    </font>
  </fonts>
  <fills count="4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26"/>
      </patternFill>
    </fill>
    <fill>
      <patternFill patternType="solid">
        <fgColor theme="0" tint="-0.249977111117893"/>
        <bgColor indexed="31"/>
      </patternFill>
    </fill>
    <fill>
      <patternFill patternType="solid">
        <fgColor theme="0" tint="-0.14996795556505021"/>
        <bgColor indexed="64"/>
      </patternFill>
    </fill>
    <fill>
      <patternFill patternType="solid">
        <fgColor theme="0" tint="-0.499984740745262"/>
        <bgColor rgb="FF993366"/>
      </patternFill>
    </fill>
    <fill>
      <patternFill patternType="solid">
        <fgColor rgb="FFFFFFFF"/>
        <bgColor rgb="FFFFFFCC"/>
      </patternFill>
    </fill>
    <fill>
      <patternFill patternType="solid">
        <fgColor theme="0" tint="-0.499984740745262"/>
        <bgColor rgb="FFBFBFBF"/>
      </patternFill>
    </fill>
    <fill>
      <patternFill patternType="solid">
        <fgColor theme="0" tint="-0.499984740745262"/>
        <bgColor rgb="FF1F3864"/>
      </patternFill>
    </fill>
    <fill>
      <patternFill patternType="solid">
        <fgColor theme="0" tint="-0.499984740745262"/>
        <bgColor indexed="64"/>
      </patternFill>
    </fill>
    <fill>
      <patternFill patternType="solid">
        <fgColor theme="0" tint="-0.14999847407452621"/>
        <bgColor indexed="26"/>
      </patternFill>
    </fill>
    <fill>
      <patternFill patternType="solid">
        <fgColor theme="0" tint="-4.9989318521683403E-2"/>
        <bgColor indexed="64"/>
      </patternFill>
    </fill>
    <fill>
      <patternFill patternType="solid">
        <fgColor theme="0"/>
        <bgColor indexed="26"/>
      </patternFill>
    </fill>
    <fill>
      <patternFill patternType="solid">
        <fgColor rgb="FFF2F2F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00B0F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59999389629810485"/>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right style="medium">
        <color indexed="64"/>
      </right>
      <top style="hair">
        <color auto="1"/>
      </top>
      <bottom/>
      <diagonal/>
    </border>
    <border>
      <left style="medium">
        <color indexed="64"/>
      </left>
      <right style="hair">
        <color auto="1"/>
      </right>
      <top/>
      <bottom/>
      <diagonal/>
    </border>
    <border>
      <left style="hair">
        <color auto="1"/>
      </left>
      <right style="hair">
        <color auto="1"/>
      </right>
      <top/>
      <bottom/>
      <diagonal/>
    </border>
    <border>
      <left style="medium">
        <color indexed="64"/>
      </left>
      <right style="hair">
        <color rgb="FF818386"/>
      </right>
      <top style="hair">
        <color rgb="FF818386"/>
      </top>
      <bottom style="hair">
        <color rgb="FF818386"/>
      </bottom>
      <diagonal/>
    </border>
    <border>
      <left style="hair">
        <color rgb="FF818386"/>
      </left>
      <right style="hair">
        <color rgb="FF818386"/>
      </right>
      <top style="hair">
        <color rgb="FF818386"/>
      </top>
      <bottom style="hair">
        <color rgb="FF818386"/>
      </bottom>
      <diagonal/>
    </border>
    <border>
      <left style="hair">
        <color rgb="FF818386"/>
      </left>
      <right style="medium">
        <color indexed="64"/>
      </right>
      <top style="hair">
        <color rgb="FF818386"/>
      </top>
      <bottom style="hair">
        <color rgb="FF818386"/>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thin">
        <color indexed="8"/>
      </top>
      <bottom style="thin">
        <color indexed="8"/>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8"/>
      </bottom>
      <diagonal/>
    </border>
    <border>
      <left style="thin">
        <color indexed="8"/>
      </left>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64"/>
      </right>
      <top style="medium">
        <color indexed="64"/>
      </top>
      <bottom style="thin">
        <color indexed="8"/>
      </bottom>
      <diagonal/>
    </border>
    <border>
      <left style="thin">
        <color indexed="8"/>
      </left>
      <right style="thin">
        <color indexed="64"/>
      </right>
      <top/>
      <bottom style="thin">
        <color indexed="8"/>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111">
    <xf numFmtId="0" fontId="0" fillId="0" borderId="0"/>
    <xf numFmtId="43" fontId="1" fillId="0" borderId="0" applyFont="0" applyFill="0" applyBorder="0" applyAlignment="0" applyProtection="0"/>
    <xf numFmtId="9" fontId="3"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Protection="0">
      <alignment vertical="top" wrapText="1"/>
    </xf>
    <xf numFmtId="165" fontId="4" fillId="0" borderId="0" applyFill="0" applyBorder="0" applyAlignment="0" applyProtection="0"/>
    <xf numFmtId="0" fontId="4" fillId="0" borderId="0"/>
    <xf numFmtId="0" fontId="4" fillId="0" borderId="0"/>
    <xf numFmtId="9" fontId="4" fillId="0" borderId="0" applyFill="0" applyBorder="0" applyAlignment="0" applyProtection="0"/>
    <xf numFmtId="0" fontId="8" fillId="0" borderId="5" applyNumberFormat="0" applyFill="0" applyAlignment="0" applyProtection="0"/>
    <xf numFmtId="166" fontId="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3" borderId="0" applyNumberFormat="0" applyBorder="0" applyAlignment="0" applyProtection="0"/>
    <xf numFmtId="0" fontId="23" fillId="6" borderId="0" applyNumberFormat="0" applyBorder="0" applyAlignment="0" applyProtection="0"/>
    <xf numFmtId="0" fontId="19" fillId="7" borderId="0" applyNumberFormat="0" applyBorder="0" applyAlignment="0" applyProtection="0"/>
    <xf numFmtId="0" fontId="20" fillId="11" borderId="6" applyNumberFormat="0" applyAlignment="0" applyProtection="0"/>
    <xf numFmtId="0" fontId="20" fillId="11" borderId="6" applyNumberFormat="0" applyAlignment="0" applyProtection="0"/>
    <xf numFmtId="0" fontId="21" fillId="24" borderId="7" applyNumberFormat="0" applyAlignment="0" applyProtection="0"/>
    <xf numFmtId="0" fontId="13" fillId="0" borderId="8" applyNumberFormat="0" applyFill="0" applyAlignment="0" applyProtection="0"/>
    <xf numFmtId="0" fontId="21" fillId="24" borderId="7" applyNumberFormat="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3" borderId="0" applyNumberFormat="0" applyBorder="0" applyAlignment="0" applyProtection="0"/>
    <xf numFmtId="0" fontId="22" fillId="11" borderId="6" applyNumberFormat="0" applyAlignment="0" applyProtection="0"/>
    <xf numFmtId="0" fontId="27" fillId="0" borderId="0" applyNumberFormat="0" applyFill="0" applyBorder="0" applyAlignment="0" applyProtection="0"/>
    <xf numFmtId="0" fontId="19" fillId="7"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22" fillId="10" borderId="6" applyNumberFormat="0" applyAlignment="0" applyProtection="0"/>
    <xf numFmtId="0" fontId="13" fillId="0" borderId="8" applyNumberFormat="0" applyFill="0" applyAlignment="0" applyProtection="0"/>
    <xf numFmtId="0" fontId="24" fillId="25" borderId="0" applyNumberFormat="0" applyBorder="0" applyAlignment="0" applyProtection="0"/>
    <xf numFmtId="0" fontId="4" fillId="26" borderId="12" applyNumberFormat="0" applyFont="0" applyAlignment="0" applyProtection="0"/>
    <xf numFmtId="0" fontId="9" fillId="26" borderId="12" applyNumberFormat="0" applyFont="0" applyAlignment="0" applyProtection="0"/>
    <xf numFmtId="0" fontId="25" fillId="11" borderId="13" applyNumberFormat="0" applyAlignment="0" applyProtection="0"/>
    <xf numFmtId="0" fontId="25" fillId="11"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4" fillId="0" borderId="0"/>
    <xf numFmtId="165" fontId="4" fillId="0" borderId="0" applyFill="0" applyBorder="0" applyAlignment="0" applyProtection="0"/>
    <xf numFmtId="0" fontId="1" fillId="0" borderId="0"/>
    <xf numFmtId="9" fontId="9" fillId="0" borderId="0" applyFill="0" applyBorder="0" applyAlignment="0" applyProtection="0"/>
    <xf numFmtId="0" fontId="36" fillId="0" borderId="0"/>
    <xf numFmtId="9" fontId="4" fillId="0" borderId="0" applyFill="0" applyBorder="0" applyAlignment="0" applyProtection="0"/>
    <xf numFmtId="0" fontId="1" fillId="0" borderId="0"/>
    <xf numFmtId="0" fontId="49" fillId="0" borderId="0"/>
    <xf numFmtId="170" fontId="1" fillId="0" borderId="0" applyFont="0" applyFill="0" applyBorder="0" applyAlignment="0" applyProtection="0"/>
    <xf numFmtId="0" fontId="63" fillId="0" borderId="0"/>
    <xf numFmtId="165" fontId="4" fillId="0" borderId="0" applyFont="0" applyFill="0" applyBorder="0" applyAlignment="0" applyProtection="0"/>
    <xf numFmtId="9" fontId="4" fillId="0" borderId="0" applyFont="0" applyFill="0" applyBorder="0" applyAlignment="0" applyProtection="0"/>
    <xf numFmtId="0" fontId="64" fillId="0" borderId="0" applyNumberForma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2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1" applyNumberFormat="1" applyFont="1" applyBorder="1" applyAlignment="1">
      <alignment horizontal="center" vertical="center"/>
    </xf>
    <xf numFmtId="0" fontId="0" fillId="0" borderId="0" xfId="0" applyAlignment="1">
      <alignment horizontal="center" vertical="center"/>
    </xf>
    <xf numFmtId="0" fontId="4" fillId="0" borderId="0" xfId="95" applyAlignment="1">
      <alignment vertical="center"/>
    </xf>
    <xf numFmtId="8" fontId="4" fillId="0" borderId="0" xfId="95" applyNumberFormat="1" applyAlignment="1">
      <alignment vertical="center"/>
    </xf>
    <xf numFmtId="0" fontId="4" fillId="0" borderId="0" xfId="10"/>
    <xf numFmtId="0" fontId="4" fillId="0" borderId="23" xfId="95" applyBorder="1" applyAlignment="1">
      <alignment vertical="center"/>
    </xf>
    <xf numFmtId="10" fontId="32" fillId="28" borderId="32" xfId="98" applyNumberFormat="1" applyFont="1" applyFill="1" applyBorder="1" applyAlignment="1" applyProtection="1">
      <alignment horizontal="center" vertical="center" wrapText="1"/>
    </xf>
    <xf numFmtId="0" fontId="32" fillId="28" borderId="32" xfId="95" applyFont="1" applyFill="1" applyBorder="1" applyAlignment="1">
      <alignment vertical="center" wrapText="1"/>
    </xf>
    <xf numFmtId="0" fontId="33" fillId="0" borderId="33" xfId="95" applyFont="1" applyBorder="1" applyAlignment="1">
      <alignment horizontal="left" vertical="center" wrapText="1"/>
    </xf>
    <xf numFmtId="10" fontId="32" fillId="4" borderId="32" xfId="98" applyNumberFormat="1" applyFont="1" applyFill="1" applyBorder="1" applyAlignment="1" applyProtection="1">
      <alignment horizontal="center" vertical="center" wrapText="1"/>
    </xf>
    <xf numFmtId="44" fontId="4" fillId="0" borderId="0" xfId="95" applyNumberFormat="1" applyAlignment="1">
      <alignment vertical="center"/>
    </xf>
    <xf numFmtId="10" fontId="32" fillId="28" borderId="23" xfId="98" applyNumberFormat="1" applyFont="1" applyFill="1" applyBorder="1" applyAlignment="1" applyProtection="1">
      <alignment horizontal="center" vertical="center" wrapText="1"/>
    </xf>
    <xf numFmtId="0" fontId="4" fillId="0" borderId="14" xfId="95" applyBorder="1" applyAlignment="1">
      <alignment vertical="center"/>
    </xf>
    <xf numFmtId="165" fontId="38" fillId="0" borderId="29" xfId="96" applyFont="1" applyBorder="1" applyAlignment="1">
      <alignment vertical="center" wrapText="1"/>
    </xf>
    <xf numFmtId="165" fontId="38" fillId="3" borderId="29" xfId="96" applyFont="1" applyFill="1" applyBorder="1" applyAlignment="1">
      <alignment vertical="center" wrapText="1"/>
    </xf>
    <xf numFmtId="0" fontId="38" fillId="0" borderId="39" xfId="95" applyFont="1" applyBorder="1" applyAlignment="1">
      <alignment horizontal="center" vertical="center" wrapText="1"/>
    </xf>
    <xf numFmtId="165" fontId="38" fillId="0" borderId="29" xfId="96" applyFont="1" applyFill="1" applyBorder="1" applyAlignment="1">
      <alignment vertical="center" wrapText="1"/>
    </xf>
    <xf numFmtId="0" fontId="38" fillId="0" borderId="40" xfId="95" applyFont="1" applyBorder="1" applyAlignment="1">
      <alignment horizontal="center" vertical="center" wrapText="1"/>
    </xf>
    <xf numFmtId="165" fontId="38" fillId="0" borderId="43" xfId="96" applyFont="1" applyBorder="1" applyAlignment="1">
      <alignment vertical="center" wrapText="1"/>
    </xf>
    <xf numFmtId="0" fontId="43" fillId="0" borderId="0" xfId="101" applyFont="1"/>
    <xf numFmtId="0" fontId="43" fillId="0" borderId="0" xfId="101" applyFont="1" applyAlignment="1">
      <alignment horizontal="center" vertical="center"/>
    </xf>
    <xf numFmtId="0" fontId="51" fillId="31" borderId="14" xfId="102" applyFont="1" applyFill="1" applyBorder="1" applyAlignment="1">
      <alignment horizontal="center" vertical="center" wrapText="1"/>
    </xf>
    <xf numFmtId="0" fontId="51" fillId="31" borderId="0" xfId="102" applyFont="1" applyFill="1" applyAlignment="1">
      <alignment vertical="center" wrapText="1"/>
    </xf>
    <xf numFmtId="167" fontId="51" fillId="31" borderId="0" xfId="102" applyNumberFormat="1" applyFont="1" applyFill="1" applyAlignment="1">
      <alignment vertical="center" wrapText="1"/>
    </xf>
    <xf numFmtId="10" fontId="51" fillId="31" borderId="0" xfId="102" applyNumberFormat="1" applyFont="1" applyFill="1" applyAlignment="1">
      <alignment vertical="center" wrapText="1"/>
    </xf>
    <xf numFmtId="0" fontId="51" fillId="31" borderId="23" xfId="102" applyFont="1" applyFill="1" applyBorder="1" applyAlignment="1">
      <alignment vertical="center" wrapText="1"/>
    </xf>
    <xf numFmtId="2" fontId="43" fillId="0" borderId="0" xfId="101" applyNumberFormat="1" applyFont="1" applyAlignment="1">
      <alignment horizontal="center" vertical="center"/>
    </xf>
    <xf numFmtId="2" fontId="50" fillId="33" borderId="49" xfId="102" applyNumberFormat="1" applyFont="1" applyFill="1" applyBorder="1" applyAlignment="1">
      <alignment horizontal="center" vertical="center" wrapText="1"/>
    </xf>
    <xf numFmtId="168" fontId="53" fillId="34" borderId="23" xfId="10" applyNumberFormat="1" applyFont="1" applyFill="1" applyBorder="1" applyAlignment="1">
      <alignment horizontal="center" vertical="center"/>
    </xf>
    <xf numFmtId="0" fontId="54" fillId="0" borderId="52" xfId="10" applyFont="1" applyBorder="1" applyAlignment="1">
      <alignment horizontal="center" vertical="center" wrapText="1"/>
    </xf>
    <xf numFmtId="0" fontId="55" fillId="0" borderId="53" xfId="10" applyFont="1" applyBorder="1" applyAlignment="1">
      <alignment horizontal="justify" vertical="center" wrapText="1"/>
    </xf>
    <xf numFmtId="0" fontId="55" fillId="0" borderId="53" xfId="10" applyFont="1" applyBorder="1" applyAlignment="1">
      <alignment horizontal="center" vertical="center" wrapText="1"/>
    </xf>
    <xf numFmtId="4" fontId="55" fillId="0" borderId="53" xfId="10" applyNumberFormat="1" applyFont="1" applyBorder="1" applyAlignment="1">
      <alignment horizontal="center" vertical="center" wrapText="1"/>
    </xf>
    <xf numFmtId="169" fontId="55" fillId="0" borderId="54" xfId="10" applyNumberFormat="1" applyFont="1" applyBorder="1" applyAlignment="1">
      <alignment horizontal="center" vertical="center" wrapText="1"/>
    </xf>
    <xf numFmtId="4" fontId="53" fillId="34" borderId="54" xfId="10" applyNumberFormat="1" applyFont="1" applyFill="1" applyBorder="1" applyAlignment="1">
      <alignment vertical="center" wrapText="1"/>
    </xf>
    <xf numFmtId="0" fontId="56" fillId="31" borderId="14" xfId="102" applyFont="1" applyFill="1" applyBorder="1" applyAlignment="1">
      <alignment horizontal="center" vertical="center" wrapText="1"/>
    </xf>
    <xf numFmtId="0" fontId="56" fillId="31" borderId="0" xfId="102" applyFont="1" applyFill="1" applyAlignment="1">
      <alignment horizontal="center" vertical="center" wrapText="1"/>
    </xf>
    <xf numFmtId="0" fontId="56" fillId="0" borderId="0" xfId="102" applyFont="1" applyAlignment="1">
      <alignment horizontal="center" vertical="center" wrapText="1"/>
    </xf>
    <xf numFmtId="0" fontId="56" fillId="31" borderId="23" xfId="102" applyFont="1" applyFill="1" applyBorder="1" applyAlignment="1">
      <alignment horizontal="center" vertical="center" wrapText="1"/>
    </xf>
    <xf numFmtId="0" fontId="62" fillId="0" borderId="1" xfId="0" applyFont="1" applyBorder="1" applyAlignment="1">
      <alignment horizontal="center" vertical="center"/>
    </xf>
    <xf numFmtId="0" fontId="7" fillId="0" borderId="19" xfId="104" applyFont="1" applyBorder="1" applyAlignment="1">
      <alignment horizontal="center" vertical="center" wrapText="1"/>
    </xf>
    <xf numFmtId="0" fontId="7" fillId="0" borderId="17" xfId="104" applyFont="1" applyBorder="1" applyAlignment="1">
      <alignment horizontal="center" vertical="center" wrapText="1"/>
    </xf>
    <xf numFmtId="0" fontId="7" fillId="0" borderId="18" xfId="104" applyFont="1" applyBorder="1" applyAlignment="1">
      <alignment horizontal="center" vertical="center" shrinkToFit="1"/>
    </xf>
    <xf numFmtId="0" fontId="5" fillId="0" borderId="63" xfId="104" applyFont="1" applyBorder="1" applyAlignment="1">
      <alignment vertical="center" shrinkToFit="1"/>
    </xf>
    <xf numFmtId="0" fontId="5" fillId="0" borderId="61" xfId="104" applyFont="1" applyBorder="1" applyAlignment="1">
      <alignment vertical="center" shrinkToFit="1"/>
    </xf>
    <xf numFmtId="0" fontId="63" fillId="0" borderId="0" xfId="104"/>
    <xf numFmtId="0" fontId="5" fillId="0" borderId="85" xfId="104" applyFont="1" applyBorder="1" applyAlignment="1">
      <alignment horizontal="center" vertical="center" shrinkToFit="1"/>
    </xf>
    <xf numFmtId="0" fontId="5" fillId="0" borderId="65" xfId="104" applyFont="1" applyBorder="1" applyAlignment="1">
      <alignment horizontal="center" vertical="center" shrinkToFit="1"/>
    </xf>
    <xf numFmtId="0" fontId="5" fillId="0" borderId="28" xfId="104" applyFont="1" applyBorder="1" applyAlignment="1">
      <alignment horizontal="center" vertical="center" shrinkToFit="1"/>
    </xf>
    <xf numFmtId="165" fontId="5" fillId="0" borderId="38" xfId="105" applyFont="1" applyFill="1" applyBorder="1" applyAlignment="1">
      <alignment horizontal="center" vertical="center" shrinkToFit="1"/>
    </xf>
    <xf numFmtId="0" fontId="5" fillId="0" borderId="39" xfId="104" applyFont="1" applyBorder="1" applyAlignment="1">
      <alignment horizontal="center" vertical="center" shrinkToFit="1"/>
    </xf>
    <xf numFmtId="165" fontId="5" fillId="0" borderId="29" xfId="105" applyFont="1" applyFill="1" applyBorder="1" applyAlignment="1">
      <alignment horizontal="center" vertical="center" shrinkToFit="1"/>
    </xf>
    <xf numFmtId="0" fontId="5" fillId="0" borderId="40" xfId="104" applyFont="1" applyBorder="1" applyAlignment="1">
      <alignment horizontal="center" vertical="center" shrinkToFit="1"/>
    </xf>
    <xf numFmtId="0" fontId="5" fillId="0" borderId="43" xfId="105" applyNumberFormat="1" applyFont="1" applyFill="1" applyBorder="1" applyAlignment="1">
      <alignment horizontal="center" vertical="center" shrinkToFit="1"/>
    </xf>
    <xf numFmtId="0" fontId="5" fillId="0" borderId="58" xfId="104" applyFont="1" applyBorder="1" applyAlignment="1">
      <alignment horizontal="center" vertical="center" shrinkToFit="1"/>
    </xf>
    <xf numFmtId="0" fontId="5" fillId="0" borderId="59" xfId="104" applyFont="1" applyBorder="1" applyAlignment="1">
      <alignment horizontal="center" vertical="center" shrinkToFit="1"/>
    </xf>
    <xf numFmtId="165" fontId="5" fillId="0" borderId="62" xfId="105" applyFont="1" applyFill="1" applyBorder="1" applyAlignment="1">
      <alignment vertical="center" shrinkToFit="1"/>
    </xf>
    <xf numFmtId="165" fontId="7" fillId="0" borderId="19" xfId="105" applyFont="1" applyFill="1" applyBorder="1" applyAlignment="1">
      <alignment vertical="center" shrinkToFit="1"/>
    </xf>
    <xf numFmtId="0" fontId="5" fillId="0" borderId="71" xfId="104" applyFont="1" applyBorder="1" applyAlignment="1">
      <alignment horizontal="center" vertical="center" shrinkToFit="1"/>
    </xf>
    <xf numFmtId="165" fontId="5" fillId="0" borderId="73" xfId="105" applyFont="1" applyFill="1" applyBorder="1" applyAlignment="1">
      <alignment vertical="center" shrinkToFit="1"/>
    </xf>
    <xf numFmtId="0" fontId="5" fillId="0" borderId="74" xfId="104" applyFont="1" applyBorder="1" applyAlignment="1">
      <alignment horizontal="center" vertical="center" shrinkToFit="1"/>
    </xf>
    <xf numFmtId="9" fontId="5" fillId="0" borderId="75" xfId="104" applyNumberFormat="1" applyFont="1" applyBorder="1" applyAlignment="1">
      <alignment horizontal="center" vertical="center" shrinkToFit="1"/>
    </xf>
    <xf numFmtId="165" fontId="5" fillId="0" borderId="76" xfId="105" applyFont="1" applyFill="1" applyBorder="1" applyAlignment="1">
      <alignment vertical="center" shrinkToFit="1"/>
    </xf>
    <xf numFmtId="10" fontId="5" fillId="0" borderId="75" xfId="104" applyNumberFormat="1" applyFont="1" applyBorder="1" applyAlignment="1">
      <alignment horizontal="center" vertical="center" shrinkToFit="1"/>
    </xf>
    <xf numFmtId="0" fontId="5" fillId="0" borderId="77" xfId="104" applyFont="1" applyBorder="1" applyAlignment="1">
      <alignment horizontal="center" vertical="center" shrinkToFit="1"/>
    </xf>
    <xf numFmtId="165" fontId="5" fillId="0" borderId="79" xfId="105" applyFont="1" applyFill="1" applyBorder="1" applyAlignment="1">
      <alignment vertical="center" shrinkToFit="1"/>
    </xf>
    <xf numFmtId="165" fontId="7" fillId="0" borderId="68" xfId="105" applyFont="1" applyFill="1" applyBorder="1" applyAlignment="1">
      <alignment vertical="center" shrinkToFit="1"/>
    </xf>
    <xf numFmtId="0" fontId="5" fillId="0" borderId="0" xfId="104" applyFont="1" applyAlignment="1">
      <alignment horizontal="center" vertical="center" shrinkToFit="1"/>
    </xf>
    <xf numFmtId="165" fontId="5" fillId="0" borderId="0" xfId="105" applyFont="1" applyFill="1" applyBorder="1" applyAlignment="1">
      <alignment vertical="center" shrinkToFit="1"/>
    </xf>
    <xf numFmtId="0" fontId="7" fillId="0" borderId="0" xfId="104" applyFont="1" applyAlignment="1">
      <alignment horizontal="justify" vertical="center" shrinkToFit="1"/>
    </xf>
    <xf numFmtId="0" fontId="7" fillId="0" borderId="82" xfId="104" applyFont="1" applyBorder="1" applyAlignment="1">
      <alignment horizontal="center" vertical="center" shrinkToFit="1"/>
    </xf>
    <xf numFmtId="0" fontId="7" fillId="0" borderId="83" xfId="104" applyFont="1" applyBorder="1" applyAlignment="1">
      <alignment horizontal="left" vertical="center" shrinkToFit="1"/>
    </xf>
    <xf numFmtId="0" fontId="7" fillId="0" borderId="83" xfId="104" applyFont="1" applyBorder="1" applyAlignment="1">
      <alignment horizontal="center" vertical="center" shrinkToFit="1"/>
    </xf>
    <xf numFmtId="165" fontId="7" fillId="0" borderId="84" xfId="105" applyFont="1" applyFill="1" applyBorder="1" applyAlignment="1">
      <alignment vertical="center" shrinkToFit="1"/>
    </xf>
    <xf numFmtId="10" fontId="5" fillId="0" borderId="72" xfId="106" applyNumberFormat="1" applyFont="1" applyFill="1" applyBorder="1" applyAlignment="1" applyProtection="1">
      <alignment horizontal="center" vertical="center" shrinkToFit="1"/>
    </xf>
    <xf numFmtId="10" fontId="5" fillId="0" borderId="75" xfId="106" applyNumberFormat="1" applyFont="1" applyFill="1" applyBorder="1" applyAlignment="1" applyProtection="1">
      <alignment horizontal="center" vertical="center" shrinkToFit="1"/>
    </xf>
    <xf numFmtId="10" fontId="7" fillId="0" borderId="66" xfId="106" applyNumberFormat="1" applyFont="1" applyFill="1" applyBorder="1" applyAlignment="1" applyProtection="1">
      <alignment horizontal="center" vertical="center" shrinkToFit="1"/>
    </xf>
    <xf numFmtId="165" fontId="7" fillId="0" borderId="43" xfId="105" applyFont="1" applyFill="1" applyBorder="1" applyAlignment="1">
      <alignment vertical="center" shrinkToFit="1"/>
    </xf>
    <xf numFmtId="165" fontId="5" fillId="0" borderId="64" xfId="105" applyFont="1" applyFill="1" applyBorder="1" applyAlignment="1">
      <alignment vertical="center" shrinkToFit="1"/>
    </xf>
    <xf numFmtId="0" fontId="5" fillId="0" borderId="87" xfId="104" applyFont="1" applyBorder="1" applyAlignment="1">
      <alignment horizontal="justify" vertical="center" shrinkToFit="1"/>
    </xf>
    <xf numFmtId="0" fontId="5" fillId="0" borderId="63" xfId="104" applyFont="1" applyBorder="1" applyAlignment="1">
      <alignment horizontal="center" vertical="center" shrinkToFit="1"/>
    </xf>
    <xf numFmtId="0" fontId="5" fillId="0" borderId="87" xfId="104" applyFont="1" applyBorder="1" applyAlignment="1">
      <alignment horizontal="left" vertical="center" shrinkToFit="1"/>
    </xf>
    <xf numFmtId="0" fontId="5" fillId="0" borderId="88" xfId="104" applyFont="1" applyBorder="1" applyAlignment="1">
      <alignment horizontal="center" vertical="center" shrinkToFit="1"/>
    </xf>
    <xf numFmtId="0" fontId="5" fillId="0" borderId="89" xfId="104" applyFont="1" applyBorder="1" applyAlignment="1">
      <alignment horizontal="left" vertical="center" shrinkToFit="1"/>
    </xf>
    <xf numFmtId="0" fontId="5" fillId="0" borderId="57" xfId="104" applyFont="1" applyBorder="1" applyAlignment="1">
      <alignment horizontal="center" vertical="center" shrinkToFit="1"/>
    </xf>
    <xf numFmtId="165" fontId="5" fillId="0" borderId="86" xfId="105" applyFont="1" applyFill="1" applyBorder="1" applyAlignment="1">
      <alignment vertical="center" shrinkToFit="1"/>
    </xf>
    <xf numFmtId="165" fontId="7" fillId="0" borderId="27" xfId="105" applyFont="1" applyFill="1" applyBorder="1" applyAlignment="1">
      <alignment vertical="center" shrinkToFit="1"/>
    </xf>
    <xf numFmtId="0" fontId="5" fillId="0" borderId="14" xfId="104" applyFont="1" applyBorder="1"/>
    <xf numFmtId="0" fontId="5" fillId="0" borderId="0" xfId="104" applyFont="1" applyAlignment="1">
      <alignment horizontal="center"/>
    </xf>
    <xf numFmtId="165" fontId="5" fillId="0" borderId="0" xfId="105" applyFont="1" applyFill="1" applyBorder="1"/>
    <xf numFmtId="0" fontId="7" fillId="0" borderId="27" xfId="104" applyFont="1" applyBorder="1" applyAlignment="1">
      <alignment horizontal="center" vertical="center" wrapText="1"/>
    </xf>
    <xf numFmtId="165" fontId="7" fillId="0" borderId="19" xfId="105" applyFont="1" applyFill="1" applyBorder="1" applyAlignment="1">
      <alignment horizontal="center" vertical="center" wrapText="1"/>
    </xf>
    <xf numFmtId="0" fontId="5" fillId="0" borderId="37" xfId="104" applyFont="1" applyBorder="1" applyAlignment="1">
      <alignment horizontal="center" vertical="center" wrapText="1"/>
    </xf>
    <xf numFmtId="165" fontId="5" fillId="0" borderId="26" xfId="105" applyFont="1" applyFill="1" applyBorder="1" applyAlignment="1">
      <alignment horizontal="center" vertical="center" wrapText="1"/>
    </xf>
    <xf numFmtId="165" fontId="7" fillId="0" borderId="26" xfId="105" applyFont="1" applyFill="1" applyBorder="1" applyAlignment="1">
      <alignment horizontal="center" vertical="center" wrapText="1"/>
    </xf>
    <xf numFmtId="0" fontId="7" fillId="0" borderId="27" xfId="104" applyFont="1" applyBorder="1" applyAlignment="1">
      <alignment horizontal="center" vertical="center" shrinkToFit="1"/>
    </xf>
    <xf numFmtId="10" fontId="5" fillId="0" borderId="27" xfId="106" applyNumberFormat="1" applyFont="1" applyFill="1" applyBorder="1" applyAlignment="1">
      <alignment horizontal="center" vertical="center" shrinkToFit="1"/>
    </xf>
    <xf numFmtId="10" fontId="7" fillId="0" borderId="37" xfId="106" applyNumberFormat="1" applyFont="1" applyFill="1" applyBorder="1" applyAlignment="1">
      <alignment horizontal="center" vertical="center" shrinkToFit="1"/>
    </xf>
    <xf numFmtId="165" fontId="7" fillId="0" borderId="27" xfId="105" applyFont="1" applyFill="1" applyBorder="1" applyAlignment="1">
      <alignment horizontal="center" vertical="center" wrapText="1"/>
    </xf>
    <xf numFmtId="10" fontId="5" fillId="0" borderId="26" xfId="106" applyNumberFormat="1" applyFont="1" applyFill="1" applyBorder="1" applyAlignment="1">
      <alignment horizontal="center" vertical="center" wrapText="1"/>
    </xf>
    <xf numFmtId="43" fontId="5" fillId="0" borderId="26" xfId="104" applyNumberFormat="1" applyFont="1" applyBorder="1" applyAlignment="1">
      <alignment horizontal="justify" vertical="center" wrapText="1"/>
    </xf>
    <xf numFmtId="10" fontId="7" fillId="0" borderId="27" xfId="106" applyNumberFormat="1" applyFont="1" applyFill="1" applyBorder="1" applyAlignment="1">
      <alignment horizontal="center" vertical="center" wrapText="1"/>
    </xf>
    <xf numFmtId="9" fontId="5" fillId="0" borderId="26" xfId="106" applyFont="1" applyFill="1" applyBorder="1" applyAlignment="1">
      <alignment horizontal="center" vertical="center" wrapText="1"/>
    </xf>
    <xf numFmtId="0" fontId="7" fillId="0" borderId="37" xfId="104" applyFont="1" applyBorder="1" applyAlignment="1">
      <alignment horizontal="center" vertical="center" wrapText="1"/>
    </xf>
    <xf numFmtId="165" fontId="5" fillId="0" borderId="27" xfId="105" applyFont="1" applyFill="1" applyBorder="1" applyAlignment="1">
      <alignment horizontal="center" vertical="center" wrapText="1"/>
    </xf>
    <xf numFmtId="165" fontId="7" fillId="0" borderId="37" xfId="105" applyFont="1" applyFill="1" applyBorder="1" applyAlignment="1">
      <alignment horizontal="center" vertical="center" wrapText="1"/>
    </xf>
    <xf numFmtId="0" fontId="65" fillId="0" borderId="0" xfId="104" applyFont="1" applyAlignment="1">
      <alignment horizontal="left" vertical="center" shrinkToFit="1"/>
    </xf>
    <xf numFmtId="165" fontId="7" fillId="0" borderId="0" xfId="105" applyFont="1" applyFill="1" applyBorder="1" applyAlignment="1">
      <alignment vertical="center" shrinkToFit="1"/>
    </xf>
    <xf numFmtId="0" fontId="66" fillId="0" borderId="0" xfId="104" applyFont="1" applyAlignment="1">
      <alignment vertical="center"/>
    </xf>
    <xf numFmtId="0" fontId="5" fillId="0" borderId="91" xfId="104" applyFont="1" applyBorder="1" applyAlignment="1">
      <alignment horizontal="center" vertical="center" shrinkToFit="1"/>
    </xf>
    <xf numFmtId="0" fontId="68" fillId="0" borderId="0" xfId="104" applyFont="1" applyAlignment="1">
      <alignment horizontal="justify" vertical="center" shrinkToFit="1"/>
    </xf>
    <xf numFmtId="10" fontId="68" fillId="0" borderId="0" xfId="106" applyNumberFormat="1" applyFont="1" applyFill="1" applyBorder="1" applyAlignment="1" applyProtection="1">
      <alignment horizontal="center" vertical="center" shrinkToFit="1"/>
    </xf>
    <xf numFmtId="165" fontId="68" fillId="0" borderId="0" xfId="105" applyFont="1" applyFill="1" applyBorder="1" applyAlignment="1">
      <alignment vertical="center" shrinkToFit="1"/>
    </xf>
    <xf numFmtId="0" fontId="67" fillId="0" borderId="0" xfId="104" applyFont="1"/>
    <xf numFmtId="0" fontId="5" fillId="3" borderId="0" xfId="104" applyFont="1" applyFill="1"/>
    <xf numFmtId="43" fontId="5" fillId="0" borderId="0" xfId="104" applyNumberFormat="1" applyFont="1"/>
    <xf numFmtId="10" fontId="5" fillId="3" borderId="75" xfId="106" applyNumberFormat="1" applyFont="1" applyFill="1" applyBorder="1" applyAlignment="1" applyProtection="1">
      <alignment horizontal="center" vertical="center" shrinkToFit="1"/>
    </xf>
    <xf numFmtId="4" fontId="4" fillId="0" borderId="0" xfId="104" applyNumberFormat="1" applyFont="1"/>
    <xf numFmtId="165" fontId="5" fillId="0" borderId="29" xfId="105" applyFont="1" applyFill="1" applyBorder="1" applyAlignment="1">
      <alignment horizontal="center" vertical="center" wrapText="1" shrinkToFit="1"/>
    </xf>
    <xf numFmtId="0" fontId="5" fillId="0" borderId="90" xfId="104" applyFont="1" applyBorder="1" applyAlignment="1">
      <alignment horizontal="justify" vertical="center" shrinkToFit="1"/>
    </xf>
    <xf numFmtId="14" fontId="5" fillId="0" borderId="68" xfId="105" applyNumberFormat="1" applyFont="1" applyFill="1" applyBorder="1" applyAlignment="1">
      <alignment horizontal="center" vertical="center" shrinkToFit="1"/>
    </xf>
    <xf numFmtId="165" fontId="5" fillId="0" borderId="86" xfId="105" applyFont="1" applyFill="1" applyBorder="1" applyAlignment="1">
      <alignment horizontal="center" vertical="center" shrinkToFit="1"/>
    </xf>
    <xf numFmtId="0" fontId="5" fillId="0" borderId="57" xfId="104" applyFont="1" applyBorder="1" applyAlignment="1">
      <alignment horizontal="justify" vertical="center" shrinkToFit="1"/>
    </xf>
    <xf numFmtId="10" fontId="5" fillId="3" borderId="27" xfId="106" applyNumberFormat="1" applyFont="1" applyFill="1" applyBorder="1" applyAlignment="1">
      <alignment horizontal="center" vertical="center" shrinkToFit="1"/>
    </xf>
    <xf numFmtId="44" fontId="5" fillId="0" borderId="62" xfId="105" applyNumberFormat="1" applyFont="1" applyFill="1" applyBorder="1" applyAlignment="1">
      <alignment vertical="center" shrinkToFit="1"/>
    </xf>
    <xf numFmtId="171" fontId="5" fillId="3" borderId="26" xfId="106" applyNumberFormat="1" applyFont="1" applyFill="1" applyBorder="1" applyAlignment="1">
      <alignment horizontal="center" vertical="center" wrapText="1"/>
    </xf>
    <xf numFmtId="0" fontId="5" fillId="0" borderId="24" xfId="104" applyFont="1" applyBorder="1" applyAlignment="1">
      <alignment horizontal="center" vertical="center" wrapText="1"/>
    </xf>
    <xf numFmtId="0" fontId="5" fillId="0" borderId="0" xfId="104" quotePrefix="1" applyFont="1"/>
    <xf numFmtId="0" fontId="5" fillId="0" borderId="89" xfId="104" applyFont="1" applyBorder="1" applyAlignment="1">
      <alignment horizontal="justify" vertical="center" shrinkToFit="1"/>
    </xf>
    <xf numFmtId="165" fontId="7" fillId="0" borderId="19" xfId="105" applyFont="1" applyFill="1" applyBorder="1" applyAlignment="1">
      <alignment horizontal="center" vertical="center" shrinkToFit="1"/>
    </xf>
    <xf numFmtId="0" fontId="7" fillId="0" borderId="18" xfId="104" applyFont="1" applyBorder="1" applyAlignment="1">
      <alignment vertical="center" wrapText="1"/>
    </xf>
    <xf numFmtId="0" fontId="5" fillId="0" borderId="61" xfId="104" applyFont="1" applyBorder="1" applyAlignment="1">
      <alignment horizontal="center" vertical="center" shrinkToFit="1"/>
    </xf>
    <xf numFmtId="0" fontId="7" fillId="0" borderId="97" xfId="104" applyFont="1" applyBorder="1" applyAlignment="1">
      <alignment horizontal="center" vertical="center" wrapText="1"/>
    </xf>
    <xf numFmtId="0" fontId="5" fillId="0" borderId="18" xfId="104" applyFont="1" applyBorder="1" applyAlignment="1">
      <alignment horizontal="left" vertical="center" wrapText="1"/>
    </xf>
    <xf numFmtId="0" fontId="5" fillId="0" borderId="19" xfId="104" applyFont="1" applyBorder="1" applyAlignment="1">
      <alignment horizontal="left" vertical="center" wrapText="1"/>
    </xf>
    <xf numFmtId="0" fontId="5" fillId="0" borderId="102" xfId="104" applyFont="1" applyBorder="1" applyAlignment="1">
      <alignment horizontal="center" vertical="center" shrinkToFit="1"/>
    </xf>
    <xf numFmtId="0" fontId="7" fillId="0" borderId="104" xfId="104" applyFont="1" applyBorder="1" applyAlignment="1">
      <alignment horizontal="center" vertical="center" shrinkToFit="1"/>
    </xf>
    <xf numFmtId="0" fontId="7" fillId="0" borderId="105" xfId="104" applyFont="1" applyBorder="1" applyAlignment="1">
      <alignment horizontal="left" vertical="center" shrinkToFit="1"/>
    </xf>
    <xf numFmtId="0" fontId="7" fillId="0" borderId="105" xfId="104" applyFont="1" applyBorder="1" applyAlignment="1">
      <alignment horizontal="center" vertical="center" shrinkToFit="1"/>
    </xf>
    <xf numFmtId="165" fontId="7" fillId="0" borderId="106" xfId="105" applyFont="1" applyFill="1" applyBorder="1" applyAlignment="1">
      <alignment vertical="center" shrinkToFit="1"/>
    </xf>
    <xf numFmtId="10" fontId="5" fillId="0" borderId="1" xfId="106" applyNumberFormat="1" applyFont="1" applyFill="1" applyBorder="1" applyAlignment="1" applyProtection="1">
      <alignment horizontal="center" vertical="center" shrinkToFit="1"/>
    </xf>
    <xf numFmtId="10" fontId="7" fillId="0" borderId="1" xfId="104" applyNumberFormat="1" applyFont="1" applyBorder="1" applyAlignment="1">
      <alignment horizontal="center" vertical="center" shrinkToFit="1"/>
    </xf>
    <xf numFmtId="0" fontId="5" fillId="0" borderId="101" xfId="104" applyFont="1" applyBorder="1" applyAlignment="1">
      <alignment horizontal="center" vertical="center" shrinkToFit="1"/>
    </xf>
    <xf numFmtId="10" fontId="5" fillId="0" borderId="93" xfId="106" applyNumberFormat="1" applyFont="1" applyFill="1" applyBorder="1" applyAlignment="1" applyProtection="1">
      <alignment horizontal="center" vertical="center" shrinkToFit="1"/>
    </xf>
    <xf numFmtId="165" fontId="5" fillId="0" borderId="94" xfId="105" applyFont="1" applyFill="1" applyBorder="1" applyAlignment="1">
      <alignment vertical="center" shrinkToFit="1"/>
    </xf>
    <xf numFmtId="165" fontId="5" fillId="0" borderId="29" xfId="105" applyFont="1" applyFill="1" applyBorder="1" applyAlignment="1">
      <alignment vertical="center" shrinkToFit="1"/>
    </xf>
    <xf numFmtId="165" fontId="5" fillId="0" borderId="43" xfId="105" applyFont="1" applyFill="1" applyBorder="1" applyAlignment="1">
      <alignment vertical="center" shrinkToFit="1"/>
    </xf>
    <xf numFmtId="10" fontId="35" fillId="0" borderId="1" xfId="98" applyNumberFormat="1" applyFont="1" applyFill="1" applyBorder="1" applyAlignment="1" applyProtection="1">
      <alignment horizontal="center" vertical="center" wrapText="1"/>
    </xf>
    <xf numFmtId="10" fontId="32" fillId="4" borderId="1" xfId="98" applyNumberFormat="1" applyFont="1" applyFill="1" applyBorder="1" applyAlignment="1" applyProtection="1">
      <alignment horizontal="center" vertical="center" wrapText="1"/>
    </xf>
    <xf numFmtId="10" fontId="32" fillId="28" borderId="1" xfId="98" applyNumberFormat="1" applyFont="1" applyFill="1" applyBorder="1" applyAlignment="1" applyProtection="1">
      <alignment horizontal="center" vertical="center" wrapText="1"/>
    </xf>
    <xf numFmtId="10" fontId="35" fillId="0" borderId="1" xfId="100" applyNumberFormat="1" applyFont="1" applyFill="1" applyBorder="1" applyAlignment="1" applyProtection="1">
      <alignment horizontal="center" vertical="center" wrapText="1"/>
    </xf>
    <xf numFmtId="10" fontId="32" fillId="28" borderId="15" xfId="98" applyNumberFormat="1" applyFont="1" applyFill="1" applyBorder="1" applyAlignment="1" applyProtection="1">
      <alignment horizontal="center" vertical="center" wrapText="1"/>
    </xf>
    <xf numFmtId="10" fontId="32" fillId="0" borderId="27" xfId="95" applyNumberFormat="1" applyFont="1" applyBorder="1" applyAlignment="1">
      <alignment horizontal="center" vertical="center" wrapText="1"/>
    </xf>
    <xf numFmtId="0" fontId="38" fillId="3" borderId="39" xfId="95" applyFont="1" applyFill="1" applyBorder="1" applyAlignment="1">
      <alignment horizontal="center" vertical="center" wrapText="1"/>
    </xf>
    <xf numFmtId="0" fontId="30" fillId="0" borderId="101" xfId="95" applyFont="1" applyBorder="1" applyAlignment="1">
      <alignment horizontal="center" vertical="center"/>
    </xf>
    <xf numFmtId="0" fontId="5" fillId="0" borderId="93" xfId="95" applyFont="1" applyBorder="1" applyAlignment="1">
      <alignment vertical="center" wrapText="1"/>
    </xf>
    <xf numFmtId="165" fontId="62" fillId="0" borderId="93" xfId="96" applyFont="1" applyFill="1" applyBorder="1" applyAlignment="1">
      <alignment horizontal="center" vertical="center"/>
    </xf>
    <xf numFmtId="0" fontId="4" fillId="0" borderId="93" xfId="95" applyBorder="1" applyAlignment="1">
      <alignment horizontal="center" vertical="center"/>
    </xf>
    <xf numFmtId="0" fontId="4" fillId="0" borderId="94" xfId="95" applyBorder="1" applyAlignment="1">
      <alignment horizontal="center" vertical="center"/>
    </xf>
    <xf numFmtId="165" fontId="5" fillId="0" borderId="107" xfId="105" applyFont="1" applyFill="1" applyBorder="1" applyAlignment="1">
      <alignment vertical="center" shrinkToFit="1"/>
    </xf>
    <xf numFmtId="165" fontId="5" fillId="0" borderId="108" xfId="105" applyFont="1" applyFill="1" applyBorder="1" applyAlignment="1">
      <alignment vertical="center" shrinkToFit="1"/>
    </xf>
    <xf numFmtId="0" fontId="5" fillId="0" borderId="93" xfId="104" applyFont="1" applyBorder="1" applyAlignment="1">
      <alignment horizontal="justify" vertical="center" shrinkToFit="1"/>
    </xf>
    <xf numFmtId="0" fontId="7" fillId="0" borderId="36" xfId="104" applyFont="1" applyBorder="1" applyAlignment="1">
      <alignment horizontal="center" vertical="center" wrapText="1"/>
    </xf>
    <xf numFmtId="165" fontId="7" fillId="0" borderId="22" xfId="105" applyFont="1" applyFill="1" applyBorder="1" applyAlignment="1">
      <alignment horizontal="center" vertical="center" wrapText="1"/>
    </xf>
    <xf numFmtId="0" fontId="5" fillId="0" borderId="101" xfId="104" applyFont="1" applyBorder="1" applyAlignment="1">
      <alignment horizontal="center" vertical="center" wrapText="1"/>
    </xf>
    <xf numFmtId="165" fontId="5" fillId="0" borderId="94" xfId="105" applyFont="1" applyFill="1" applyBorder="1" applyAlignment="1">
      <alignment horizontal="center" vertical="center" wrapText="1"/>
    </xf>
    <xf numFmtId="0" fontId="5" fillId="0" borderId="39" xfId="104" applyFont="1" applyBorder="1" applyAlignment="1">
      <alignment horizontal="center" vertical="center" wrapText="1"/>
    </xf>
    <xf numFmtId="165" fontId="5" fillId="0" borderId="29" xfId="105" applyFont="1" applyFill="1" applyBorder="1" applyAlignment="1">
      <alignment horizontal="center" vertical="center" wrapText="1"/>
    </xf>
    <xf numFmtId="0" fontId="5" fillId="0" borderId="40" xfId="104" applyFont="1" applyBorder="1" applyAlignment="1">
      <alignment horizontal="center" vertical="center" wrapText="1"/>
    </xf>
    <xf numFmtId="165" fontId="5" fillId="0" borderId="43" xfId="105" applyFont="1" applyFill="1" applyBorder="1" applyAlignment="1">
      <alignment horizontal="center" vertical="center" wrapText="1"/>
    </xf>
    <xf numFmtId="10" fontId="5" fillId="0" borderId="1" xfId="106" applyNumberFormat="1" applyFont="1" applyFill="1" applyBorder="1" applyAlignment="1">
      <alignment horizontal="center" vertical="center" shrinkToFit="1"/>
    </xf>
    <xf numFmtId="10" fontId="5" fillId="3" borderId="1" xfId="106" applyNumberFormat="1" applyFont="1" applyFill="1" applyBorder="1" applyAlignment="1">
      <alignment horizontal="center" vertical="center" shrinkToFit="1"/>
    </xf>
    <xf numFmtId="10" fontId="5" fillId="0" borderId="93" xfId="106" applyNumberFormat="1" applyFont="1" applyFill="1" applyBorder="1" applyAlignment="1">
      <alignment horizontal="center" vertical="center" shrinkToFit="1"/>
    </xf>
    <xf numFmtId="10" fontId="5" fillId="3" borderId="56" xfId="106" applyNumberFormat="1" applyFont="1" applyFill="1" applyBorder="1" applyAlignment="1">
      <alignment horizontal="center" vertical="center" shrinkToFit="1"/>
    </xf>
    <xf numFmtId="0" fontId="7" fillId="0" borderId="98" xfId="104" applyFont="1" applyBorder="1" applyAlignment="1">
      <alignment horizontal="center" vertical="center" wrapText="1"/>
    </xf>
    <xf numFmtId="0" fontId="7" fillId="0" borderId="97" xfId="104" applyFont="1" applyBorder="1" applyAlignment="1">
      <alignment horizontal="center" vertical="center" shrinkToFit="1"/>
    </xf>
    <xf numFmtId="165" fontId="7" fillId="0" borderId="99" xfId="105" applyFont="1" applyFill="1" applyBorder="1" applyAlignment="1">
      <alignment horizontal="center" vertical="center" wrapText="1"/>
    </xf>
    <xf numFmtId="10" fontId="7" fillId="0" borderId="97" xfId="106" applyNumberFormat="1" applyFont="1" applyFill="1" applyBorder="1" applyAlignment="1">
      <alignment horizontal="center" vertical="center" shrinkToFit="1"/>
    </xf>
    <xf numFmtId="10" fontId="5" fillId="0" borderId="1" xfId="106" applyNumberFormat="1" applyFont="1" applyFill="1" applyBorder="1" applyAlignment="1">
      <alignment horizontal="center" vertical="center" wrapText="1"/>
    </xf>
    <xf numFmtId="10" fontId="5" fillId="0" borderId="93" xfId="106" applyNumberFormat="1" applyFont="1" applyFill="1" applyBorder="1" applyAlignment="1">
      <alignment horizontal="center" vertical="center" wrapText="1"/>
    </xf>
    <xf numFmtId="43" fontId="5" fillId="0" borderId="94" xfId="104" applyNumberFormat="1" applyFont="1" applyBorder="1" applyAlignment="1">
      <alignment horizontal="justify" vertical="center" wrapText="1"/>
    </xf>
    <xf numFmtId="43" fontId="5" fillId="0" borderId="29" xfId="104" applyNumberFormat="1" applyFont="1" applyBorder="1" applyAlignment="1">
      <alignment horizontal="justify" vertical="center" wrapText="1"/>
    </xf>
    <xf numFmtId="171" fontId="5" fillId="3" borderId="56" xfId="106" applyNumberFormat="1" applyFont="1" applyFill="1" applyBorder="1" applyAlignment="1">
      <alignment horizontal="center" vertical="center" wrapText="1"/>
    </xf>
    <xf numFmtId="43" fontId="5" fillId="0" borderId="43" xfId="104" applyNumberFormat="1" applyFont="1" applyBorder="1" applyAlignment="1">
      <alignment horizontal="justify" vertical="center" wrapText="1"/>
    </xf>
    <xf numFmtId="10" fontId="7" fillId="0" borderId="97" xfId="106" applyNumberFormat="1" applyFont="1" applyFill="1" applyBorder="1" applyAlignment="1">
      <alignment horizontal="center" vertical="center" wrapText="1"/>
    </xf>
    <xf numFmtId="0" fontId="5" fillId="0" borderId="28" xfId="104" applyFont="1" applyBorder="1" applyAlignment="1">
      <alignment horizontal="center" vertical="center" wrapText="1"/>
    </xf>
    <xf numFmtId="0" fontId="5" fillId="0" borderId="88" xfId="104" applyFont="1" applyBorder="1" applyAlignment="1">
      <alignment horizontal="center" vertical="center" wrapText="1"/>
    </xf>
    <xf numFmtId="165" fontId="5" fillId="0" borderId="100" xfId="105" applyFont="1" applyFill="1" applyBorder="1" applyAlignment="1">
      <alignment horizontal="center" vertical="center" wrapText="1"/>
    </xf>
    <xf numFmtId="9" fontId="5" fillId="0" borderId="1" xfId="106" applyFont="1" applyFill="1" applyBorder="1" applyAlignment="1">
      <alignment horizontal="center" vertical="center" wrapText="1"/>
    </xf>
    <xf numFmtId="9" fontId="5" fillId="0" borderId="56" xfId="106" applyFont="1" applyFill="1" applyBorder="1" applyAlignment="1">
      <alignment horizontal="center" vertical="center" wrapText="1"/>
    </xf>
    <xf numFmtId="0" fontId="0" fillId="3" borderId="1" xfId="0" applyFill="1" applyBorder="1" applyAlignment="1">
      <alignment horizontal="center" vertical="center"/>
    </xf>
    <xf numFmtId="164" fontId="0" fillId="3" borderId="1" xfId="0" applyNumberFormat="1" applyFill="1" applyBorder="1" applyAlignment="1">
      <alignment horizontal="right" vertical="center"/>
    </xf>
    <xf numFmtId="0" fontId="0" fillId="0" borderId="0" xfId="0" applyAlignment="1">
      <alignment vertical="center"/>
    </xf>
    <xf numFmtId="0" fontId="70" fillId="0" borderId="0" xfId="104" applyFont="1"/>
    <xf numFmtId="43" fontId="63" fillId="0" borderId="0" xfId="104" applyNumberFormat="1"/>
    <xf numFmtId="0" fontId="1" fillId="0" borderId="0" xfId="97"/>
    <xf numFmtId="0" fontId="1" fillId="0" borderId="0" xfId="97" applyAlignment="1">
      <alignment wrapText="1"/>
    </xf>
    <xf numFmtId="0" fontId="37" fillId="0" borderId="0" xfId="95" applyFont="1" applyAlignment="1">
      <alignment horizontal="center" vertical="center" wrapText="1"/>
    </xf>
    <xf numFmtId="0" fontId="31" fillId="37" borderId="23" xfId="95" applyFont="1" applyFill="1" applyBorder="1" applyAlignment="1">
      <alignment vertical="center" wrapText="1"/>
    </xf>
    <xf numFmtId="0" fontId="29" fillId="3" borderId="23" xfId="95" applyFont="1" applyFill="1" applyBorder="1" applyAlignment="1">
      <alignment horizontal="center" vertical="center" wrapText="1"/>
    </xf>
    <xf numFmtId="165" fontId="38" fillId="3" borderId="23" xfId="96" applyFont="1" applyFill="1" applyBorder="1" applyAlignment="1">
      <alignment vertical="center" wrapText="1"/>
    </xf>
    <xf numFmtId="165" fontId="38" fillId="3" borderId="26" xfId="96" applyFont="1" applyFill="1" applyBorder="1" applyAlignment="1">
      <alignment vertical="center" wrapText="1"/>
    </xf>
    <xf numFmtId="0" fontId="29" fillId="29" borderId="1" xfId="95" applyFont="1" applyFill="1" applyBorder="1" applyAlignment="1">
      <alignment horizontal="center" vertical="center" wrapText="1"/>
    </xf>
    <xf numFmtId="165" fontId="38" fillId="0" borderId="1" xfId="96" applyFont="1" applyBorder="1" applyAlignment="1">
      <alignment vertical="center" wrapText="1"/>
    </xf>
    <xf numFmtId="165" fontId="38" fillId="3" borderId="1" xfId="96" applyFont="1" applyFill="1" applyBorder="1" applyAlignment="1">
      <alignment vertical="center" wrapText="1"/>
    </xf>
    <xf numFmtId="165" fontId="38" fillId="0" borderId="1" xfId="96" applyFont="1" applyFill="1" applyBorder="1" applyAlignment="1">
      <alignment vertical="center" wrapText="1"/>
    </xf>
    <xf numFmtId="0" fontId="31" fillId="27" borderId="1" xfId="95" applyFont="1" applyFill="1" applyBorder="1" applyAlignment="1">
      <alignment horizontal="center" vertical="center" wrapText="1"/>
    </xf>
    <xf numFmtId="0" fontId="29" fillId="29" borderId="29" xfId="95" applyFont="1" applyFill="1" applyBorder="1" applyAlignment="1">
      <alignment horizontal="center" vertical="center" wrapText="1"/>
    </xf>
    <xf numFmtId="1" fontId="31" fillId="27" borderId="1" xfId="95" applyNumberFormat="1" applyFont="1" applyFill="1" applyBorder="1" applyAlignment="1">
      <alignment horizontal="center" vertical="center" wrapText="1"/>
    </xf>
    <xf numFmtId="0" fontId="29" fillId="29" borderId="39" xfId="95" applyFont="1" applyFill="1" applyBorder="1" applyAlignment="1">
      <alignment horizontal="center" vertical="center" wrapText="1"/>
    </xf>
    <xf numFmtId="165" fontId="38" fillId="0" borderId="56" xfId="96" applyFont="1" applyBorder="1" applyAlignment="1">
      <alignment vertical="center" wrapText="1"/>
    </xf>
    <xf numFmtId="0" fontId="1" fillId="4" borderId="27" xfId="97" applyFill="1" applyBorder="1" applyAlignment="1">
      <alignment horizontal="center"/>
    </xf>
    <xf numFmtId="0" fontId="49" fillId="0" borderId="1" xfId="0" applyFont="1" applyBorder="1" applyAlignment="1">
      <alignment horizontal="center" vertical="center" wrapText="1"/>
    </xf>
    <xf numFmtId="0" fontId="49" fillId="0" borderId="1" xfId="0" applyFont="1" applyBorder="1" applyAlignment="1">
      <alignment horizontal="justify" vertical="center" wrapText="1"/>
    </xf>
    <xf numFmtId="43" fontId="0" fillId="0" borderId="0" xfId="1" applyFont="1" applyBorder="1" applyAlignment="1">
      <alignment horizontal="justify" vertical="center"/>
    </xf>
    <xf numFmtId="43" fontId="2" fillId="0" borderId="0" xfId="1" applyFont="1" applyBorder="1" applyAlignment="1">
      <alignment horizontal="justify" vertical="center"/>
    </xf>
    <xf numFmtId="0" fontId="0" fillId="0" borderId="1" xfId="0" applyBorder="1" applyAlignment="1">
      <alignment horizontal="center" vertical="center" wrapText="1"/>
    </xf>
    <xf numFmtId="164" fontId="2" fillId="0" borderId="0" xfId="0" applyNumberFormat="1" applyFont="1" applyAlignment="1">
      <alignment vertical="center"/>
    </xf>
    <xf numFmtId="0" fontId="73" fillId="38" borderId="1" xfId="0" applyFont="1" applyFill="1" applyBorder="1" applyAlignment="1">
      <alignment horizontal="center" vertical="center" wrapText="1"/>
    </xf>
    <xf numFmtId="8" fontId="0" fillId="0" borderId="1" xfId="0" applyNumberFormat="1" applyBorder="1" applyAlignment="1">
      <alignment horizontal="right" vertical="center"/>
    </xf>
    <xf numFmtId="0" fontId="72" fillId="0" borderId="1" xfId="0" applyFont="1" applyBorder="1" applyAlignment="1">
      <alignment horizontal="justify" vertical="center" wrapText="1"/>
    </xf>
    <xf numFmtId="165" fontId="5" fillId="0" borderId="64" xfId="105" applyFont="1" applyFill="1" applyBorder="1" applyAlignment="1">
      <alignment horizontal="center" vertical="center" wrapText="1"/>
    </xf>
    <xf numFmtId="164" fontId="0" fillId="0" borderId="1" xfId="0" applyNumberFormat="1" applyBorder="1" applyAlignment="1">
      <alignment horizontal="right" vertical="center"/>
    </xf>
    <xf numFmtId="0" fontId="49" fillId="0" borderId="29" xfId="0" applyFont="1" applyBorder="1" applyAlignment="1">
      <alignment horizontal="center" vertical="center" wrapText="1"/>
    </xf>
    <xf numFmtId="0" fontId="73" fillId="2" borderId="1" xfId="0" applyFont="1" applyFill="1" applyBorder="1" applyAlignment="1">
      <alignment horizontal="center" vertical="center" wrapText="1"/>
    </xf>
    <xf numFmtId="0" fontId="49" fillId="0" borderId="0" xfId="0" applyFont="1" applyAlignment="1">
      <alignment horizontal="center" vertical="center" wrapText="1"/>
    </xf>
    <xf numFmtId="165" fontId="5" fillId="0" borderId="94" xfId="105" applyFont="1" applyFill="1" applyBorder="1" applyAlignment="1">
      <alignment horizontal="center" vertical="center" shrinkToFit="1"/>
    </xf>
    <xf numFmtId="8" fontId="0" fillId="0" borderId="0" xfId="0" applyNumberFormat="1"/>
    <xf numFmtId="10" fontId="11" fillId="0" borderId="0" xfId="0" applyNumberFormat="1" applyFont="1" applyAlignment="1">
      <alignment vertical="center"/>
    </xf>
    <xf numFmtId="43" fontId="11" fillId="0" borderId="0" xfId="0" applyNumberFormat="1" applyFont="1" applyAlignment="1">
      <alignment vertical="center"/>
    </xf>
    <xf numFmtId="0" fontId="0" fillId="0" borderId="0" xfId="0" applyAlignment="1">
      <alignment horizontal="center" vertical="center" wrapText="1"/>
    </xf>
    <xf numFmtId="44" fontId="0" fillId="0" borderId="1" xfId="109" applyFont="1" applyBorder="1" applyAlignment="1">
      <alignment horizontal="center" vertical="center" wrapText="1"/>
    </xf>
    <xf numFmtId="0" fontId="0" fillId="0" borderId="1" xfId="0" applyBorder="1" applyAlignment="1">
      <alignment horizontal="center" vertical="center"/>
    </xf>
    <xf numFmtId="44" fontId="0" fillId="0" borderId="1" xfId="109" applyFont="1" applyBorder="1" applyAlignment="1">
      <alignment horizontal="center" vertical="center"/>
    </xf>
    <xf numFmtId="9" fontId="0" fillId="0" borderId="1" xfId="110" applyFont="1" applyBorder="1" applyAlignment="1">
      <alignment horizontal="center" vertical="center"/>
    </xf>
    <xf numFmtId="44" fontId="0" fillId="0" borderId="1" xfId="0" applyNumberFormat="1" applyBorder="1" applyAlignment="1">
      <alignment horizontal="center" vertical="center"/>
    </xf>
    <xf numFmtId="44" fontId="0" fillId="0" borderId="0" xfId="109" applyFont="1" applyBorder="1" applyAlignment="1">
      <alignment horizontal="center" vertical="center"/>
    </xf>
    <xf numFmtId="9" fontId="0" fillId="0" borderId="0" xfId="110" applyFont="1" applyBorder="1" applyAlignment="1">
      <alignment horizontal="center" vertical="center"/>
    </xf>
    <xf numFmtId="0" fontId="0" fillId="36" borderId="1" xfId="0" applyFill="1" applyBorder="1" applyAlignment="1">
      <alignment horizontal="center" vertical="center"/>
    </xf>
    <xf numFmtId="0" fontId="5" fillId="0" borderId="0" xfId="3" applyFont="1" applyAlignment="1">
      <alignment vertical="top" wrapText="1"/>
    </xf>
    <xf numFmtId="0" fontId="5" fillId="0" borderId="0" xfId="3" applyFont="1" applyAlignment="1">
      <alignment horizontal="justify" vertical="center" wrapText="1"/>
    </xf>
    <xf numFmtId="0" fontId="69" fillId="36"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1" applyNumberFormat="1" applyFont="1" applyFill="1" applyBorder="1" applyAlignment="1">
      <alignment horizontal="right" vertical="center"/>
    </xf>
    <xf numFmtId="0" fontId="69" fillId="3" borderId="1" xfId="0" applyFont="1" applyFill="1" applyBorder="1" applyAlignment="1">
      <alignment horizontal="center" vertical="center"/>
    </xf>
    <xf numFmtId="164" fontId="69" fillId="36" borderId="1" xfId="0" applyNumberFormat="1" applyFont="1" applyFill="1" applyBorder="1" applyAlignment="1">
      <alignment horizontal="right" vertical="center"/>
    </xf>
    <xf numFmtId="165" fontId="5" fillId="0" borderId="1" xfId="105" applyFont="1" applyFill="1" applyBorder="1" applyAlignment="1">
      <alignment horizontal="center" vertical="center" wrapText="1" shrinkToFit="1"/>
    </xf>
    <xf numFmtId="0" fontId="74" fillId="2" borderId="1" xfId="4" applyFont="1" applyFill="1" applyBorder="1" applyAlignment="1">
      <alignment horizontal="center" vertical="center" wrapText="1"/>
    </xf>
    <xf numFmtId="0" fontId="74" fillId="39" borderId="1" xfId="4" applyFont="1" applyFill="1" applyBorder="1" applyAlignment="1">
      <alignment horizontal="center" vertical="center" wrapText="1"/>
    </xf>
    <xf numFmtId="0" fontId="75" fillId="39" borderId="1" xfId="0" applyFont="1" applyFill="1" applyBorder="1" applyAlignment="1">
      <alignment horizontal="center" vertical="center" wrapText="1"/>
    </xf>
    <xf numFmtId="9" fontId="76" fillId="0" borderId="0" xfId="110" applyFont="1" applyFill="1" applyAlignment="1">
      <alignment horizontal="center" vertical="center" wrapText="1"/>
    </xf>
    <xf numFmtId="0" fontId="76" fillId="39" borderId="1" xfId="0" applyFont="1" applyFill="1" applyBorder="1" applyAlignment="1">
      <alignment horizontal="center" vertical="center" wrapText="1"/>
    </xf>
    <xf numFmtId="44" fontId="0" fillId="0" borderId="0" xfId="0" applyNumberFormat="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 xfId="0" applyFont="1" applyBorder="1" applyAlignment="1">
      <alignment horizontal="center" vertical="center" wrapText="1"/>
    </xf>
    <xf numFmtId="10" fontId="78" fillId="42" borderId="29" xfId="110" applyNumberFormat="1" applyFont="1" applyFill="1" applyBorder="1" applyAlignment="1">
      <alignment horizontal="center" vertical="center" wrapText="1"/>
    </xf>
    <xf numFmtId="10" fontId="78" fillId="43" borderId="29" xfId="110" applyNumberFormat="1" applyFont="1" applyFill="1" applyBorder="1" applyAlignment="1">
      <alignment horizontal="center" vertical="center" wrapText="1"/>
    </xf>
    <xf numFmtId="10" fontId="79" fillId="42" borderId="29" xfId="110" applyNumberFormat="1" applyFont="1" applyFill="1" applyBorder="1" applyAlignment="1">
      <alignment horizontal="center" vertical="center" wrapText="1"/>
    </xf>
    <xf numFmtId="10" fontId="79" fillId="43" borderId="29" xfId="110" applyNumberFormat="1" applyFont="1" applyFill="1" applyBorder="1" applyAlignment="1">
      <alignment horizontal="center" vertical="center" wrapText="1"/>
    </xf>
    <xf numFmtId="10" fontId="3" fillId="0" borderId="1" xfId="110" applyNumberFormat="1" applyFont="1" applyBorder="1" applyAlignment="1">
      <alignment horizontal="center" vertical="center" wrapText="1"/>
    </xf>
    <xf numFmtId="10" fontId="12" fillId="0" borderId="1" xfId="110" applyNumberFormat="1" applyFont="1" applyBorder="1" applyAlignment="1">
      <alignment horizontal="center" vertical="center" wrapText="1"/>
    </xf>
    <xf numFmtId="10" fontId="80" fillId="0" borderId="43" xfId="110" applyNumberFormat="1" applyFont="1" applyBorder="1" applyAlignment="1">
      <alignment horizontal="center" vertical="center" wrapText="1"/>
    </xf>
    <xf numFmtId="0" fontId="12" fillId="40" borderId="0" xfId="0" applyFont="1" applyFill="1" applyAlignment="1">
      <alignment horizontal="center" vertical="center" wrapText="1"/>
    </xf>
    <xf numFmtId="0" fontId="12" fillId="36" borderId="1" xfId="0" applyFont="1" applyFill="1" applyBorder="1" applyAlignment="1">
      <alignment horizontal="center" vertical="center" wrapText="1"/>
    </xf>
    <xf numFmtId="10" fontId="3" fillId="0" borderId="1" xfId="0" applyNumberFormat="1" applyFont="1" applyBorder="1" applyAlignment="1">
      <alignment horizontal="center" vertical="center" wrapText="1"/>
    </xf>
    <xf numFmtId="10" fontId="3" fillId="42" borderId="1" xfId="0" applyNumberFormat="1" applyFont="1" applyFill="1" applyBorder="1" applyAlignment="1">
      <alignment horizontal="center" vertical="center" wrapText="1"/>
    </xf>
    <xf numFmtId="10" fontId="3" fillId="43" borderId="1" xfId="110" applyNumberFormat="1" applyFont="1" applyFill="1" applyBorder="1" applyAlignment="1">
      <alignment horizontal="center" vertical="center" wrapText="1"/>
    </xf>
    <xf numFmtId="10" fontId="3" fillId="0" borderId="0" xfId="0" applyNumberFormat="1" applyFont="1" applyAlignment="1">
      <alignment horizontal="center" vertical="center" wrapText="1"/>
    </xf>
    <xf numFmtId="10" fontId="3" fillId="0" borderId="0" xfId="110" applyNumberFormat="1" applyFont="1" applyBorder="1" applyAlignment="1">
      <alignment horizontal="center" vertical="center" wrapText="1"/>
    </xf>
    <xf numFmtId="10" fontId="3" fillId="43" borderId="0" xfId="110" applyNumberFormat="1" applyFont="1" applyFill="1" applyBorder="1" applyAlignment="1">
      <alignment horizontal="center" vertical="center" wrapText="1"/>
    </xf>
    <xf numFmtId="0" fontId="3" fillId="42" borderId="1" xfId="0" applyFont="1" applyFill="1" applyBorder="1" applyAlignment="1">
      <alignment horizontal="center" vertical="center" wrapText="1"/>
    </xf>
    <xf numFmtId="44" fontId="3" fillId="0" borderId="1" xfId="109" applyFont="1" applyBorder="1" applyAlignment="1">
      <alignment horizontal="center" vertical="center" wrapText="1"/>
    </xf>
    <xf numFmtId="0" fontId="12" fillId="2" borderId="1" xfId="0" applyFont="1" applyFill="1" applyBorder="1" applyAlignment="1">
      <alignment horizontal="center" vertical="center" wrapText="1"/>
    </xf>
    <xf numFmtId="10" fontId="12" fillId="2" borderId="1" xfId="110" applyNumberFormat="1" applyFont="1" applyFill="1" applyBorder="1" applyAlignment="1">
      <alignment horizontal="center" vertical="center" wrapText="1"/>
    </xf>
    <xf numFmtId="0" fontId="3" fillId="2" borderId="1" xfId="0" applyFont="1" applyFill="1" applyBorder="1" applyAlignment="1">
      <alignment vertical="center" wrapText="1"/>
    </xf>
    <xf numFmtId="10" fontId="3" fillId="44" borderId="1" xfId="110" applyNumberFormat="1" applyFont="1" applyFill="1" applyBorder="1" applyAlignment="1">
      <alignment horizontal="center" vertical="center" wrapText="1"/>
    </xf>
    <xf numFmtId="10" fontId="3" fillId="2" borderId="1" xfId="110" applyNumberFormat="1" applyFont="1" applyFill="1" applyBorder="1" applyAlignment="1">
      <alignment horizontal="center" vertical="center" wrapText="1"/>
    </xf>
    <xf numFmtId="10" fontId="3" fillId="45" borderId="1" xfId="110" applyNumberFormat="1" applyFont="1" applyFill="1" applyBorder="1" applyAlignment="1">
      <alignment horizontal="center" vertical="center" wrapText="1"/>
    </xf>
    <xf numFmtId="0" fontId="77" fillId="0" borderId="1" xfId="0" applyFont="1" applyBorder="1" applyAlignment="1">
      <alignment horizontal="center" vertical="center" wrapText="1"/>
    </xf>
    <xf numFmtId="10" fontId="77" fillId="0" borderId="1" xfId="110" applyNumberFormat="1" applyFont="1" applyBorder="1" applyAlignment="1">
      <alignment horizontal="center" vertical="center" wrapText="1"/>
    </xf>
    <xf numFmtId="0" fontId="81" fillId="0" borderId="0" xfId="0" applyFont="1" applyAlignment="1">
      <alignment horizontal="center" vertical="center" wrapText="1"/>
    </xf>
    <xf numFmtId="17" fontId="0" fillId="0" borderId="1" xfId="0" applyNumberFormat="1" applyBorder="1" applyAlignment="1">
      <alignment horizontal="center" vertical="center" wrapText="1"/>
    </xf>
    <xf numFmtId="0" fontId="64" fillId="0" borderId="0" xfId="107" applyAlignment="1">
      <alignment horizontal="center" vertical="center" wrapText="1"/>
    </xf>
    <xf numFmtId="17" fontId="0" fillId="0" borderId="0" xfId="0" applyNumberFormat="1" applyAlignment="1">
      <alignment horizontal="center" vertical="center" wrapText="1"/>
    </xf>
    <xf numFmtId="44" fontId="0" fillId="0" borderId="0" xfId="109" applyFont="1" applyAlignment="1">
      <alignment horizontal="center" vertical="center" wrapText="1"/>
    </xf>
    <xf numFmtId="44" fontId="5" fillId="0" borderId="26" xfId="109" applyFont="1" applyFill="1" applyBorder="1" applyAlignment="1">
      <alignment horizontal="center" vertical="center" wrapText="1"/>
    </xf>
    <xf numFmtId="0" fontId="11" fillId="0" borderId="1" xfId="0" applyFont="1" applyBorder="1" applyAlignment="1">
      <alignment horizontal="center" vertical="center"/>
    </xf>
    <xf numFmtId="44" fontId="11" fillId="0" borderId="1" xfId="109" applyFont="1" applyBorder="1" applyAlignment="1">
      <alignment horizontal="center" vertical="center"/>
    </xf>
    <xf numFmtId="44" fontId="0" fillId="0" borderId="0" xfId="109" applyFont="1" applyAlignment="1">
      <alignment horizontal="center" vertical="center"/>
    </xf>
    <xf numFmtId="0" fontId="11" fillId="0" borderId="1" xfId="0" applyFont="1" applyBorder="1" applyAlignment="1">
      <alignment horizontal="center" vertical="center" wrapText="1"/>
    </xf>
    <xf numFmtId="0" fontId="30" fillId="2" borderId="1" xfId="4" applyFont="1" applyFill="1" applyBorder="1" applyAlignment="1">
      <alignment horizontal="center" vertical="center" wrapText="1"/>
    </xf>
    <xf numFmtId="0" fontId="82" fillId="0" borderId="0" xfId="0" applyFont="1" applyAlignment="1">
      <alignment horizontal="center" vertical="center"/>
    </xf>
    <xf numFmtId="0" fontId="83" fillId="2" borderId="1" xfId="0" applyFont="1" applyFill="1" applyBorder="1" applyAlignment="1">
      <alignment horizontal="center" vertical="center" wrapText="1"/>
    </xf>
    <xf numFmtId="44" fontId="0" fillId="0" borderId="0" xfId="0" applyNumberFormat="1" applyAlignment="1">
      <alignment horizontal="center" vertical="center"/>
    </xf>
    <xf numFmtId="9" fontId="0" fillId="46" borderId="1" xfId="110" applyFont="1" applyFill="1" applyBorder="1" applyAlignment="1">
      <alignment horizontal="center" vertical="center"/>
    </xf>
    <xf numFmtId="0" fontId="0" fillId="46" borderId="1" xfId="0" applyFill="1" applyBorder="1" applyAlignment="1">
      <alignment horizontal="center" vertical="center"/>
    </xf>
    <xf numFmtId="44" fontId="74" fillId="39" borderId="1" xfId="4"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44" fontId="0" fillId="0" borderId="1" xfId="109" applyFont="1" applyBorder="1" applyAlignment="1">
      <alignment horizontal="center"/>
    </xf>
    <xf numFmtId="44" fontId="0" fillId="0" borderId="1" xfId="0" applyNumberFormat="1" applyBorder="1" applyAlignment="1">
      <alignment horizontal="center"/>
    </xf>
    <xf numFmtId="172" fontId="0" fillId="0" borderId="1" xfId="0" applyNumberFormat="1" applyBorder="1" applyAlignment="1">
      <alignment horizontal="center" vertical="center"/>
    </xf>
    <xf numFmtId="10" fontId="0" fillId="0" borderId="1" xfId="110" applyNumberFormat="1" applyFont="1" applyBorder="1" applyAlignment="1">
      <alignment horizontal="center" vertical="center"/>
    </xf>
    <xf numFmtId="0" fontId="0" fillId="0" borderId="1" xfId="0" applyBorder="1" applyAlignment="1">
      <alignment horizontal="center" wrapText="1"/>
    </xf>
    <xf numFmtId="10" fontId="0" fillId="0" borderId="1" xfId="110" applyNumberFormat="1" applyFont="1" applyBorder="1" applyAlignment="1">
      <alignment horizontal="center"/>
    </xf>
    <xf numFmtId="44" fontId="0" fillId="0" borderId="4" xfId="109" applyFont="1" applyBorder="1" applyAlignment="1">
      <alignment horizontal="center" vertical="center"/>
    </xf>
    <xf numFmtId="0" fontId="0" fillId="0" borderId="1" xfId="0" applyBorder="1"/>
    <xf numFmtId="0" fontId="0" fillId="40" borderId="1" xfId="0" applyFill="1" applyBorder="1" applyAlignment="1">
      <alignment horizontal="center" vertical="center" wrapText="1"/>
    </xf>
    <xf numFmtId="44" fontId="0" fillId="40" borderId="1" xfId="109" applyFont="1" applyFill="1" applyBorder="1" applyAlignment="1">
      <alignment horizontal="center" vertical="center" wrapText="1"/>
    </xf>
    <xf numFmtId="9" fontId="4" fillId="0" borderId="0" xfId="110" applyFont="1"/>
    <xf numFmtId="0" fontId="57" fillId="0" borderId="14" xfId="95" applyFont="1" applyBorder="1" applyAlignment="1">
      <alignment horizontal="left" vertical="center" wrapText="1"/>
    </xf>
    <xf numFmtId="0" fontId="60" fillId="0" borderId="0" xfId="95" applyFont="1" applyAlignment="1">
      <alignment horizontal="left" vertical="center" wrapText="1"/>
    </xf>
    <xf numFmtId="0" fontId="60" fillId="0" borderId="23" xfId="95" applyFont="1" applyBorder="1" applyAlignment="1">
      <alignment horizontal="left" vertical="center" wrapText="1"/>
    </xf>
    <xf numFmtId="0" fontId="45" fillId="0" borderId="14" xfId="95" applyFont="1" applyBorder="1" applyAlignment="1">
      <alignment horizontal="center" vertical="center" wrapText="1"/>
    </xf>
    <xf numFmtId="0" fontId="45" fillId="0" borderId="0" xfId="95" applyFont="1" applyAlignment="1">
      <alignment horizontal="center" vertical="center" wrapText="1"/>
    </xf>
    <xf numFmtId="0" fontId="45" fillId="0" borderId="23" xfId="95" applyFont="1" applyBorder="1" applyAlignment="1">
      <alignment horizontal="center" vertical="center" wrapText="1"/>
    </xf>
    <xf numFmtId="0" fontId="57" fillId="0" borderId="24" xfId="95" applyFont="1" applyBorder="1" applyAlignment="1">
      <alignment horizontal="left" vertical="center" wrapText="1"/>
    </xf>
    <xf numFmtId="0" fontId="10" fillId="0" borderId="25" xfId="95" applyFont="1" applyBorder="1" applyAlignment="1">
      <alignment horizontal="left" vertical="center" wrapText="1"/>
    </xf>
    <xf numFmtId="0" fontId="10" fillId="0" borderId="26" xfId="95" applyFont="1" applyBorder="1" applyAlignment="1">
      <alignment horizontal="left" vertical="center" wrapText="1"/>
    </xf>
    <xf numFmtId="14" fontId="45" fillId="35" borderId="18" xfId="95" applyNumberFormat="1" applyFont="1" applyFill="1" applyBorder="1" applyAlignment="1">
      <alignment horizontal="center" vertical="center" wrapText="1"/>
    </xf>
    <xf numFmtId="14" fontId="45" fillId="35" borderId="17" xfId="95" applyNumberFormat="1" applyFont="1" applyFill="1" applyBorder="1" applyAlignment="1">
      <alignment horizontal="center" vertical="center" wrapText="1"/>
    </xf>
    <xf numFmtId="14" fontId="45" fillId="35" borderId="19" xfId="95" applyNumberFormat="1" applyFont="1" applyFill="1" applyBorder="1" applyAlignment="1">
      <alignment horizontal="center" vertical="center" wrapText="1"/>
    </xf>
    <xf numFmtId="0" fontId="61" fillId="0" borderId="18" xfId="101" applyFont="1" applyBorder="1" applyAlignment="1">
      <alignment horizontal="center" wrapText="1"/>
    </xf>
    <xf numFmtId="0" fontId="61" fillId="0" borderId="17" xfId="101" applyFont="1" applyBorder="1" applyAlignment="1">
      <alignment horizontal="center" wrapText="1"/>
    </xf>
    <xf numFmtId="0" fontId="61" fillId="0" borderId="19" xfId="101" applyFont="1" applyBorder="1" applyAlignment="1">
      <alignment horizontal="center" wrapText="1"/>
    </xf>
    <xf numFmtId="0" fontId="54" fillId="0" borderId="52" xfId="10" applyFont="1" applyBorder="1" applyAlignment="1">
      <alignment horizontal="center" vertical="center" wrapText="1"/>
    </xf>
    <xf numFmtId="0" fontId="54" fillId="0" borderId="53" xfId="10" applyFont="1" applyBorder="1" applyAlignment="1">
      <alignment horizontal="center" vertical="center" wrapText="1"/>
    </xf>
    <xf numFmtId="0" fontId="54" fillId="0" borderId="54" xfId="10" applyFont="1" applyBorder="1" applyAlignment="1">
      <alignment horizontal="center" vertical="center" wrapText="1"/>
    </xf>
    <xf numFmtId="0" fontId="53" fillId="34" borderId="52" xfId="10" applyFont="1" applyFill="1" applyBorder="1" applyAlignment="1">
      <alignment horizontal="center" vertical="center" wrapText="1"/>
    </xf>
    <xf numFmtId="0" fontId="53" fillId="34" borderId="53" xfId="10" applyFont="1" applyFill="1" applyBorder="1" applyAlignment="1">
      <alignment horizontal="center" vertical="center" wrapText="1"/>
    </xf>
    <xf numFmtId="4" fontId="50" fillId="33" borderId="47" xfId="102" applyNumberFormat="1" applyFont="1" applyFill="1" applyBorder="1" applyAlignment="1">
      <alignment horizontal="center" vertical="center" wrapText="1"/>
    </xf>
    <xf numFmtId="4" fontId="50" fillId="33" borderId="50" xfId="102" applyNumberFormat="1" applyFont="1" applyFill="1" applyBorder="1" applyAlignment="1">
      <alignment horizontal="center" vertical="center" wrapText="1"/>
    </xf>
    <xf numFmtId="4" fontId="50" fillId="33" borderId="48" xfId="102" applyNumberFormat="1" applyFont="1" applyFill="1" applyBorder="1" applyAlignment="1">
      <alignment horizontal="center" vertical="center" wrapText="1"/>
    </xf>
    <xf numFmtId="4" fontId="50" fillId="33" borderId="51" xfId="102" applyNumberFormat="1" applyFont="1" applyFill="1" applyBorder="1" applyAlignment="1">
      <alignment horizontal="center" vertical="center" wrapText="1"/>
    </xf>
    <xf numFmtId="0" fontId="45" fillId="0" borderId="24" xfId="95" applyFont="1" applyBorder="1" applyAlignment="1">
      <alignment horizontal="center" vertical="center" wrapText="1"/>
    </xf>
    <xf numFmtId="0" fontId="45" fillId="0" borderId="17" xfId="95" applyFont="1" applyBorder="1" applyAlignment="1">
      <alignment horizontal="center" vertical="center" wrapText="1"/>
    </xf>
    <xf numFmtId="0" fontId="45" fillId="0" borderId="19" xfId="95" applyFont="1" applyBorder="1" applyAlignment="1">
      <alignment horizontal="center" vertical="center" wrapText="1"/>
    </xf>
    <xf numFmtId="0" fontId="47" fillId="2" borderId="27" xfId="95" applyFont="1" applyFill="1" applyBorder="1" applyAlignment="1">
      <alignment horizontal="center" vertical="center"/>
    </xf>
    <xf numFmtId="0" fontId="10" fillId="0" borderId="27" xfId="95" applyFont="1" applyBorder="1" applyAlignment="1">
      <alignment horizontal="justify" vertical="center" wrapText="1"/>
    </xf>
    <xf numFmtId="0" fontId="10" fillId="0" borderId="27" xfId="95" applyFont="1" applyBorder="1" applyAlignment="1">
      <alignment horizontal="justify" vertical="center"/>
    </xf>
    <xf numFmtId="0" fontId="47" fillId="2" borderId="18" xfId="95" applyFont="1" applyFill="1" applyBorder="1" applyAlignment="1">
      <alignment horizontal="center" vertical="center"/>
    </xf>
    <xf numFmtId="0" fontId="47" fillId="2" borderId="17" xfId="95" applyFont="1" applyFill="1" applyBorder="1" applyAlignment="1">
      <alignment horizontal="center" vertical="center"/>
    </xf>
    <xf numFmtId="0" fontId="47" fillId="2" borderId="19" xfId="95" applyFont="1" applyFill="1" applyBorder="1" applyAlignment="1">
      <alignment horizontal="center" vertical="center"/>
    </xf>
    <xf numFmtId="0" fontId="45" fillId="0" borderId="55" xfId="95" applyFont="1" applyBorder="1" applyAlignment="1">
      <alignment horizontal="center" vertical="center" wrapText="1"/>
    </xf>
    <xf numFmtId="0" fontId="57" fillId="0" borderId="55" xfId="95" applyFont="1" applyBorder="1" applyAlignment="1">
      <alignment horizontal="justify" vertical="center" wrapText="1"/>
    </xf>
    <xf numFmtId="0" fontId="10" fillId="0" borderId="55" xfId="95" applyFont="1" applyBorder="1" applyAlignment="1">
      <alignment horizontal="justify" vertical="center"/>
    </xf>
    <xf numFmtId="0" fontId="57" fillId="0" borderId="18" xfId="95" applyFont="1" applyBorder="1" applyAlignment="1">
      <alignment horizontal="center" vertical="center"/>
    </xf>
    <xf numFmtId="0" fontId="57" fillId="0" borderId="17" xfId="95" applyFont="1" applyBorder="1" applyAlignment="1">
      <alignment horizontal="center" vertical="center"/>
    </xf>
    <xf numFmtId="0" fontId="57" fillId="0" borderId="19" xfId="95" applyFont="1" applyBorder="1" applyAlignment="1">
      <alignment horizontal="center" vertical="center"/>
    </xf>
    <xf numFmtId="164" fontId="58" fillId="0" borderId="17" xfId="103" applyNumberFormat="1" applyFont="1" applyBorder="1" applyAlignment="1">
      <alignment horizontal="center" vertical="center"/>
    </xf>
    <xf numFmtId="164" fontId="58" fillId="0" borderId="19" xfId="103" applyNumberFormat="1" applyFont="1" applyBorder="1" applyAlignment="1">
      <alignment horizontal="center" vertical="center"/>
    </xf>
    <xf numFmtId="0" fontId="57" fillId="2" borderId="37" xfId="95" applyFont="1" applyFill="1" applyBorder="1" applyAlignment="1">
      <alignment horizontal="center" vertical="center"/>
    </xf>
    <xf numFmtId="0" fontId="57" fillId="2" borderId="27" xfId="95" applyFont="1" applyFill="1" applyBorder="1" applyAlignment="1">
      <alignment horizontal="center" vertical="center"/>
    </xf>
    <xf numFmtId="0" fontId="57" fillId="0" borderId="27" xfId="95" applyFont="1" applyBorder="1" applyAlignment="1">
      <alignment horizontal="center" vertical="center"/>
    </xf>
    <xf numFmtId="170" fontId="57" fillId="0" borderId="27" xfId="95" applyNumberFormat="1" applyFont="1" applyBorder="1" applyAlignment="1">
      <alignment horizontal="justify" vertical="center" wrapText="1"/>
    </xf>
    <xf numFmtId="0" fontId="45" fillId="2" borderId="18" xfId="95" applyFont="1" applyFill="1" applyBorder="1" applyAlignment="1">
      <alignment horizontal="center" vertical="center"/>
    </xf>
    <xf numFmtId="0" fontId="45" fillId="2" borderId="17" xfId="95" applyFont="1" applyFill="1" applyBorder="1" applyAlignment="1">
      <alignment horizontal="center" vertical="center"/>
    </xf>
    <xf numFmtId="0" fontId="45" fillId="2" borderId="19" xfId="95" applyFont="1" applyFill="1" applyBorder="1" applyAlignment="1">
      <alignment horizontal="center" vertical="center"/>
    </xf>
    <xf numFmtId="0" fontId="10" fillId="0" borderId="55" xfId="95" applyFont="1" applyBorder="1" applyAlignment="1">
      <alignment horizontal="justify" vertical="center" wrapText="1"/>
    </xf>
    <xf numFmtId="0" fontId="44" fillId="0" borderId="27" xfId="101" applyFont="1" applyBorder="1" applyAlignment="1">
      <alignment horizontal="center" vertical="center" wrapText="1"/>
    </xf>
    <xf numFmtId="0" fontId="45" fillId="0" borderId="27" xfId="95" applyFont="1" applyBorder="1" applyAlignment="1">
      <alignment horizontal="center" vertical="center" wrapText="1"/>
    </xf>
    <xf numFmtId="0" fontId="47" fillId="0" borderId="27" xfId="95" applyFont="1" applyBorder="1" applyAlignment="1">
      <alignment horizontal="center" vertical="center" wrapText="1"/>
    </xf>
    <xf numFmtId="0" fontId="52" fillId="32" borderId="44" xfId="102" applyFont="1" applyFill="1" applyBorder="1" applyAlignment="1">
      <alignment horizontal="center" vertical="center" wrapText="1"/>
    </xf>
    <xf numFmtId="0" fontId="52" fillId="32" borderId="45" xfId="102" applyFont="1" applyFill="1" applyBorder="1" applyAlignment="1">
      <alignment horizontal="center" vertical="center" wrapText="1"/>
    </xf>
    <xf numFmtId="0" fontId="52" fillId="32" borderId="46" xfId="102" applyFont="1" applyFill="1" applyBorder="1" applyAlignment="1">
      <alignment horizontal="center" vertical="center" wrapText="1"/>
    </xf>
    <xf numFmtId="0" fontId="48" fillId="0" borderId="27" xfId="95" applyFont="1" applyBorder="1" applyAlignment="1">
      <alignment horizontal="center" vertical="center" wrapText="1"/>
    </xf>
    <xf numFmtId="0" fontId="45" fillId="0" borderId="18" xfId="95" applyFont="1" applyBorder="1" applyAlignment="1">
      <alignment horizontal="center" vertical="center"/>
    </xf>
    <xf numFmtId="0" fontId="45" fillId="0" borderId="17" xfId="95" applyFont="1" applyBorder="1" applyAlignment="1">
      <alignment horizontal="center" vertical="center"/>
    </xf>
    <xf numFmtId="0" fontId="45" fillId="0" borderId="19" xfId="95" applyFont="1" applyBorder="1" applyAlignment="1">
      <alignment horizontal="center" vertical="center"/>
    </xf>
    <xf numFmtId="0" fontId="45" fillId="0" borderId="27" xfId="95" applyFont="1" applyBorder="1" applyAlignment="1">
      <alignment horizontal="justify" vertical="center" wrapText="1"/>
    </xf>
    <xf numFmtId="0" fontId="45" fillId="0" borderId="27" xfId="95" applyFont="1" applyBorder="1" applyAlignment="1">
      <alignment horizontal="justify" vertical="center"/>
    </xf>
    <xf numFmtId="0" fontId="45" fillId="2" borderId="36" xfId="95" applyFont="1" applyFill="1" applyBorder="1" applyAlignment="1">
      <alignment horizontal="center" vertical="center" wrapText="1"/>
    </xf>
    <xf numFmtId="0" fontId="50" fillId="30" borderId="44" xfId="102" applyFont="1" applyFill="1" applyBorder="1" applyAlignment="1">
      <alignment horizontal="center" vertical="center" wrapText="1"/>
    </xf>
    <xf numFmtId="0" fontId="50" fillId="30" borderId="45" xfId="102" applyFont="1" applyFill="1" applyBorder="1" applyAlignment="1">
      <alignment horizontal="center" vertical="center" wrapText="1"/>
    </xf>
    <xf numFmtId="0" fontId="50" fillId="30" borderId="46" xfId="102" applyFont="1" applyFill="1" applyBorder="1" applyAlignment="1">
      <alignment horizontal="center" vertical="center" wrapText="1"/>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9" fillId="4" borderId="1" xfId="0" applyFont="1" applyFill="1" applyBorder="1" applyAlignment="1">
      <alignment horizontal="center" vertical="center"/>
    </xf>
    <xf numFmtId="0" fontId="0" fillId="36" borderId="2" xfId="0" applyFill="1" applyBorder="1" applyAlignment="1">
      <alignment horizontal="center" vertical="center"/>
    </xf>
    <xf numFmtId="0" fontId="0" fillId="36" borderId="3" xfId="0" applyFill="1" applyBorder="1" applyAlignment="1">
      <alignment horizontal="center" vertical="center"/>
    </xf>
    <xf numFmtId="0" fontId="0" fillId="36" borderId="4" xfId="0" applyFill="1" applyBorder="1" applyAlignment="1">
      <alignment horizontal="center" vertical="center"/>
    </xf>
    <xf numFmtId="44" fontId="0" fillId="46" borderId="2" xfId="0" applyNumberFormat="1" applyFill="1" applyBorder="1" applyAlignment="1">
      <alignment horizontal="center" vertical="center"/>
    </xf>
    <xf numFmtId="44" fontId="0" fillId="46" borderId="3" xfId="0" applyNumberFormat="1" applyFill="1" applyBorder="1" applyAlignment="1">
      <alignment horizontal="center" vertical="center"/>
    </xf>
    <xf numFmtId="44" fontId="0" fillId="46" borderId="4" xfId="0" applyNumberFormat="1" applyFill="1" applyBorder="1" applyAlignment="1">
      <alignment horizontal="center" vertical="center"/>
    </xf>
    <xf numFmtId="44" fontId="0" fillId="0" borderId="1" xfId="110" applyNumberFormat="1" applyFont="1" applyBorder="1" applyAlignment="1">
      <alignment horizontal="center" vertical="center"/>
    </xf>
    <xf numFmtId="9" fontId="0" fillId="0" borderId="1" xfId="110" applyFont="1" applyBorder="1" applyAlignment="1">
      <alignment horizontal="center" vertical="center"/>
    </xf>
    <xf numFmtId="0" fontId="0" fillId="47" borderId="1" xfId="0" applyFill="1" applyBorder="1" applyAlignment="1">
      <alignment horizontal="center"/>
    </xf>
    <xf numFmtId="0" fontId="0" fillId="0" borderId="1" xfId="0" applyBorder="1" applyAlignment="1">
      <alignment horizontal="center"/>
    </xf>
    <xf numFmtId="0" fontId="77" fillId="40" borderId="18" xfId="0" applyFont="1" applyFill="1" applyBorder="1" applyAlignment="1">
      <alignment horizontal="center" vertical="center" wrapText="1"/>
    </xf>
    <xf numFmtId="0" fontId="77" fillId="40" borderId="17" xfId="0" applyFont="1" applyFill="1" applyBorder="1" applyAlignment="1">
      <alignment horizontal="center" vertical="center" wrapText="1"/>
    </xf>
    <xf numFmtId="0" fontId="77" fillId="40" borderId="19" xfId="0" applyFont="1" applyFill="1" applyBorder="1" applyAlignment="1">
      <alignment horizontal="center" vertical="center" wrapText="1"/>
    </xf>
    <xf numFmtId="0" fontId="77" fillId="41" borderId="18" xfId="0" applyFont="1" applyFill="1" applyBorder="1" applyAlignment="1">
      <alignment horizontal="center" vertical="center" wrapText="1"/>
    </xf>
    <xf numFmtId="0" fontId="77" fillId="41" borderId="17" xfId="0" applyFont="1" applyFill="1" applyBorder="1" applyAlignment="1">
      <alignment horizontal="center" vertical="center" wrapText="1"/>
    </xf>
    <xf numFmtId="0" fontId="77" fillId="41" borderId="19" xfId="0" applyFont="1" applyFill="1" applyBorder="1" applyAlignment="1">
      <alignment horizontal="center" vertical="center" wrapText="1"/>
    </xf>
    <xf numFmtId="0" fontId="3" fillId="0" borderId="10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2" xfId="0" applyFont="1" applyBorder="1" applyAlignment="1">
      <alignment horizontal="center" vertical="center" wrapText="1"/>
    </xf>
    <xf numFmtId="0" fontId="12" fillId="36" borderId="2" xfId="0" applyFont="1" applyFill="1" applyBorder="1" applyAlignment="1">
      <alignment horizontal="center" vertical="center" wrapText="1"/>
    </xf>
    <xf numFmtId="0" fontId="12" fillId="36" borderId="3" xfId="0" applyFont="1" applyFill="1" applyBorder="1" applyAlignment="1">
      <alignment horizontal="center" vertical="center" wrapText="1"/>
    </xf>
    <xf numFmtId="0" fontId="12" fillId="36" borderId="4" xfId="0" applyFont="1" applyFill="1" applyBorder="1" applyAlignment="1">
      <alignment horizontal="center" vertical="center" wrapText="1"/>
    </xf>
    <xf numFmtId="0" fontId="12" fillId="36" borderId="1" xfId="0" applyFont="1" applyFill="1" applyBorder="1" applyAlignment="1">
      <alignment horizontal="center" vertical="center" wrapText="1"/>
    </xf>
    <xf numFmtId="0" fontId="12" fillId="36" borderId="114" xfId="0" applyFont="1" applyFill="1" applyBorder="1" applyAlignment="1">
      <alignment horizontal="center" vertical="center" wrapText="1"/>
    </xf>
    <xf numFmtId="0" fontId="12" fillId="36" borderId="115" xfId="0" applyFont="1" applyFill="1" applyBorder="1" applyAlignment="1">
      <alignment horizontal="center" vertical="center" wrapText="1"/>
    </xf>
    <xf numFmtId="0" fontId="12" fillId="36" borderId="116" xfId="0" applyFont="1" applyFill="1" applyBorder="1" applyAlignment="1">
      <alignment horizontal="center" vertical="center" wrapText="1"/>
    </xf>
    <xf numFmtId="0" fontId="12" fillId="36" borderId="117" xfId="0" applyFont="1" applyFill="1" applyBorder="1" applyAlignment="1">
      <alignment horizontal="center" vertical="center" wrapText="1"/>
    </xf>
    <xf numFmtId="0" fontId="12" fillId="36" borderId="118" xfId="0" applyFont="1" applyFill="1" applyBorder="1" applyAlignment="1">
      <alignment horizontal="center" vertical="center" wrapText="1"/>
    </xf>
    <xf numFmtId="0" fontId="12" fillId="36" borderId="113" xfId="0" applyFont="1" applyFill="1" applyBorder="1" applyAlignment="1">
      <alignment horizontal="center" vertical="center" wrapText="1"/>
    </xf>
    <xf numFmtId="0" fontId="80" fillId="0" borderId="1" xfId="0" applyFont="1" applyBorder="1" applyAlignment="1">
      <alignment horizontal="center" vertical="center" wrapText="1"/>
    </xf>
    <xf numFmtId="0" fontId="3" fillId="0" borderId="0" xfId="0" applyFont="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0" fontId="69" fillId="4"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9"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1" fontId="69" fillId="36" borderId="1" xfId="0" applyNumberFormat="1" applyFont="1" applyFill="1" applyBorder="1" applyAlignment="1">
      <alignment horizontal="center" vertical="center"/>
    </xf>
    <xf numFmtId="0" fontId="69" fillId="3" borderId="1"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4" xfId="0" applyFont="1" applyFill="1" applyBorder="1" applyAlignment="1">
      <alignment horizontal="center" vertical="center" wrapText="1"/>
    </xf>
    <xf numFmtId="0" fontId="7" fillId="0" borderId="24" xfId="104" applyFont="1" applyBorder="1" applyAlignment="1">
      <alignment horizontal="center" vertical="center" wrapText="1"/>
    </xf>
    <xf numFmtId="0" fontId="7" fillId="0" borderId="25" xfId="104" applyFont="1" applyBorder="1" applyAlignment="1">
      <alignment horizontal="center" vertical="center" wrapText="1"/>
    </xf>
    <xf numFmtId="0" fontId="7" fillId="0" borderId="26" xfId="104" applyFont="1" applyBorder="1" applyAlignment="1">
      <alignment horizontal="center" vertical="center" wrapText="1"/>
    </xf>
    <xf numFmtId="0" fontId="7" fillId="0" borderId="18" xfId="104" applyFont="1" applyBorder="1" applyAlignment="1">
      <alignment horizontal="center" vertical="center" shrinkToFit="1"/>
    </xf>
    <xf numFmtId="0" fontId="7" fillId="0" borderId="17" xfId="104" applyFont="1" applyBorder="1" applyAlignment="1">
      <alignment horizontal="center" vertical="center" shrinkToFit="1"/>
    </xf>
    <xf numFmtId="0" fontId="5" fillId="0" borderId="16" xfId="104" applyFont="1" applyBorder="1" applyAlignment="1">
      <alignment horizontal="left" vertical="center" shrinkToFit="1"/>
    </xf>
    <xf numFmtId="0" fontId="5" fillId="0" borderId="1" xfId="104" applyFont="1" applyBorder="1" applyAlignment="1">
      <alignment horizontal="left" vertical="center" shrinkToFit="1"/>
    </xf>
    <xf numFmtId="0" fontId="5" fillId="0" borderId="2" xfId="104" applyFont="1" applyBorder="1" applyAlignment="1">
      <alignment horizontal="justify" vertical="center" wrapText="1" shrinkToFit="1"/>
    </xf>
    <xf numFmtId="0" fontId="5" fillId="0" borderId="3" xfId="104" applyFont="1" applyBorder="1" applyAlignment="1">
      <alignment horizontal="justify" vertical="center" wrapText="1" shrinkToFit="1"/>
    </xf>
    <xf numFmtId="0" fontId="5" fillId="0" borderId="4" xfId="104" applyFont="1" applyBorder="1" applyAlignment="1">
      <alignment horizontal="justify" vertical="center" wrapText="1" shrinkToFit="1"/>
    </xf>
    <xf numFmtId="0" fontId="5" fillId="0" borderId="56" xfId="104" applyFont="1" applyBorder="1" applyAlignment="1">
      <alignment horizontal="left" vertical="center" shrinkToFit="1"/>
    </xf>
    <xf numFmtId="0" fontId="7" fillId="0" borderId="14" xfId="104" applyFont="1" applyBorder="1" applyAlignment="1">
      <alignment horizontal="center" vertical="center" wrapText="1"/>
    </xf>
    <xf numFmtId="0" fontId="7" fillId="0" borderId="0" xfId="104" applyFont="1" applyAlignment="1">
      <alignment horizontal="center" vertical="center" wrapText="1"/>
    </xf>
    <xf numFmtId="0" fontId="7" fillId="0" borderId="20" xfId="104" applyFont="1" applyBorder="1" applyAlignment="1">
      <alignment horizontal="center" vertical="center" wrapText="1"/>
    </xf>
    <xf numFmtId="0" fontId="7" fillId="0" borderId="21" xfId="104" applyFont="1" applyBorder="1" applyAlignment="1">
      <alignment horizontal="center" vertical="center" wrapText="1"/>
    </xf>
    <xf numFmtId="0" fontId="7" fillId="0" borderId="22" xfId="104" applyFont="1" applyBorder="1" applyAlignment="1">
      <alignment horizontal="center" vertical="center" wrapText="1"/>
    </xf>
    <xf numFmtId="0" fontId="7" fillId="0" borderId="24" xfId="104" applyFont="1" applyBorder="1" applyAlignment="1">
      <alignment horizontal="left" vertical="center"/>
    </xf>
    <xf numFmtId="0" fontId="7" fillId="0" borderId="25" xfId="104" applyFont="1" applyBorder="1" applyAlignment="1">
      <alignment horizontal="left" vertical="center"/>
    </xf>
    <xf numFmtId="0" fontId="7" fillId="0" borderId="69" xfId="104" applyFont="1" applyBorder="1" applyAlignment="1">
      <alignment horizontal="justify" vertical="center" shrinkToFit="1"/>
    </xf>
    <xf numFmtId="0" fontId="7" fillId="0" borderId="17" xfId="104" applyFont="1" applyBorder="1" applyAlignment="1">
      <alignment horizontal="justify" vertical="center" shrinkToFit="1"/>
    </xf>
    <xf numFmtId="0" fontId="7" fillId="0" borderId="70" xfId="104" applyFont="1" applyBorder="1" applyAlignment="1">
      <alignment horizontal="justify" vertical="center" shrinkToFit="1"/>
    </xf>
    <xf numFmtId="0" fontId="5" fillId="0" borderId="72" xfId="104" applyFont="1" applyBorder="1" applyAlignment="1">
      <alignment horizontal="justify" vertical="center" shrinkToFit="1"/>
    </xf>
    <xf numFmtId="0" fontId="5" fillId="0" borderId="60" xfId="104" applyFont="1" applyBorder="1" applyAlignment="1">
      <alignment horizontal="left" vertical="center" shrinkToFit="1"/>
    </xf>
    <xf numFmtId="0" fontId="5" fillId="0" borderId="63" xfId="104" applyFont="1" applyBorder="1" applyAlignment="1">
      <alignment horizontal="left" vertical="center" shrinkToFit="1"/>
    </xf>
    <xf numFmtId="0" fontId="5" fillId="0" borderId="75" xfId="104" applyFont="1" applyBorder="1" applyAlignment="1">
      <alignment horizontal="justify" vertical="center" shrinkToFit="1"/>
    </xf>
    <xf numFmtId="0" fontId="7" fillId="0" borderId="20" xfId="104" applyFont="1" applyBorder="1" applyAlignment="1">
      <alignment horizontal="left" vertical="center" shrinkToFit="1"/>
    </xf>
    <xf numFmtId="0" fontId="7" fillId="0" borderId="21" xfId="104" applyFont="1" applyBorder="1" applyAlignment="1">
      <alignment horizontal="left" vertical="center" shrinkToFit="1"/>
    </xf>
    <xf numFmtId="0" fontId="5" fillId="0" borderId="93" xfId="104" applyFont="1" applyBorder="1" applyAlignment="1">
      <alignment horizontal="left" vertical="center" shrinkToFit="1"/>
    </xf>
    <xf numFmtId="0" fontId="7" fillId="0" borderId="93" xfId="104" applyFont="1" applyBorder="1" applyAlignment="1">
      <alignment horizontal="center" vertical="center" wrapText="1" shrinkToFit="1"/>
    </xf>
    <xf numFmtId="0" fontId="7" fillId="0" borderId="94" xfId="104" applyFont="1" applyBorder="1" applyAlignment="1">
      <alignment horizontal="center" vertical="center" wrapText="1" shrinkToFit="1"/>
    </xf>
    <xf numFmtId="0" fontId="5" fillId="0" borderId="103" xfId="104" applyFont="1" applyBorder="1" applyAlignment="1">
      <alignment horizontal="justify" vertical="center" shrinkToFit="1"/>
    </xf>
    <xf numFmtId="0" fontId="5" fillId="0" borderId="95" xfId="104" applyFont="1" applyBorder="1" applyAlignment="1">
      <alignment horizontal="justify" vertical="center" shrinkToFit="1"/>
    </xf>
    <xf numFmtId="0" fontId="5" fillId="0" borderId="61" xfId="104" applyFont="1" applyBorder="1" applyAlignment="1">
      <alignment horizontal="justify" vertical="center" shrinkToFit="1"/>
    </xf>
    <xf numFmtId="0" fontId="5" fillId="0" borderId="60" xfId="104" applyFont="1" applyBorder="1" applyAlignment="1">
      <alignment horizontal="justify" vertical="center" shrinkToFit="1"/>
    </xf>
    <xf numFmtId="0" fontId="5" fillId="0" borderId="87" xfId="104" applyFont="1" applyBorder="1" applyAlignment="1">
      <alignment horizontal="justify" vertical="center" shrinkToFit="1"/>
    </xf>
    <xf numFmtId="0" fontId="5" fillId="0" borderId="63" xfId="104" applyFont="1" applyBorder="1" applyAlignment="1">
      <alignment horizontal="justify" vertical="center" shrinkToFit="1"/>
    </xf>
    <xf numFmtId="0" fontId="5" fillId="0" borderId="66" xfId="104" applyFont="1" applyBorder="1" applyAlignment="1">
      <alignment horizontal="justify" vertical="center" shrinkToFit="1"/>
    </xf>
    <xf numFmtId="0" fontId="5" fillId="0" borderId="81" xfId="104" applyFont="1" applyBorder="1" applyAlignment="1">
      <alignment horizontal="justify" vertical="center" shrinkToFit="1"/>
    </xf>
    <xf numFmtId="0" fontId="5" fillId="0" borderId="67" xfId="104" applyFont="1" applyBorder="1" applyAlignment="1">
      <alignment horizontal="justify" vertical="center" shrinkToFit="1"/>
    </xf>
    <xf numFmtId="0" fontId="7" fillId="0" borderId="39" xfId="104" applyFont="1" applyBorder="1" applyAlignment="1">
      <alignment horizontal="center" vertical="center" shrinkToFit="1"/>
    </xf>
    <xf numFmtId="0" fontId="7" fillId="0" borderId="1" xfId="104" applyFont="1" applyBorder="1" applyAlignment="1">
      <alignment horizontal="center" vertical="center" shrinkToFit="1"/>
    </xf>
    <xf numFmtId="0" fontId="5" fillId="0" borderId="1" xfId="104" applyFont="1" applyBorder="1" applyAlignment="1">
      <alignment horizontal="left" vertical="center" wrapText="1"/>
    </xf>
    <xf numFmtId="0" fontId="7" fillId="0" borderId="40" xfId="104" applyFont="1" applyBorder="1" applyAlignment="1">
      <alignment horizontal="center" vertical="center" shrinkToFit="1"/>
    </xf>
    <xf numFmtId="0" fontId="7" fillId="0" borderId="56" xfId="104" applyFont="1" applyBorder="1" applyAlignment="1">
      <alignment horizontal="center" vertical="center" shrinkToFit="1"/>
    </xf>
    <xf numFmtId="0" fontId="66" fillId="0" borderId="0" xfId="104" applyFont="1" applyAlignment="1">
      <alignment vertical="center" wrapText="1"/>
    </xf>
    <xf numFmtId="0" fontId="5" fillId="0" borderId="78" xfId="104" applyFont="1" applyBorder="1" applyAlignment="1">
      <alignment horizontal="justify" vertical="center" shrinkToFit="1"/>
    </xf>
    <xf numFmtId="0" fontId="7" fillId="0" borderId="80" xfId="104" applyFont="1" applyBorder="1" applyAlignment="1">
      <alignment horizontal="justify" vertical="center" shrinkToFit="1"/>
    </xf>
    <xf numFmtId="0" fontId="7" fillId="0" borderId="81" xfId="104" applyFont="1" applyBorder="1" applyAlignment="1">
      <alignment horizontal="justify" vertical="center" shrinkToFit="1"/>
    </xf>
    <xf numFmtId="0" fontId="7" fillId="0" borderId="67" xfId="104" applyFont="1" applyBorder="1" applyAlignment="1">
      <alignment horizontal="justify" vertical="center" shrinkToFit="1"/>
    </xf>
    <xf numFmtId="0" fontId="7" fillId="0" borderId="18" xfId="104" applyFont="1" applyBorder="1" applyAlignment="1">
      <alignment horizontal="left" vertical="center"/>
    </xf>
    <xf numFmtId="0" fontId="7" fillId="0" borderId="17" xfId="104" applyFont="1" applyBorder="1" applyAlignment="1">
      <alignment horizontal="left" vertical="center"/>
    </xf>
    <xf numFmtId="0" fontId="7" fillId="0" borderId="19" xfId="104" applyFont="1" applyBorder="1" applyAlignment="1">
      <alignment horizontal="left" vertical="center"/>
    </xf>
    <xf numFmtId="0" fontId="66" fillId="0" borderId="0" xfId="104" applyFont="1" applyAlignment="1">
      <alignment wrapText="1"/>
    </xf>
    <xf numFmtId="0" fontId="7" fillId="0" borderId="18" xfId="104" applyFont="1" applyBorder="1" applyAlignment="1">
      <alignment horizontal="left" vertical="center" wrapText="1"/>
    </xf>
    <xf numFmtId="0" fontId="7" fillId="0" borderId="17" xfId="104" applyFont="1" applyBorder="1" applyAlignment="1">
      <alignment horizontal="left" vertical="center" wrapText="1"/>
    </xf>
    <xf numFmtId="0" fontId="7" fillId="0" borderId="19" xfId="104" applyFont="1" applyBorder="1" applyAlignment="1">
      <alignment horizontal="left" vertical="center" wrapText="1"/>
    </xf>
    <xf numFmtId="0" fontId="7" fillId="0" borderId="69" xfId="104" applyFont="1" applyBorder="1" applyAlignment="1">
      <alignment horizontal="center" vertical="center" wrapText="1"/>
    </xf>
    <xf numFmtId="0" fontId="7" fillId="0" borderId="70" xfId="104" applyFont="1" applyBorder="1" applyAlignment="1">
      <alignment horizontal="center" vertical="center" wrapText="1"/>
    </xf>
    <xf numFmtId="0" fontId="5" fillId="0" borderId="92" xfId="104" applyFont="1" applyBorder="1" applyAlignment="1">
      <alignment horizontal="left" vertical="center" shrinkToFit="1"/>
    </xf>
    <xf numFmtId="0" fontId="5" fillId="0" borderId="96" xfId="104" applyFont="1" applyBorder="1" applyAlignment="1">
      <alignment horizontal="left" vertical="center" shrinkToFit="1"/>
    </xf>
    <xf numFmtId="0" fontId="7" fillId="0" borderId="18" xfId="104" applyFont="1" applyBorder="1" applyAlignment="1">
      <alignment horizontal="center" vertical="center" wrapText="1"/>
    </xf>
    <xf numFmtId="0" fontId="7" fillId="0" borderId="17" xfId="104" applyFont="1" applyBorder="1" applyAlignment="1">
      <alignment horizontal="center" vertical="center" wrapText="1"/>
    </xf>
    <xf numFmtId="0" fontId="7" fillId="0" borderId="19" xfId="104" applyFont="1" applyBorder="1" applyAlignment="1">
      <alignment horizontal="center" vertical="center" wrapText="1"/>
    </xf>
    <xf numFmtId="0" fontId="5" fillId="0" borderId="20" xfId="104" applyFont="1" applyBorder="1" applyAlignment="1">
      <alignment vertical="center" wrapText="1"/>
    </xf>
    <xf numFmtId="0" fontId="5" fillId="0" borderId="21" xfId="104" applyFont="1" applyBorder="1" applyAlignment="1">
      <alignment vertical="center" wrapText="1"/>
    </xf>
    <xf numFmtId="0" fontId="5" fillId="0" borderId="22" xfId="104" applyFont="1" applyBorder="1" applyAlignment="1">
      <alignment vertical="center" wrapText="1"/>
    </xf>
    <xf numFmtId="0" fontId="5" fillId="0" borderId="18" xfId="104" applyFont="1" applyBorder="1" applyAlignment="1">
      <alignment vertical="center" wrapText="1"/>
    </xf>
    <xf numFmtId="0" fontId="5" fillId="0" borderId="17" xfId="104" applyFont="1" applyBorder="1" applyAlignment="1">
      <alignment vertical="center" wrapText="1"/>
    </xf>
    <xf numFmtId="0" fontId="5" fillId="0" borderId="19" xfId="104" applyFont="1" applyBorder="1" applyAlignment="1">
      <alignment vertical="center" wrapText="1"/>
    </xf>
    <xf numFmtId="0" fontId="7" fillId="0" borderId="80" xfId="104" applyFont="1" applyBorder="1" applyAlignment="1">
      <alignment horizontal="center" vertical="center" shrinkToFit="1"/>
    </xf>
    <xf numFmtId="0" fontId="7" fillId="0" borderId="81" xfId="104" applyFont="1" applyBorder="1" applyAlignment="1">
      <alignment horizontal="center" vertical="center" shrinkToFit="1"/>
    </xf>
    <xf numFmtId="0" fontId="7" fillId="0" borderId="67" xfId="104" applyFont="1" applyBorder="1" applyAlignment="1">
      <alignment horizontal="center" vertical="center" shrinkToFit="1"/>
    </xf>
    <xf numFmtId="0" fontId="7" fillId="0" borderId="21" xfId="104" applyFont="1" applyBorder="1" applyAlignment="1">
      <alignment horizontal="left" vertical="center"/>
    </xf>
    <xf numFmtId="0" fontId="7" fillId="0" borderId="22" xfId="104" applyFont="1" applyBorder="1" applyAlignment="1">
      <alignment horizontal="left" vertical="center"/>
    </xf>
    <xf numFmtId="0" fontId="7" fillId="0" borderId="18" xfId="104" applyFont="1" applyBorder="1" applyAlignment="1">
      <alignment horizontal="justify" vertical="center" shrinkToFit="1"/>
    </xf>
    <xf numFmtId="0" fontId="66" fillId="0" borderId="0" xfId="104" applyFont="1" applyAlignment="1">
      <alignment horizontal="justify" vertical="center" wrapText="1"/>
    </xf>
    <xf numFmtId="0" fontId="5" fillId="0" borderId="18" xfId="104" applyFont="1" applyBorder="1" applyAlignment="1">
      <alignment horizontal="left" vertical="center" wrapText="1"/>
    </xf>
    <xf numFmtId="0" fontId="5" fillId="0" borderId="19" xfId="104" applyFont="1" applyBorder="1" applyAlignment="1">
      <alignment horizontal="left" vertical="center" wrapText="1"/>
    </xf>
    <xf numFmtId="0" fontId="66" fillId="0" borderId="21" xfId="104" applyFont="1" applyBorder="1" applyAlignment="1">
      <alignment horizontal="left" vertical="center" wrapText="1"/>
    </xf>
    <xf numFmtId="0" fontId="66" fillId="0" borderId="21" xfId="104" applyFont="1" applyBorder="1" applyAlignment="1">
      <alignment horizontal="justify" vertical="center" wrapText="1"/>
    </xf>
    <xf numFmtId="0" fontId="63" fillId="0" borderId="19" xfId="104" applyBorder="1" applyAlignment="1">
      <alignment vertical="center" wrapText="1"/>
    </xf>
    <xf numFmtId="0" fontId="66" fillId="0" borderId="0" xfId="104" applyFont="1" applyAlignment="1">
      <alignment horizontal="justify" vertical="justify" wrapText="1"/>
    </xf>
    <xf numFmtId="0" fontId="67" fillId="0" borderId="21" xfId="107" applyFont="1" applyFill="1" applyBorder="1" applyAlignment="1">
      <alignment horizontal="left" wrapText="1"/>
    </xf>
    <xf numFmtId="0" fontId="7" fillId="0" borderId="18" xfId="104" applyFont="1" applyBorder="1" applyAlignment="1">
      <alignment horizontal="center" vertical="center"/>
    </xf>
    <xf numFmtId="0" fontId="7" fillId="0" borderId="17" xfId="104" applyFont="1" applyBorder="1" applyAlignment="1">
      <alignment horizontal="center" vertical="center"/>
    </xf>
    <xf numFmtId="0" fontId="7" fillId="0" borderId="19" xfId="104" applyFont="1" applyBorder="1" applyAlignment="1">
      <alignment horizontal="center" vertical="center"/>
    </xf>
    <xf numFmtId="0" fontId="7" fillId="0" borderId="69" xfId="104" applyFont="1" applyBorder="1" applyAlignment="1">
      <alignment horizontal="left" vertical="center" shrinkToFit="1"/>
    </xf>
    <xf numFmtId="0" fontId="7" fillId="0" borderId="70" xfId="104" applyFont="1" applyBorder="1" applyAlignment="1">
      <alignment horizontal="left" vertical="center" shrinkToFit="1"/>
    </xf>
    <xf numFmtId="0" fontId="5" fillId="0" borderId="93" xfId="104" applyFont="1" applyBorder="1" applyAlignment="1">
      <alignment horizontal="center" vertical="center" shrinkToFit="1"/>
    </xf>
    <xf numFmtId="0" fontId="5" fillId="0" borderId="87" xfId="104" applyFont="1" applyBorder="1" applyAlignment="1">
      <alignment horizontal="left" vertical="center" shrinkToFit="1"/>
    </xf>
    <xf numFmtId="0" fontId="5" fillId="0" borderId="92" xfId="104" applyFont="1" applyBorder="1" applyAlignment="1">
      <alignment horizontal="center" vertical="center" shrinkToFit="1"/>
    </xf>
    <xf numFmtId="0" fontId="5" fillId="0" borderId="110" xfId="104" applyFont="1" applyBorder="1" applyAlignment="1">
      <alignment horizontal="center" vertical="center" shrinkToFit="1"/>
    </xf>
    <xf numFmtId="0" fontId="7" fillId="0" borderId="18" xfId="104" applyFont="1" applyBorder="1" applyAlignment="1">
      <alignment horizontal="left" vertical="center" shrinkToFit="1"/>
    </xf>
    <xf numFmtId="0" fontId="7" fillId="0" borderId="17" xfId="104" applyFont="1" applyBorder="1" applyAlignment="1">
      <alignment horizontal="left" vertical="center" shrinkToFit="1"/>
    </xf>
    <xf numFmtId="0" fontId="7" fillId="0" borderId="111" xfId="104" applyFont="1" applyBorder="1" applyAlignment="1">
      <alignment horizontal="center" vertical="center" wrapText="1" shrinkToFit="1"/>
    </xf>
    <xf numFmtId="0" fontId="7" fillId="0" borderId="112" xfId="104" applyFont="1" applyBorder="1" applyAlignment="1">
      <alignment horizontal="center" vertical="center" wrapText="1" shrinkToFit="1"/>
    </xf>
    <xf numFmtId="0" fontId="5" fillId="0" borderId="56" xfId="104" applyFont="1" applyBorder="1" applyAlignment="1">
      <alignment horizontal="left" vertical="center" wrapText="1"/>
    </xf>
    <xf numFmtId="0" fontId="7" fillId="0" borderId="109" xfId="104" applyFont="1" applyBorder="1" applyAlignment="1">
      <alignment horizontal="center" vertical="center" wrapText="1"/>
    </xf>
    <xf numFmtId="0" fontId="5" fillId="0" borderId="27" xfId="104" applyFont="1" applyBorder="1" applyAlignment="1">
      <alignment vertical="center" wrapText="1"/>
    </xf>
    <xf numFmtId="0" fontId="7" fillId="0" borderId="27" xfId="104" applyFont="1" applyBorder="1" applyAlignment="1">
      <alignment horizontal="center" vertical="center" wrapText="1"/>
    </xf>
    <xf numFmtId="0" fontId="7" fillId="0" borderId="98" xfId="104" applyFont="1" applyBorder="1" applyAlignment="1">
      <alignment horizontal="center" vertical="center" wrapText="1"/>
    </xf>
    <xf numFmtId="0" fontId="7" fillId="0" borderId="97" xfId="104" applyFont="1" applyBorder="1" applyAlignment="1">
      <alignment horizontal="center" vertical="center" wrapText="1"/>
    </xf>
    <xf numFmtId="0" fontId="7" fillId="0" borderId="27" xfId="104" applyFont="1" applyBorder="1" applyAlignment="1">
      <alignment horizontal="left" vertical="center"/>
    </xf>
    <xf numFmtId="0" fontId="7" fillId="0" borderId="27" xfId="104" applyFont="1" applyBorder="1" applyAlignment="1">
      <alignment horizontal="left" vertical="center" wrapText="1"/>
    </xf>
    <xf numFmtId="0" fontId="7" fillId="0" borderId="20" xfId="104" applyFont="1" applyBorder="1" applyAlignment="1">
      <alignment horizontal="left" vertical="center"/>
    </xf>
    <xf numFmtId="0" fontId="5" fillId="0" borderId="93" xfId="104" applyFont="1" applyBorder="1" applyAlignment="1">
      <alignment horizontal="left" vertical="center" wrapText="1"/>
    </xf>
    <xf numFmtId="0" fontId="5" fillId="0" borderId="93" xfId="104" applyFont="1" applyBorder="1" applyAlignment="1">
      <alignment vertical="center" wrapText="1"/>
    </xf>
    <xf numFmtId="0" fontId="5" fillId="0" borderId="56" xfId="104" applyFont="1" applyBorder="1" applyAlignment="1">
      <alignment vertical="center" wrapText="1"/>
    </xf>
    <xf numFmtId="0" fontId="5" fillId="0" borderId="16" xfId="104" applyFont="1" applyBorder="1" applyAlignment="1">
      <alignment vertical="center" wrapText="1"/>
    </xf>
    <xf numFmtId="0" fontId="5" fillId="0" borderId="1" xfId="104" applyFont="1" applyBorder="1" applyAlignment="1">
      <alignment vertical="center" wrapText="1"/>
    </xf>
    <xf numFmtId="0" fontId="5" fillId="0" borderId="15" xfId="104" applyFont="1" applyBorder="1" applyAlignment="1">
      <alignment vertical="center" wrapText="1"/>
    </xf>
    <xf numFmtId="0" fontId="63" fillId="0" borderId="15" xfId="104" applyBorder="1" applyAlignment="1">
      <alignment vertical="center" wrapText="1"/>
    </xf>
    <xf numFmtId="0" fontId="7" fillId="0" borderId="97" xfId="104" applyFont="1" applyBorder="1" applyAlignment="1">
      <alignment horizontal="left" vertical="center" wrapText="1"/>
    </xf>
    <xf numFmtId="0" fontId="66" fillId="0" borderId="0" xfId="104" applyFont="1" applyAlignment="1">
      <alignment horizontal="left" vertical="center" wrapText="1"/>
    </xf>
    <xf numFmtId="0" fontId="5" fillId="0" borderId="41" xfId="104" applyFont="1" applyBorder="1" applyAlignment="1">
      <alignment horizontal="left" vertical="center" wrapText="1"/>
    </xf>
    <xf numFmtId="0" fontId="5" fillId="0" borderId="42" xfId="104" applyFont="1" applyBorder="1" applyAlignment="1">
      <alignment horizontal="left" vertical="center" wrapText="1"/>
    </xf>
    <xf numFmtId="0" fontId="38" fillId="0" borderId="56" xfId="95" applyFont="1" applyBorder="1" applyAlignment="1">
      <alignment horizontal="left" vertical="center" wrapText="1"/>
    </xf>
    <xf numFmtId="0" fontId="37" fillId="0" borderId="21" xfId="95" applyFont="1" applyBorder="1" applyAlignment="1">
      <alignment horizontal="center" vertical="center" wrapText="1"/>
    </xf>
    <xf numFmtId="0" fontId="37" fillId="0" borderId="0" xfId="95" applyFont="1" applyAlignment="1">
      <alignment horizontal="center" vertical="center" wrapText="1"/>
    </xf>
    <xf numFmtId="0" fontId="30" fillId="0" borderId="29" xfId="95" applyFont="1" applyBorder="1" applyAlignment="1">
      <alignment horizontal="center" vertical="center"/>
    </xf>
    <xf numFmtId="0" fontId="4" fillId="0" borderId="29" xfId="95" applyBorder="1" applyAlignment="1">
      <alignment horizontal="center" vertical="center"/>
    </xf>
    <xf numFmtId="0" fontId="30" fillId="3" borderId="23" xfId="95" applyFont="1" applyFill="1" applyBorder="1" applyAlignment="1">
      <alignment horizontal="center" vertical="center"/>
    </xf>
    <xf numFmtId="0" fontId="4" fillId="3" borderId="23" xfId="95" applyFill="1" applyBorder="1" applyAlignment="1">
      <alignment horizontal="center" vertical="center"/>
    </xf>
    <xf numFmtId="0" fontId="29" fillId="29" borderId="1" xfId="95" applyFont="1" applyFill="1" applyBorder="1" applyAlignment="1">
      <alignment horizontal="center" vertical="center" wrapText="1"/>
    </xf>
    <xf numFmtId="0" fontId="38" fillId="0" borderId="1" xfId="95" applyFont="1" applyBorder="1" applyAlignment="1">
      <alignment horizontal="left" vertical="center" wrapText="1"/>
    </xf>
    <xf numFmtId="0" fontId="38" fillId="3" borderId="1" xfId="95" applyFont="1" applyFill="1" applyBorder="1" applyAlignment="1">
      <alignment horizontal="left" vertical="center" wrapText="1"/>
    </xf>
    <xf numFmtId="0" fontId="71" fillId="3" borderId="1" xfId="95" applyFont="1" applyFill="1" applyBorder="1" applyAlignment="1">
      <alignment horizontal="left" vertical="center" wrapText="1"/>
    </xf>
    <xf numFmtId="0" fontId="31" fillId="27" borderId="39" xfId="95" applyFont="1" applyFill="1" applyBorder="1" applyAlignment="1">
      <alignment horizontal="center" vertical="center" wrapText="1"/>
    </xf>
    <xf numFmtId="0" fontId="31" fillId="27" borderId="1" xfId="95" applyFont="1" applyFill="1" applyBorder="1" applyAlignment="1">
      <alignment horizontal="center" vertical="center" wrapText="1"/>
    </xf>
    <xf numFmtId="0" fontId="31" fillId="27" borderId="20" xfId="95" applyFont="1" applyFill="1" applyBorder="1" applyAlignment="1">
      <alignment horizontal="center" vertical="center" wrapText="1"/>
    </xf>
    <xf numFmtId="0" fontId="31" fillId="27" borderId="21" xfId="95" applyFont="1" applyFill="1" applyBorder="1" applyAlignment="1">
      <alignment horizontal="center" vertical="center" wrapText="1"/>
    </xf>
    <xf numFmtId="0" fontId="31" fillId="27" borderId="22" xfId="95" applyFont="1" applyFill="1" applyBorder="1" applyAlignment="1">
      <alignment horizontal="center" vertical="center" wrapText="1"/>
    </xf>
    <xf numFmtId="0" fontId="32" fillId="0" borderId="24" xfId="95" applyFont="1" applyBorder="1" applyAlignment="1">
      <alignment horizontal="left" vertical="center" wrapText="1"/>
    </xf>
    <xf numFmtId="0" fontId="32" fillId="0" borderId="25" xfId="95" applyFont="1" applyBorder="1" applyAlignment="1">
      <alignment horizontal="left" vertical="center" wrapText="1"/>
    </xf>
    <xf numFmtId="0" fontId="36" fillId="0" borderId="25" xfId="99" applyBorder="1" applyAlignment="1">
      <alignment horizontal="left" vertical="center" wrapText="1"/>
    </xf>
    <xf numFmtId="0" fontId="33" fillId="0" borderId="33" xfId="95" applyFont="1" applyBorder="1" applyAlignment="1">
      <alignment horizontal="left" vertical="center" wrapText="1"/>
    </xf>
    <xf numFmtId="0" fontId="33" fillId="0" borderId="3" xfId="95" applyFont="1" applyBorder="1" applyAlignment="1">
      <alignment horizontal="left" vertical="center" wrapText="1"/>
    </xf>
    <xf numFmtId="0" fontId="36" fillId="0" borderId="3" xfId="99" applyBorder="1" applyAlignment="1">
      <alignment horizontal="left" vertical="center" wrapText="1"/>
    </xf>
    <xf numFmtId="0" fontId="32" fillId="27" borderId="33" xfId="95" applyFont="1" applyFill="1" applyBorder="1" applyAlignment="1">
      <alignment horizontal="left" vertical="center" wrapText="1"/>
    </xf>
    <xf numFmtId="0" fontId="32" fillId="27" borderId="3" xfId="95" applyFont="1" applyFill="1" applyBorder="1" applyAlignment="1">
      <alignment horizontal="left" vertical="center" wrapText="1"/>
    </xf>
    <xf numFmtId="0" fontId="32" fillId="28" borderId="33" xfId="95" applyFont="1" applyFill="1" applyBorder="1" applyAlignment="1">
      <alignment horizontal="left" vertical="center" wrapText="1"/>
    </xf>
    <xf numFmtId="0" fontId="32" fillId="28" borderId="3" xfId="95" applyFont="1" applyFill="1" applyBorder="1" applyAlignment="1">
      <alignment horizontal="left" vertical="center" wrapText="1"/>
    </xf>
    <xf numFmtId="0" fontId="32" fillId="27" borderId="34" xfId="95" applyFont="1" applyFill="1" applyBorder="1" applyAlignment="1">
      <alignment horizontal="left" vertical="center" wrapText="1"/>
    </xf>
    <xf numFmtId="0" fontId="32" fillId="27" borderId="35" xfId="95" applyFont="1" applyFill="1" applyBorder="1" applyAlignment="1">
      <alignment horizontal="left" vertical="center" wrapText="1"/>
    </xf>
    <xf numFmtId="0" fontId="36" fillId="0" borderId="35" xfId="99" applyBorder="1" applyAlignment="1">
      <alignment horizontal="left" vertical="center" wrapText="1"/>
    </xf>
    <xf numFmtId="0" fontId="34" fillId="0" borderId="33" xfId="95" applyFont="1" applyBorder="1" applyAlignment="1">
      <alignment horizontal="left" vertical="center" wrapText="1"/>
    </xf>
    <xf numFmtId="0" fontId="34" fillId="0" borderId="3" xfId="95" applyFont="1" applyBorder="1" applyAlignment="1">
      <alignment horizontal="left" vertical="center" wrapText="1"/>
    </xf>
    <xf numFmtId="0" fontId="32" fillId="4" borderId="33" xfId="95" applyFont="1" applyFill="1" applyBorder="1" applyAlignment="1">
      <alignment horizontal="left" vertical="center" wrapText="1"/>
    </xf>
    <xf numFmtId="0" fontId="32" fillId="4" borderId="3" xfId="95" applyFont="1" applyFill="1" applyBorder="1" applyAlignment="1">
      <alignment horizontal="left" vertical="center" wrapText="1"/>
    </xf>
    <xf numFmtId="0" fontId="12" fillId="3" borderId="18" xfId="95" applyFont="1" applyFill="1" applyBorder="1" applyAlignment="1">
      <alignment horizontal="center" vertical="center" wrapText="1"/>
    </xf>
    <xf numFmtId="0" fontId="12" fillId="3" borderId="17" xfId="95" applyFont="1" applyFill="1" applyBorder="1" applyAlignment="1">
      <alignment horizontal="center" vertical="center" wrapText="1"/>
    </xf>
    <xf numFmtId="0" fontId="12" fillId="3" borderId="19" xfId="95" applyFont="1" applyFill="1" applyBorder="1" applyAlignment="1">
      <alignment horizontal="center" vertical="center" wrapText="1"/>
    </xf>
    <xf numFmtId="0" fontId="28" fillId="3" borderId="20" xfId="95" applyFont="1" applyFill="1" applyBorder="1" applyAlignment="1">
      <alignment horizontal="center" vertical="center"/>
    </xf>
    <xf numFmtId="0" fontId="28" fillId="3" borderId="21" xfId="95" applyFont="1" applyFill="1" applyBorder="1" applyAlignment="1">
      <alignment horizontal="center" vertical="center"/>
    </xf>
    <xf numFmtId="0" fontId="28" fillId="3" borderId="22" xfId="95" applyFont="1" applyFill="1" applyBorder="1" applyAlignment="1">
      <alignment horizontal="center" vertical="center"/>
    </xf>
    <xf numFmtId="0" fontId="28" fillId="3" borderId="14" xfId="95" applyFont="1" applyFill="1" applyBorder="1" applyAlignment="1">
      <alignment horizontal="center" vertical="center"/>
    </xf>
    <xf numFmtId="0" fontId="28" fillId="3" borderId="0" xfId="95" applyFont="1" applyFill="1" applyAlignment="1">
      <alignment horizontal="center" vertical="center"/>
    </xf>
    <xf numFmtId="0" fontId="28" fillId="3" borderId="23" xfId="95" applyFont="1" applyFill="1" applyBorder="1" applyAlignment="1">
      <alignment horizontal="center" vertical="center"/>
    </xf>
    <xf numFmtId="0" fontId="28" fillId="3" borderId="24" xfId="95" applyFont="1" applyFill="1" applyBorder="1" applyAlignment="1">
      <alignment horizontal="center" vertical="center"/>
    </xf>
    <xf numFmtId="0" fontId="28" fillId="3" borderId="25" xfId="95" applyFont="1" applyFill="1" applyBorder="1" applyAlignment="1">
      <alignment horizontal="center" vertical="center"/>
    </xf>
    <xf numFmtId="0" fontId="28" fillId="3" borderId="26" xfId="95" applyFont="1" applyFill="1" applyBorder="1" applyAlignment="1">
      <alignment horizontal="center" vertical="center"/>
    </xf>
    <xf numFmtId="0" fontId="30" fillId="4" borderId="20" xfId="95" applyFont="1" applyFill="1" applyBorder="1" applyAlignment="1">
      <alignment horizontal="center" vertical="center"/>
    </xf>
    <xf numFmtId="0" fontId="30" fillId="4" borderId="21" xfId="95" applyFont="1" applyFill="1" applyBorder="1" applyAlignment="1">
      <alignment horizontal="center" vertical="center"/>
    </xf>
    <xf numFmtId="0" fontId="30" fillId="4" borderId="22" xfId="95" applyFont="1" applyFill="1" applyBorder="1" applyAlignment="1">
      <alignment horizontal="center" vertical="center"/>
    </xf>
    <xf numFmtId="0" fontId="31" fillId="27" borderId="24" xfId="95" applyFont="1" applyFill="1" applyBorder="1" applyAlignment="1">
      <alignment horizontal="center" vertical="center" wrapText="1"/>
    </xf>
    <xf numFmtId="0" fontId="31" fillId="27" borderId="25" xfId="95" applyFont="1" applyFill="1" applyBorder="1" applyAlignment="1">
      <alignment horizontal="center" vertical="center" wrapText="1"/>
    </xf>
    <xf numFmtId="0" fontId="31" fillId="27" borderId="26" xfId="95" applyFont="1" applyFill="1" applyBorder="1" applyAlignment="1">
      <alignment horizontal="center" vertical="center" wrapText="1"/>
    </xf>
    <xf numFmtId="0" fontId="32" fillId="28" borderId="30" xfId="95" applyFont="1" applyFill="1" applyBorder="1" applyAlignment="1">
      <alignment horizontal="left" vertical="center" wrapText="1"/>
    </xf>
    <xf numFmtId="0" fontId="32" fillId="28" borderId="31" xfId="95" applyFont="1" applyFill="1" applyBorder="1" applyAlignment="1">
      <alignment horizontal="left" vertical="center" wrapText="1"/>
    </xf>
  </cellXfs>
  <cellStyles count="111">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Ênfase1 2" xfId="23" xr:uid="{00000000-0005-0000-0000-000006000000}"/>
    <cellStyle name="20% - Ênfase2 2" xfId="24" xr:uid="{00000000-0005-0000-0000-000007000000}"/>
    <cellStyle name="20% - Ênfase3 2" xfId="25" xr:uid="{00000000-0005-0000-0000-000008000000}"/>
    <cellStyle name="20% - Ênfase4 2" xfId="26" xr:uid="{00000000-0005-0000-0000-000009000000}"/>
    <cellStyle name="20% - Ênfase5 2" xfId="27" xr:uid="{00000000-0005-0000-0000-00000A000000}"/>
    <cellStyle name="20% - Ênfase6 2" xfId="28" xr:uid="{00000000-0005-0000-0000-00000B000000}"/>
    <cellStyle name="40% - Accent1" xfId="29" xr:uid="{00000000-0005-0000-0000-00000C000000}"/>
    <cellStyle name="40% - Accent2" xfId="30" xr:uid="{00000000-0005-0000-0000-00000D000000}"/>
    <cellStyle name="40% - Accent3" xfId="31" xr:uid="{00000000-0005-0000-0000-00000E000000}"/>
    <cellStyle name="40% - Accent4" xfId="32" xr:uid="{00000000-0005-0000-0000-00000F000000}"/>
    <cellStyle name="40% - Accent5" xfId="33" xr:uid="{00000000-0005-0000-0000-000010000000}"/>
    <cellStyle name="40% - Accent6" xfId="34" xr:uid="{00000000-0005-0000-0000-000011000000}"/>
    <cellStyle name="40% - Ênfase1 2" xfId="35" xr:uid="{00000000-0005-0000-0000-000012000000}"/>
    <cellStyle name="40% - Ênfase2 2" xfId="36" xr:uid="{00000000-0005-0000-0000-000013000000}"/>
    <cellStyle name="40% - Ênfase3 2" xfId="37" xr:uid="{00000000-0005-0000-0000-000014000000}"/>
    <cellStyle name="40% - Ênfase4 2" xfId="38" xr:uid="{00000000-0005-0000-0000-000015000000}"/>
    <cellStyle name="40% - Ênfase5 2" xfId="39" xr:uid="{00000000-0005-0000-0000-000016000000}"/>
    <cellStyle name="40% - Ênfase6 2" xfId="40" xr:uid="{00000000-0005-0000-0000-000017000000}"/>
    <cellStyle name="60% - Accent1" xfId="41" xr:uid="{00000000-0005-0000-0000-000018000000}"/>
    <cellStyle name="60% - Accent2" xfId="42" xr:uid="{00000000-0005-0000-0000-000019000000}"/>
    <cellStyle name="60% - Accent3" xfId="43" xr:uid="{00000000-0005-0000-0000-00001A000000}"/>
    <cellStyle name="60% - Accent4" xfId="44" xr:uid="{00000000-0005-0000-0000-00001B000000}"/>
    <cellStyle name="60% - Accent5" xfId="45" xr:uid="{00000000-0005-0000-0000-00001C000000}"/>
    <cellStyle name="60% - Accent6" xfId="46" xr:uid="{00000000-0005-0000-0000-00001D000000}"/>
    <cellStyle name="60% - Ênfase1 2" xfId="47" xr:uid="{00000000-0005-0000-0000-00001E000000}"/>
    <cellStyle name="60% - Ênfase2 2" xfId="48" xr:uid="{00000000-0005-0000-0000-00001F000000}"/>
    <cellStyle name="60% - Ênfase3 2" xfId="49" xr:uid="{00000000-0005-0000-0000-000020000000}"/>
    <cellStyle name="60% - Ênfase4 2" xfId="50" xr:uid="{00000000-0005-0000-0000-000021000000}"/>
    <cellStyle name="60% - Ênfase5 2" xfId="51" xr:uid="{00000000-0005-0000-0000-000022000000}"/>
    <cellStyle name="60% - Ênfase6 2" xfId="52" xr:uid="{00000000-0005-0000-0000-000023000000}"/>
    <cellStyle name="Accent1" xfId="53" xr:uid="{00000000-0005-0000-0000-000024000000}"/>
    <cellStyle name="Accent2" xfId="54" xr:uid="{00000000-0005-0000-0000-000025000000}"/>
    <cellStyle name="Accent3" xfId="55" xr:uid="{00000000-0005-0000-0000-000026000000}"/>
    <cellStyle name="Accent4" xfId="56" xr:uid="{00000000-0005-0000-0000-000027000000}"/>
    <cellStyle name="Accent5" xfId="57" xr:uid="{00000000-0005-0000-0000-000028000000}"/>
    <cellStyle name="Accent6" xfId="58" xr:uid="{00000000-0005-0000-0000-000029000000}"/>
    <cellStyle name="Bad" xfId="59" xr:uid="{00000000-0005-0000-0000-00002A000000}"/>
    <cellStyle name="Bom 2" xfId="60" xr:uid="{00000000-0005-0000-0000-00002B000000}"/>
    <cellStyle name="Calculation" xfId="61" xr:uid="{00000000-0005-0000-0000-00002C000000}"/>
    <cellStyle name="Cálculo 2" xfId="62" xr:uid="{00000000-0005-0000-0000-00002D000000}"/>
    <cellStyle name="Célula de Verificação 2" xfId="63" xr:uid="{00000000-0005-0000-0000-00002E000000}"/>
    <cellStyle name="Célula Vinculada 2" xfId="64" xr:uid="{00000000-0005-0000-0000-00002F000000}"/>
    <cellStyle name="Check Cell" xfId="65" xr:uid="{00000000-0005-0000-0000-000030000000}"/>
    <cellStyle name="Ênfase1 2" xfId="66" xr:uid="{00000000-0005-0000-0000-000031000000}"/>
    <cellStyle name="Ênfase2 2" xfId="67" xr:uid="{00000000-0005-0000-0000-000032000000}"/>
    <cellStyle name="Ênfase3 2" xfId="68" xr:uid="{00000000-0005-0000-0000-000033000000}"/>
    <cellStyle name="Ênfase4 2" xfId="69" xr:uid="{00000000-0005-0000-0000-000034000000}"/>
    <cellStyle name="Ênfase5 2" xfId="70" xr:uid="{00000000-0005-0000-0000-000035000000}"/>
    <cellStyle name="Ênfase6 2" xfId="71" xr:uid="{00000000-0005-0000-0000-000036000000}"/>
    <cellStyle name="Entrada 2" xfId="72" xr:uid="{00000000-0005-0000-0000-000037000000}"/>
    <cellStyle name="Excel Built-in Normal" xfId="8" xr:uid="{00000000-0005-0000-0000-000038000000}"/>
    <cellStyle name="Explanatory Text" xfId="73" xr:uid="{00000000-0005-0000-0000-000039000000}"/>
    <cellStyle name="Good" xfId="74" xr:uid="{00000000-0005-0000-0000-00003A000000}"/>
    <cellStyle name="Heading 1" xfId="75" xr:uid="{00000000-0005-0000-0000-00003B000000}"/>
    <cellStyle name="Heading 2" xfId="76" xr:uid="{00000000-0005-0000-0000-00003C000000}"/>
    <cellStyle name="Heading 3" xfId="77" xr:uid="{00000000-0005-0000-0000-00003D000000}"/>
    <cellStyle name="Heading 4" xfId="78" xr:uid="{00000000-0005-0000-0000-00003E000000}"/>
    <cellStyle name="Hiperlink" xfId="107" builtinId="8"/>
    <cellStyle name="Input" xfId="79" xr:uid="{00000000-0005-0000-0000-000040000000}"/>
    <cellStyle name="Linked Cell" xfId="80" xr:uid="{00000000-0005-0000-0000-000041000000}"/>
    <cellStyle name="Moeda" xfId="109" builtinId="4"/>
    <cellStyle name="Moeda 2" xfId="9" xr:uid="{00000000-0005-0000-0000-000043000000}"/>
    <cellStyle name="Moeda 2 2 3" xfId="103" xr:uid="{00000000-0005-0000-0000-000044000000}"/>
    <cellStyle name="Moeda 3" xfId="105" xr:uid="{00000000-0005-0000-0000-000045000000}"/>
    <cellStyle name="Moeda 3 4" xfId="96" xr:uid="{00000000-0005-0000-0000-000046000000}"/>
    <cellStyle name="Neutral" xfId="81" xr:uid="{00000000-0005-0000-0000-000047000000}"/>
    <cellStyle name="Normal" xfId="0" builtinId="0"/>
    <cellStyle name="Normal 17 2" xfId="99" xr:uid="{00000000-0005-0000-0000-000049000000}"/>
    <cellStyle name="Normal 2" xfId="4" xr:uid="{00000000-0005-0000-0000-00004A000000}"/>
    <cellStyle name="Normal 2 2" xfId="10" xr:uid="{00000000-0005-0000-0000-00004B000000}"/>
    <cellStyle name="Normal 2 2 2" xfId="101" xr:uid="{00000000-0005-0000-0000-00004C000000}"/>
    <cellStyle name="Normal 2 2 4" xfId="95" xr:uid="{00000000-0005-0000-0000-00004D000000}"/>
    <cellStyle name="Normal 3" xfId="3" xr:uid="{00000000-0005-0000-0000-00004E000000}"/>
    <cellStyle name="Normal 4" xfId="7" xr:uid="{00000000-0005-0000-0000-00004F000000}"/>
    <cellStyle name="Normal 4 2" xfId="97" xr:uid="{00000000-0005-0000-0000-000050000000}"/>
    <cellStyle name="Normal 5" xfId="102" xr:uid="{00000000-0005-0000-0000-000051000000}"/>
    <cellStyle name="Normal 6" xfId="11" xr:uid="{00000000-0005-0000-0000-000052000000}"/>
    <cellStyle name="Normal 7" xfId="104" xr:uid="{00000000-0005-0000-0000-000053000000}"/>
    <cellStyle name="Nota 2" xfId="82" xr:uid="{00000000-0005-0000-0000-000054000000}"/>
    <cellStyle name="Note" xfId="83" xr:uid="{00000000-0005-0000-0000-000055000000}"/>
    <cellStyle name="Output" xfId="84" xr:uid="{00000000-0005-0000-0000-000056000000}"/>
    <cellStyle name="Porcentagem" xfId="110" builtinId="5"/>
    <cellStyle name="Porcentagem 2" xfId="12" xr:uid="{00000000-0005-0000-0000-000058000000}"/>
    <cellStyle name="Porcentagem 2 2" xfId="6" xr:uid="{00000000-0005-0000-0000-000059000000}"/>
    <cellStyle name="Porcentagem 3" xfId="2" xr:uid="{00000000-0005-0000-0000-00005A000000}"/>
    <cellStyle name="Porcentagem 3 2 3" xfId="98" xr:uid="{00000000-0005-0000-0000-00005B000000}"/>
    <cellStyle name="Porcentagem 3 5" xfId="100" xr:uid="{00000000-0005-0000-0000-00005C000000}"/>
    <cellStyle name="Porcentagem 4" xfId="106" xr:uid="{00000000-0005-0000-0000-00005D000000}"/>
    <cellStyle name="Saída 2" xfId="85" xr:uid="{00000000-0005-0000-0000-00005E000000}"/>
    <cellStyle name="Texto de Aviso 2" xfId="86" xr:uid="{00000000-0005-0000-0000-00005F000000}"/>
    <cellStyle name="Texto Explicativo 2" xfId="87" xr:uid="{00000000-0005-0000-0000-000060000000}"/>
    <cellStyle name="Title" xfId="88" xr:uid="{00000000-0005-0000-0000-000061000000}"/>
    <cellStyle name="Título 1 2" xfId="90" xr:uid="{00000000-0005-0000-0000-000062000000}"/>
    <cellStyle name="Título 2 2" xfId="91" xr:uid="{00000000-0005-0000-0000-000063000000}"/>
    <cellStyle name="Título 3 2" xfId="92" xr:uid="{00000000-0005-0000-0000-000064000000}"/>
    <cellStyle name="Título 4 2" xfId="93" xr:uid="{00000000-0005-0000-0000-000065000000}"/>
    <cellStyle name="Título 5" xfId="89" xr:uid="{00000000-0005-0000-0000-000066000000}"/>
    <cellStyle name="Total 2" xfId="13" xr:uid="{00000000-0005-0000-0000-000067000000}"/>
    <cellStyle name="Vírgula" xfId="1" builtinId="3"/>
    <cellStyle name="Vírgula 2" xfId="14" xr:uid="{00000000-0005-0000-0000-000069000000}"/>
    <cellStyle name="Vírgula 2 2" xfId="5" xr:uid="{00000000-0005-0000-0000-00006A000000}"/>
    <cellStyle name="Vírgula 2 2 2" xfId="16" xr:uid="{00000000-0005-0000-0000-00006B000000}"/>
    <cellStyle name="Vírgula 3" xfId="15" xr:uid="{00000000-0005-0000-0000-00006C000000}"/>
    <cellStyle name="Vírgula 4" xfId="108" xr:uid="{00000000-0005-0000-0000-00006D000000}"/>
    <cellStyle name="Warning Text" xfId="94" xr:uid="{00000000-0005-0000-0000-00006E000000}"/>
  </cellStyles>
  <dxfs count="1">
    <dxf>
      <font>
        <color theme="1"/>
      </font>
      <fill>
        <patternFill>
          <bgColor theme="5" tint="0.59996337778862885"/>
        </patternFill>
      </fill>
    </dxf>
  </dxfs>
  <tableStyles count="0" defaultTableStyle="TableStyleMedium2" defaultPivotStyle="PivotStyleLight16"/>
  <colors>
    <mruColors>
      <color rgb="FFFFFF99"/>
      <color rgb="FFFFFFFF"/>
      <color rgb="FF9DB6E7"/>
      <color rgb="FF80A0E0"/>
      <color rgb="FF88C9D8"/>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1115785</xdr:colOff>
      <xdr:row>2</xdr:row>
      <xdr:rowOff>81643</xdr:rowOff>
    </xdr:from>
    <xdr:to>
      <xdr:col>7</xdr:col>
      <xdr:colOff>281091</xdr:colOff>
      <xdr:row>2</xdr:row>
      <xdr:rowOff>1386401</xdr:rowOff>
    </xdr:to>
    <xdr:pic>
      <xdr:nvPicPr>
        <xdr:cNvPr id="2" name="Imagem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0585" y="1310368"/>
          <a:ext cx="3422981" cy="1304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4844143</xdr:colOff>
      <xdr:row>37</xdr:row>
      <xdr:rowOff>299357</xdr:rowOff>
    </xdr:from>
    <xdr:to>
      <xdr:col>5</xdr:col>
      <xdr:colOff>114014</xdr:colOff>
      <xdr:row>37</xdr:row>
      <xdr:rowOff>1956323</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39493" y="19044557"/>
          <a:ext cx="3623296" cy="1656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182350</xdr:colOff>
      <xdr:row>61</xdr:row>
      <xdr:rowOff>103909</xdr:rowOff>
    </xdr:from>
    <xdr:to>
      <xdr:col>5</xdr:col>
      <xdr:colOff>1603664</xdr:colOff>
      <xdr:row>93</xdr:row>
      <xdr:rowOff>155863</xdr:rowOff>
    </xdr:to>
    <xdr:pic>
      <xdr:nvPicPr>
        <xdr:cNvPr id="2" name="Imagem 1">
          <a:extLst>
            <a:ext uri="{FF2B5EF4-FFF2-40B4-BE49-F238E27FC236}">
              <a16:creationId xmlns:a16="http://schemas.microsoft.com/office/drawing/2014/main" id="{06B48261-32F4-401C-8E66-AD75A768C15F}"/>
            </a:ext>
          </a:extLst>
        </xdr:cNvPr>
        <xdr:cNvPicPr>
          <a:picLocks noChangeAspect="1"/>
        </xdr:cNvPicPr>
      </xdr:nvPicPr>
      <xdr:blipFill>
        <a:blip xmlns:r="http://schemas.openxmlformats.org/officeDocument/2006/relationships" r:embed="rId1"/>
        <a:stretch>
          <a:fillRect/>
        </a:stretch>
      </xdr:blipFill>
      <xdr:spPr>
        <a:xfrm>
          <a:off x="182350" y="13195069"/>
          <a:ext cx="12249334" cy="6391794"/>
        </a:xfrm>
        <a:prstGeom prst="rect">
          <a:avLst/>
        </a:prstGeom>
        <a:ln>
          <a:solidFill>
            <a:schemeClr val="tx1"/>
          </a:solid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5">
    <tabColor rgb="FF7030A0"/>
    <pageSetUpPr fitToPage="1"/>
  </sheetPr>
  <dimension ref="B1:K55"/>
  <sheetViews>
    <sheetView showGridLines="0" view="pageBreakPreview" topLeftCell="A13" zoomScale="55" zoomScaleNormal="85" zoomScaleSheetLayoutView="55" workbookViewId="0">
      <selection activeCell="B19" sqref="B19:G19"/>
    </sheetView>
  </sheetViews>
  <sheetFormatPr defaultRowHeight="15"/>
  <cols>
    <col min="1" max="1" width="6.28515625" style="26" customWidth="1"/>
    <col min="2" max="2" width="7.140625" style="26" bestFit="1" customWidth="1"/>
    <col min="3" max="3" width="89.140625" style="26" bestFit="1" customWidth="1"/>
    <col min="4" max="4" width="16.28515625" style="26" bestFit="1" customWidth="1"/>
    <col min="5" max="5" width="19.85546875" style="26" bestFit="1" customWidth="1"/>
    <col min="6" max="6" width="17.140625" style="26" bestFit="1" customWidth="1"/>
    <col min="7" max="7" width="26.85546875" style="26" bestFit="1" customWidth="1"/>
    <col min="8" max="8" width="25.28515625" style="26" bestFit="1" customWidth="1"/>
    <col min="9" max="9" width="9.140625" style="26"/>
    <col min="10" max="10" width="15" style="26" bestFit="1" customWidth="1"/>
    <col min="11" max="11" width="13.5703125" style="26" bestFit="1" customWidth="1"/>
    <col min="12" max="254" width="9.140625" style="26"/>
    <col min="255" max="255" width="6.28515625" style="26" customWidth="1"/>
    <col min="256" max="256" width="6.28515625" style="26" bestFit="1" customWidth="1"/>
    <col min="257" max="257" width="36" style="26" bestFit="1" customWidth="1"/>
    <col min="258" max="258" width="14.140625" style="26" bestFit="1" customWidth="1"/>
    <col min="259" max="259" width="19.85546875" style="26" bestFit="1" customWidth="1"/>
    <col min="260" max="260" width="19.85546875" style="26" customWidth="1"/>
    <col min="261" max="261" width="19.42578125" style="26" customWidth="1"/>
    <col min="262" max="262" width="19.7109375" style="26" customWidth="1"/>
    <col min="263" max="263" width="9.140625" style="26"/>
    <col min="264" max="264" width="16.7109375" style="26" customWidth="1"/>
    <col min="265" max="510" width="9.140625" style="26"/>
    <col min="511" max="511" width="6.28515625" style="26" customWidth="1"/>
    <col min="512" max="512" width="6.28515625" style="26" bestFit="1" customWidth="1"/>
    <col min="513" max="513" width="36" style="26" bestFit="1" customWidth="1"/>
    <col min="514" max="514" width="14.140625" style="26" bestFit="1" customWidth="1"/>
    <col min="515" max="515" width="19.85546875" style="26" bestFit="1" customWidth="1"/>
    <col min="516" max="516" width="19.85546875" style="26" customWidth="1"/>
    <col min="517" max="517" width="19.42578125" style="26" customWidth="1"/>
    <col min="518" max="518" width="19.7109375" style="26" customWidth="1"/>
    <col min="519" max="519" width="9.140625" style="26"/>
    <col min="520" max="520" width="16.7109375" style="26" customWidth="1"/>
    <col min="521" max="766" width="9.140625" style="26"/>
    <col min="767" max="767" width="6.28515625" style="26" customWidth="1"/>
    <col min="768" max="768" width="6.28515625" style="26" bestFit="1" customWidth="1"/>
    <col min="769" max="769" width="36" style="26" bestFit="1" customWidth="1"/>
    <col min="770" max="770" width="14.140625" style="26" bestFit="1" customWidth="1"/>
    <col min="771" max="771" width="19.85546875" style="26" bestFit="1" customWidth="1"/>
    <col min="772" max="772" width="19.85546875" style="26" customWidth="1"/>
    <col min="773" max="773" width="19.42578125" style="26" customWidth="1"/>
    <col min="774" max="774" width="19.7109375" style="26" customWidth="1"/>
    <col min="775" max="775" width="9.140625" style="26"/>
    <col min="776" max="776" width="16.7109375" style="26" customWidth="1"/>
    <col min="777" max="1022" width="9.140625" style="26"/>
    <col min="1023" max="1023" width="6.28515625" style="26" customWidth="1"/>
    <col min="1024" max="1024" width="6.28515625" style="26" bestFit="1" customWidth="1"/>
    <col min="1025" max="1025" width="36" style="26" bestFit="1" customWidth="1"/>
    <col min="1026" max="1026" width="14.140625" style="26" bestFit="1" customWidth="1"/>
    <col min="1027" max="1027" width="19.85546875" style="26" bestFit="1" customWidth="1"/>
    <col min="1028" max="1028" width="19.85546875" style="26" customWidth="1"/>
    <col min="1029" max="1029" width="19.42578125" style="26" customWidth="1"/>
    <col min="1030" max="1030" width="19.7109375" style="26" customWidth="1"/>
    <col min="1031" max="1031" width="9.140625" style="26"/>
    <col min="1032" max="1032" width="16.7109375" style="26" customWidth="1"/>
    <col min="1033" max="1278" width="9.140625" style="26"/>
    <col min="1279" max="1279" width="6.28515625" style="26" customWidth="1"/>
    <col min="1280" max="1280" width="6.28515625" style="26" bestFit="1" customWidth="1"/>
    <col min="1281" max="1281" width="36" style="26" bestFit="1" customWidth="1"/>
    <col min="1282" max="1282" width="14.140625" style="26" bestFit="1" customWidth="1"/>
    <col min="1283" max="1283" width="19.85546875" style="26" bestFit="1" customWidth="1"/>
    <col min="1284" max="1284" width="19.85546875" style="26" customWidth="1"/>
    <col min="1285" max="1285" width="19.42578125" style="26" customWidth="1"/>
    <col min="1286" max="1286" width="19.7109375" style="26" customWidth="1"/>
    <col min="1287" max="1287" width="9.140625" style="26"/>
    <col min="1288" max="1288" width="16.7109375" style="26" customWidth="1"/>
    <col min="1289" max="1534" width="9.140625" style="26"/>
    <col min="1535" max="1535" width="6.28515625" style="26" customWidth="1"/>
    <col min="1536" max="1536" width="6.28515625" style="26" bestFit="1" customWidth="1"/>
    <col min="1537" max="1537" width="36" style="26" bestFit="1" customWidth="1"/>
    <col min="1538" max="1538" width="14.140625" style="26" bestFit="1" customWidth="1"/>
    <col min="1539" max="1539" width="19.85546875" style="26" bestFit="1" customWidth="1"/>
    <col min="1540" max="1540" width="19.85546875" style="26" customWidth="1"/>
    <col min="1541" max="1541" width="19.42578125" style="26" customWidth="1"/>
    <col min="1542" max="1542" width="19.7109375" style="26" customWidth="1"/>
    <col min="1543" max="1543" width="9.140625" style="26"/>
    <col min="1544" max="1544" width="16.7109375" style="26" customWidth="1"/>
    <col min="1545" max="1790" width="9.140625" style="26"/>
    <col min="1791" max="1791" width="6.28515625" style="26" customWidth="1"/>
    <col min="1792" max="1792" width="6.28515625" style="26" bestFit="1" customWidth="1"/>
    <col min="1793" max="1793" width="36" style="26" bestFit="1" customWidth="1"/>
    <col min="1794" max="1794" width="14.140625" style="26" bestFit="1" customWidth="1"/>
    <col min="1795" max="1795" width="19.85546875" style="26" bestFit="1" customWidth="1"/>
    <col min="1796" max="1796" width="19.85546875" style="26" customWidth="1"/>
    <col min="1797" max="1797" width="19.42578125" style="26" customWidth="1"/>
    <col min="1798" max="1798" width="19.7109375" style="26" customWidth="1"/>
    <col min="1799" max="1799" width="9.140625" style="26"/>
    <col min="1800" max="1800" width="16.7109375" style="26" customWidth="1"/>
    <col min="1801" max="2046" width="9.140625" style="26"/>
    <col min="2047" max="2047" width="6.28515625" style="26" customWidth="1"/>
    <col min="2048" max="2048" width="6.28515625" style="26" bestFit="1" customWidth="1"/>
    <col min="2049" max="2049" width="36" style="26" bestFit="1" customWidth="1"/>
    <col min="2050" max="2050" width="14.140625" style="26" bestFit="1" customWidth="1"/>
    <col min="2051" max="2051" width="19.85546875" style="26" bestFit="1" customWidth="1"/>
    <col min="2052" max="2052" width="19.85546875" style="26" customWidth="1"/>
    <col min="2053" max="2053" width="19.42578125" style="26" customWidth="1"/>
    <col min="2054" max="2054" width="19.7109375" style="26" customWidth="1"/>
    <col min="2055" max="2055" width="9.140625" style="26"/>
    <col min="2056" max="2056" width="16.7109375" style="26" customWidth="1"/>
    <col min="2057" max="2302" width="9.140625" style="26"/>
    <col min="2303" max="2303" width="6.28515625" style="26" customWidth="1"/>
    <col min="2304" max="2304" width="6.28515625" style="26" bestFit="1" customWidth="1"/>
    <col min="2305" max="2305" width="36" style="26" bestFit="1" customWidth="1"/>
    <col min="2306" max="2306" width="14.140625" style="26" bestFit="1" customWidth="1"/>
    <col min="2307" max="2307" width="19.85546875" style="26" bestFit="1" customWidth="1"/>
    <col min="2308" max="2308" width="19.85546875" style="26" customWidth="1"/>
    <col min="2309" max="2309" width="19.42578125" style="26" customWidth="1"/>
    <col min="2310" max="2310" width="19.7109375" style="26" customWidth="1"/>
    <col min="2311" max="2311" width="9.140625" style="26"/>
    <col min="2312" max="2312" width="16.7109375" style="26" customWidth="1"/>
    <col min="2313" max="2558" width="9.140625" style="26"/>
    <col min="2559" max="2559" width="6.28515625" style="26" customWidth="1"/>
    <col min="2560" max="2560" width="6.28515625" style="26" bestFit="1" customWidth="1"/>
    <col min="2561" max="2561" width="36" style="26" bestFit="1" customWidth="1"/>
    <col min="2562" max="2562" width="14.140625" style="26" bestFit="1" customWidth="1"/>
    <col min="2563" max="2563" width="19.85546875" style="26" bestFit="1" customWidth="1"/>
    <col min="2564" max="2564" width="19.85546875" style="26" customWidth="1"/>
    <col min="2565" max="2565" width="19.42578125" style="26" customWidth="1"/>
    <col min="2566" max="2566" width="19.7109375" style="26" customWidth="1"/>
    <col min="2567" max="2567" width="9.140625" style="26"/>
    <col min="2568" max="2568" width="16.7109375" style="26" customWidth="1"/>
    <col min="2569" max="2814" width="9.140625" style="26"/>
    <col min="2815" max="2815" width="6.28515625" style="26" customWidth="1"/>
    <col min="2816" max="2816" width="6.28515625" style="26" bestFit="1" customWidth="1"/>
    <col min="2817" max="2817" width="36" style="26" bestFit="1" customWidth="1"/>
    <col min="2818" max="2818" width="14.140625" style="26" bestFit="1" customWidth="1"/>
    <col min="2819" max="2819" width="19.85546875" style="26" bestFit="1" customWidth="1"/>
    <col min="2820" max="2820" width="19.85546875" style="26" customWidth="1"/>
    <col min="2821" max="2821" width="19.42578125" style="26" customWidth="1"/>
    <col min="2822" max="2822" width="19.7109375" style="26" customWidth="1"/>
    <col min="2823" max="2823" width="9.140625" style="26"/>
    <col min="2824" max="2824" width="16.7109375" style="26" customWidth="1"/>
    <col min="2825" max="3070" width="9.140625" style="26"/>
    <col min="3071" max="3071" width="6.28515625" style="26" customWidth="1"/>
    <col min="3072" max="3072" width="6.28515625" style="26" bestFit="1" customWidth="1"/>
    <col min="3073" max="3073" width="36" style="26" bestFit="1" customWidth="1"/>
    <col min="3074" max="3074" width="14.140625" style="26" bestFit="1" customWidth="1"/>
    <col min="3075" max="3075" width="19.85546875" style="26" bestFit="1" customWidth="1"/>
    <col min="3076" max="3076" width="19.85546875" style="26" customWidth="1"/>
    <col min="3077" max="3077" width="19.42578125" style="26" customWidth="1"/>
    <col min="3078" max="3078" width="19.7109375" style="26" customWidth="1"/>
    <col min="3079" max="3079" width="9.140625" style="26"/>
    <col min="3080" max="3080" width="16.7109375" style="26" customWidth="1"/>
    <col min="3081" max="3326" width="9.140625" style="26"/>
    <col min="3327" max="3327" width="6.28515625" style="26" customWidth="1"/>
    <col min="3328" max="3328" width="6.28515625" style="26" bestFit="1" customWidth="1"/>
    <col min="3329" max="3329" width="36" style="26" bestFit="1" customWidth="1"/>
    <col min="3330" max="3330" width="14.140625" style="26" bestFit="1" customWidth="1"/>
    <col min="3331" max="3331" width="19.85546875" style="26" bestFit="1" customWidth="1"/>
    <col min="3332" max="3332" width="19.85546875" style="26" customWidth="1"/>
    <col min="3333" max="3333" width="19.42578125" style="26" customWidth="1"/>
    <col min="3334" max="3334" width="19.7109375" style="26" customWidth="1"/>
    <col min="3335" max="3335" width="9.140625" style="26"/>
    <col min="3336" max="3336" width="16.7109375" style="26" customWidth="1"/>
    <col min="3337" max="3582" width="9.140625" style="26"/>
    <col min="3583" max="3583" width="6.28515625" style="26" customWidth="1"/>
    <col min="3584" max="3584" width="6.28515625" style="26" bestFit="1" customWidth="1"/>
    <col min="3585" max="3585" width="36" style="26" bestFit="1" customWidth="1"/>
    <col min="3586" max="3586" width="14.140625" style="26" bestFit="1" customWidth="1"/>
    <col min="3587" max="3587" width="19.85546875" style="26" bestFit="1" customWidth="1"/>
    <col min="3588" max="3588" width="19.85546875" style="26" customWidth="1"/>
    <col min="3589" max="3589" width="19.42578125" style="26" customWidth="1"/>
    <col min="3590" max="3590" width="19.7109375" style="26" customWidth="1"/>
    <col min="3591" max="3591" width="9.140625" style="26"/>
    <col min="3592" max="3592" width="16.7109375" style="26" customWidth="1"/>
    <col min="3593" max="3838" width="9.140625" style="26"/>
    <col min="3839" max="3839" width="6.28515625" style="26" customWidth="1"/>
    <col min="3840" max="3840" width="6.28515625" style="26" bestFit="1" customWidth="1"/>
    <col min="3841" max="3841" width="36" style="26" bestFit="1" customWidth="1"/>
    <col min="3842" max="3842" width="14.140625" style="26" bestFit="1" customWidth="1"/>
    <col min="3843" max="3843" width="19.85546875" style="26" bestFit="1" customWidth="1"/>
    <col min="3844" max="3844" width="19.85546875" style="26" customWidth="1"/>
    <col min="3845" max="3845" width="19.42578125" style="26" customWidth="1"/>
    <col min="3846" max="3846" width="19.7109375" style="26" customWidth="1"/>
    <col min="3847" max="3847" width="9.140625" style="26"/>
    <col min="3848" max="3848" width="16.7109375" style="26" customWidth="1"/>
    <col min="3849" max="4094" width="9.140625" style="26"/>
    <col min="4095" max="4095" width="6.28515625" style="26" customWidth="1"/>
    <col min="4096" max="4096" width="6.28515625" style="26" bestFit="1" customWidth="1"/>
    <col min="4097" max="4097" width="36" style="26" bestFit="1" customWidth="1"/>
    <col min="4098" max="4098" width="14.140625" style="26" bestFit="1" customWidth="1"/>
    <col min="4099" max="4099" width="19.85546875" style="26" bestFit="1" customWidth="1"/>
    <col min="4100" max="4100" width="19.85546875" style="26" customWidth="1"/>
    <col min="4101" max="4101" width="19.42578125" style="26" customWidth="1"/>
    <col min="4102" max="4102" width="19.7109375" style="26" customWidth="1"/>
    <col min="4103" max="4103" width="9.140625" style="26"/>
    <col min="4104" max="4104" width="16.7109375" style="26" customWidth="1"/>
    <col min="4105" max="4350" width="9.140625" style="26"/>
    <col min="4351" max="4351" width="6.28515625" style="26" customWidth="1"/>
    <col min="4352" max="4352" width="6.28515625" style="26" bestFit="1" customWidth="1"/>
    <col min="4353" max="4353" width="36" style="26" bestFit="1" customWidth="1"/>
    <col min="4354" max="4354" width="14.140625" style="26" bestFit="1" customWidth="1"/>
    <col min="4355" max="4355" width="19.85546875" style="26" bestFit="1" customWidth="1"/>
    <col min="4356" max="4356" width="19.85546875" style="26" customWidth="1"/>
    <col min="4357" max="4357" width="19.42578125" style="26" customWidth="1"/>
    <col min="4358" max="4358" width="19.7109375" style="26" customWidth="1"/>
    <col min="4359" max="4359" width="9.140625" style="26"/>
    <col min="4360" max="4360" width="16.7109375" style="26" customWidth="1"/>
    <col min="4361" max="4606" width="9.140625" style="26"/>
    <col min="4607" max="4607" width="6.28515625" style="26" customWidth="1"/>
    <col min="4608" max="4608" width="6.28515625" style="26" bestFit="1" customWidth="1"/>
    <col min="4609" max="4609" width="36" style="26" bestFit="1" customWidth="1"/>
    <col min="4610" max="4610" width="14.140625" style="26" bestFit="1" customWidth="1"/>
    <col min="4611" max="4611" width="19.85546875" style="26" bestFit="1" customWidth="1"/>
    <col min="4612" max="4612" width="19.85546875" style="26" customWidth="1"/>
    <col min="4613" max="4613" width="19.42578125" style="26" customWidth="1"/>
    <col min="4614" max="4614" width="19.7109375" style="26" customWidth="1"/>
    <col min="4615" max="4615" width="9.140625" style="26"/>
    <col min="4616" max="4616" width="16.7109375" style="26" customWidth="1"/>
    <col min="4617" max="4862" width="9.140625" style="26"/>
    <col min="4863" max="4863" width="6.28515625" style="26" customWidth="1"/>
    <col min="4864" max="4864" width="6.28515625" style="26" bestFit="1" customWidth="1"/>
    <col min="4865" max="4865" width="36" style="26" bestFit="1" customWidth="1"/>
    <col min="4866" max="4866" width="14.140625" style="26" bestFit="1" customWidth="1"/>
    <col min="4867" max="4867" width="19.85546875" style="26" bestFit="1" customWidth="1"/>
    <col min="4868" max="4868" width="19.85546875" style="26" customWidth="1"/>
    <col min="4869" max="4869" width="19.42578125" style="26" customWidth="1"/>
    <col min="4870" max="4870" width="19.7109375" style="26" customWidth="1"/>
    <col min="4871" max="4871" width="9.140625" style="26"/>
    <col min="4872" max="4872" width="16.7109375" style="26" customWidth="1"/>
    <col min="4873" max="5118" width="9.140625" style="26"/>
    <col min="5119" max="5119" width="6.28515625" style="26" customWidth="1"/>
    <col min="5120" max="5120" width="6.28515625" style="26" bestFit="1" customWidth="1"/>
    <col min="5121" max="5121" width="36" style="26" bestFit="1" customWidth="1"/>
    <col min="5122" max="5122" width="14.140625" style="26" bestFit="1" customWidth="1"/>
    <col min="5123" max="5123" width="19.85546875" style="26" bestFit="1" customWidth="1"/>
    <col min="5124" max="5124" width="19.85546875" style="26" customWidth="1"/>
    <col min="5125" max="5125" width="19.42578125" style="26" customWidth="1"/>
    <col min="5126" max="5126" width="19.7109375" style="26" customWidth="1"/>
    <col min="5127" max="5127" width="9.140625" style="26"/>
    <col min="5128" max="5128" width="16.7109375" style="26" customWidth="1"/>
    <col min="5129" max="5374" width="9.140625" style="26"/>
    <col min="5375" max="5375" width="6.28515625" style="26" customWidth="1"/>
    <col min="5376" max="5376" width="6.28515625" style="26" bestFit="1" customWidth="1"/>
    <col min="5377" max="5377" width="36" style="26" bestFit="1" customWidth="1"/>
    <col min="5378" max="5378" width="14.140625" style="26" bestFit="1" customWidth="1"/>
    <col min="5379" max="5379" width="19.85546875" style="26" bestFit="1" customWidth="1"/>
    <col min="5380" max="5380" width="19.85546875" style="26" customWidth="1"/>
    <col min="5381" max="5381" width="19.42578125" style="26" customWidth="1"/>
    <col min="5382" max="5382" width="19.7109375" style="26" customWidth="1"/>
    <col min="5383" max="5383" width="9.140625" style="26"/>
    <col min="5384" max="5384" width="16.7109375" style="26" customWidth="1"/>
    <col min="5385" max="5630" width="9.140625" style="26"/>
    <col min="5631" max="5631" width="6.28515625" style="26" customWidth="1"/>
    <col min="5632" max="5632" width="6.28515625" style="26" bestFit="1" customWidth="1"/>
    <col min="5633" max="5633" width="36" style="26" bestFit="1" customWidth="1"/>
    <col min="5634" max="5634" width="14.140625" style="26" bestFit="1" customWidth="1"/>
    <col min="5635" max="5635" width="19.85546875" style="26" bestFit="1" customWidth="1"/>
    <col min="5636" max="5636" width="19.85546875" style="26" customWidth="1"/>
    <col min="5637" max="5637" width="19.42578125" style="26" customWidth="1"/>
    <col min="5638" max="5638" width="19.7109375" style="26" customWidth="1"/>
    <col min="5639" max="5639" width="9.140625" style="26"/>
    <col min="5640" max="5640" width="16.7109375" style="26" customWidth="1"/>
    <col min="5641" max="5886" width="9.140625" style="26"/>
    <col min="5887" max="5887" width="6.28515625" style="26" customWidth="1"/>
    <col min="5888" max="5888" width="6.28515625" style="26" bestFit="1" customWidth="1"/>
    <col min="5889" max="5889" width="36" style="26" bestFit="1" customWidth="1"/>
    <col min="5890" max="5890" width="14.140625" style="26" bestFit="1" customWidth="1"/>
    <col min="5891" max="5891" width="19.85546875" style="26" bestFit="1" customWidth="1"/>
    <col min="5892" max="5892" width="19.85546875" style="26" customWidth="1"/>
    <col min="5893" max="5893" width="19.42578125" style="26" customWidth="1"/>
    <col min="5894" max="5894" width="19.7109375" style="26" customWidth="1"/>
    <col min="5895" max="5895" width="9.140625" style="26"/>
    <col min="5896" max="5896" width="16.7109375" style="26" customWidth="1"/>
    <col min="5897" max="6142" width="9.140625" style="26"/>
    <col min="6143" max="6143" width="6.28515625" style="26" customWidth="1"/>
    <col min="6144" max="6144" width="6.28515625" style="26" bestFit="1" customWidth="1"/>
    <col min="6145" max="6145" width="36" style="26" bestFit="1" customWidth="1"/>
    <col min="6146" max="6146" width="14.140625" style="26" bestFit="1" customWidth="1"/>
    <col min="6147" max="6147" width="19.85546875" style="26" bestFit="1" customWidth="1"/>
    <col min="6148" max="6148" width="19.85546875" style="26" customWidth="1"/>
    <col min="6149" max="6149" width="19.42578125" style="26" customWidth="1"/>
    <col min="6150" max="6150" width="19.7109375" style="26" customWidth="1"/>
    <col min="6151" max="6151" width="9.140625" style="26"/>
    <col min="6152" max="6152" width="16.7109375" style="26" customWidth="1"/>
    <col min="6153" max="6398" width="9.140625" style="26"/>
    <col min="6399" max="6399" width="6.28515625" style="26" customWidth="1"/>
    <col min="6400" max="6400" width="6.28515625" style="26" bestFit="1" customWidth="1"/>
    <col min="6401" max="6401" width="36" style="26" bestFit="1" customWidth="1"/>
    <col min="6402" max="6402" width="14.140625" style="26" bestFit="1" customWidth="1"/>
    <col min="6403" max="6403" width="19.85546875" style="26" bestFit="1" customWidth="1"/>
    <col min="6404" max="6404" width="19.85546875" style="26" customWidth="1"/>
    <col min="6405" max="6405" width="19.42578125" style="26" customWidth="1"/>
    <col min="6406" max="6406" width="19.7109375" style="26" customWidth="1"/>
    <col min="6407" max="6407" width="9.140625" style="26"/>
    <col min="6408" max="6408" width="16.7109375" style="26" customWidth="1"/>
    <col min="6409" max="6654" width="9.140625" style="26"/>
    <col min="6655" max="6655" width="6.28515625" style="26" customWidth="1"/>
    <col min="6656" max="6656" width="6.28515625" style="26" bestFit="1" customWidth="1"/>
    <col min="6657" max="6657" width="36" style="26" bestFit="1" customWidth="1"/>
    <col min="6658" max="6658" width="14.140625" style="26" bestFit="1" customWidth="1"/>
    <col min="6659" max="6659" width="19.85546875" style="26" bestFit="1" customWidth="1"/>
    <col min="6660" max="6660" width="19.85546875" style="26" customWidth="1"/>
    <col min="6661" max="6661" width="19.42578125" style="26" customWidth="1"/>
    <col min="6662" max="6662" width="19.7109375" style="26" customWidth="1"/>
    <col min="6663" max="6663" width="9.140625" style="26"/>
    <col min="6664" max="6664" width="16.7109375" style="26" customWidth="1"/>
    <col min="6665" max="6910" width="9.140625" style="26"/>
    <col min="6911" max="6911" width="6.28515625" style="26" customWidth="1"/>
    <col min="6912" max="6912" width="6.28515625" style="26" bestFit="1" customWidth="1"/>
    <col min="6913" max="6913" width="36" style="26" bestFit="1" customWidth="1"/>
    <col min="6914" max="6914" width="14.140625" style="26" bestFit="1" customWidth="1"/>
    <col min="6915" max="6915" width="19.85546875" style="26" bestFit="1" customWidth="1"/>
    <col min="6916" max="6916" width="19.85546875" style="26" customWidth="1"/>
    <col min="6917" max="6917" width="19.42578125" style="26" customWidth="1"/>
    <col min="6918" max="6918" width="19.7109375" style="26" customWidth="1"/>
    <col min="6919" max="6919" width="9.140625" style="26"/>
    <col min="6920" max="6920" width="16.7109375" style="26" customWidth="1"/>
    <col min="6921" max="7166" width="9.140625" style="26"/>
    <col min="7167" max="7167" width="6.28515625" style="26" customWidth="1"/>
    <col min="7168" max="7168" width="6.28515625" style="26" bestFit="1" customWidth="1"/>
    <col min="7169" max="7169" width="36" style="26" bestFit="1" customWidth="1"/>
    <col min="7170" max="7170" width="14.140625" style="26" bestFit="1" customWidth="1"/>
    <col min="7171" max="7171" width="19.85546875" style="26" bestFit="1" customWidth="1"/>
    <col min="7172" max="7172" width="19.85546875" style="26" customWidth="1"/>
    <col min="7173" max="7173" width="19.42578125" style="26" customWidth="1"/>
    <col min="7174" max="7174" width="19.7109375" style="26" customWidth="1"/>
    <col min="7175" max="7175" width="9.140625" style="26"/>
    <col min="7176" max="7176" width="16.7109375" style="26" customWidth="1"/>
    <col min="7177" max="7422" width="9.140625" style="26"/>
    <col min="7423" max="7423" width="6.28515625" style="26" customWidth="1"/>
    <col min="7424" max="7424" width="6.28515625" style="26" bestFit="1" customWidth="1"/>
    <col min="7425" max="7425" width="36" style="26" bestFit="1" customWidth="1"/>
    <col min="7426" max="7426" width="14.140625" style="26" bestFit="1" customWidth="1"/>
    <col min="7427" max="7427" width="19.85546875" style="26" bestFit="1" customWidth="1"/>
    <col min="7428" max="7428" width="19.85546875" style="26" customWidth="1"/>
    <col min="7429" max="7429" width="19.42578125" style="26" customWidth="1"/>
    <col min="7430" max="7430" width="19.7109375" style="26" customWidth="1"/>
    <col min="7431" max="7431" width="9.140625" style="26"/>
    <col min="7432" max="7432" width="16.7109375" style="26" customWidth="1"/>
    <col min="7433" max="7678" width="9.140625" style="26"/>
    <col min="7679" max="7679" width="6.28515625" style="26" customWidth="1"/>
    <col min="7680" max="7680" width="6.28515625" style="26" bestFit="1" customWidth="1"/>
    <col min="7681" max="7681" width="36" style="26" bestFit="1" customWidth="1"/>
    <col min="7682" max="7682" width="14.140625" style="26" bestFit="1" customWidth="1"/>
    <col min="7683" max="7683" width="19.85546875" style="26" bestFit="1" customWidth="1"/>
    <col min="7684" max="7684" width="19.85546875" style="26" customWidth="1"/>
    <col min="7685" max="7685" width="19.42578125" style="26" customWidth="1"/>
    <col min="7686" max="7686" width="19.7109375" style="26" customWidth="1"/>
    <col min="7687" max="7687" width="9.140625" style="26"/>
    <col min="7688" max="7688" width="16.7109375" style="26" customWidth="1"/>
    <col min="7689" max="7934" width="9.140625" style="26"/>
    <col min="7935" max="7935" width="6.28515625" style="26" customWidth="1"/>
    <col min="7936" max="7936" width="6.28515625" style="26" bestFit="1" customWidth="1"/>
    <col min="7937" max="7937" width="36" style="26" bestFit="1" customWidth="1"/>
    <col min="7938" max="7938" width="14.140625" style="26" bestFit="1" customWidth="1"/>
    <col min="7939" max="7939" width="19.85546875" style="26" bestFit="1" customWidth="1"/>
    <col min="7940" max="7940" width="19.85546875" style="26" customWidth="1"/>
    <col min="7941" max="7941" width="19.42578125" style="26" customWidth="1"/>
    <col min="7942" max="7942" width="19.7109375" style="26" customWidth="1"/>
    <col min="7943" max="7943" width="9.140625" style="26"/>
    <col min="7944" max="7944" width="16.7109375" style="26" customWidth="1"/>
    <col min="7945" max="8190" width="9.140625" style="26"/>
    <col min="8191" max="8191" width="6.28515625" style="26" customWidth="1"/>
    <col min="8192" max="8192" width="6.28515625" style="26" bestFit="1" customWidth="1"/>
    <col min="8193" max="8193" width="36" style="26" bestFit="1" customWidth="1"/>
    <col min="8194" max="8194" width="14.140625" style="26" bestFit="1" customWidth="1"/>
    <col min="8195" max="8195" width="19.85546875" style="26" bestFit="1" customWidth="1"/>
    <col min="8196" max="8196" width="19.85546875" style="26" customWidth="1"/>
    <col min="8197" max="8197" width="19.42578125" style="26" customWidth="1"/>
    <col min="8198" max="8198" width="19.7109375" style="26" customWidth="1"/>
    <col min="8199" max="8199" width="9.140625" style="26"/>
    <col min="8200" max="8200" width="16.7109375" style="26" customWidth="1"/>
    <col min="8201" max="8446" width="9.140625" style="26"/>
    <col min="8447" max="8447" width="6.28515625" style="26" customWidth="1"/>
    <col min="8448" max="8448" width="6.28515625" style="26" bestFit="1" customWidth="1"/>
    <col min="8449" max="8449" width="36" style="26" bestFit="1" customWidth="1"/>
    <col min="8450" max="8450" width="14.140625" style="26" bestFit="1" customWidth="1"/>
    <col min="8451" max="8451" width="19.85546875" style="26" bestFit="1" customWidth="1"/>
    <col min="8452" max="8452" width="19.85546875" style="26" customWidth="1"/>
    <col min="8453" max="8453" width="19.42578125" style="26" customWidth="1"/>
    <col min="8454" max="8454" width="19.7109375" style="26" customWidth="1"/>
    <col min="8455" max="8455" width="9.140625" style="26"/>
    <col min="8456" max="8456" width="16.7109375" style="26" customWidth="1"/>
    <col min="8457" max="8702" width="9.140625" style="26"/>
    <col min="8703" max="8703" width="6.28515625" style="26" customWidth="1"/>
    <col min="8704" max="8704" width="6.28515625" style="26" bestFit="1" customWidth="1"/>
    <col min="8705" max="8705" width="36" style="26" bestFit="1" customWidth="1"/>
    <col min="8706" max="8706" width="14.140625" style="26" bestFit="1" customWidth="1"/>
    <col min="8707" max="8707" width="19.85546875" style="26" bestFit="1" customWidth="1"/>
    <col min="8708" max="8708" width="19.85546875" style="26" customWidth="1"/>
    <col min="8709" max="8709" width="19.42578125" style="26" customWidth="1"/>
    <col min="8710" max="8710" width="19.7109375" style="26" customWidth="1"/>
    <col min="8711" max="8711" width="9.140625" style="26"/>
    <col min="8712" max="8712" width="16.7109375" style="26" customWidth="1"/>
    <col min="8713" max="8958" width="9.140625" style="26"/>
    <col min="8959" max="8959" width="6.28515625" style="26" customWidth="1"/>
    <col min="8960" max="8960" width="6.28515625" style="26" bestFit="1" customWidth="1"/>
    <col min="8961" max="8961" width="36" style="26" bestFit="1" customWidth="1"/>
    <col min="8962" max="8962" width="14.140625" style="26" bestFit="1" customWidth="1"/>
    <col min="8963" max="8963" width="19.85546875" style="26" bestFit="1" customWidth="1"/>
    <col min="8964" max="8964" width="19.85546875" style="26" customWidth="1"/>
    <col min="8965" max="8965" width="19.42578125" style="26" customWidth="1"/>
    <col min="8966" max="8966" width="19.7109375" style="26" customWidth="1"/>
    <col min="8967" max="8967" width="9.140625" style="26"/>
    <col min="8968" max="8968" width="16.7109375" style="26" customWidth="1"/>
    <col min="8969" max="9214" width="9.140625" style="26"/>
    <col min="9215" max="9215" width="6.28515625" style="26" customWidth="1"/>
    <col min="9216" max="9216" width="6.28515625" style="26" bestFit="1" customWidth="1"/>
    <col min="9217" max="9217" width="36" style="26" bestFit="1" customWidth="1"/>
    <col min="9218" max="9218" width="14.140625" style="26" bestFit="1" customWidth="1"/>
    <col min="9219" max="9219" width="19.85546875" style="26" bestFit="1" customWidth="1"/>
    <col min="9220" max="9220" width="19.85546875" style="26" customWidth="1"/>
    <col min="9221" max="9221" width="19.42578125" style="26" customWidth="1"/>
    <col min="9222" max="9222" width="19.7109375" style="26" customWidth="1"/>
    <col min="9223" max="9223" width="9.140625" style="26"/>
    <col min="9224" max="9224" width="16.7109375" style="26" customWidth="1"/>
    <col min="9225" max="9470" width="9.140625" style="26"/>
    <col min="9471" max="9471" width="6.28515625" style="26" customWidth="1"/>
    <col min="9472" max="9472" width="6.28515625" style="26" bestFit="1" customWidth="1"/>
    <col min="9473" max="9473" width="36" style="26" bestFit="1" customWidth="1"/>
    <col min="9474" max="9474" width="14.140625" style="26" bestFit="1" customWidth="1"/>
    <col min="9475" max="9475" width="19.85546875" style="26" bestFit="1" customWidth="1"/>
    <col min="9476" max="9476" width="19.85546875" style="26" customWidth="1"/>
    <col min="9477" max="9477" width="19.42578125" style="26" customWidth="1"/>
    <col min="9478" max="9478" width="19.7109375" style="26" customWidth="1"/>
    <col min="9479" max="9479" width="9.140625" style="26"/>
    <col min="9480" max="9480" width="16.7109375" style="26" customWidth="1"/>
    <col min="9481" max="9726" width="9.140625" style="26"/>
    <col min="9727" max="9727" width="6.28515625" style="26" customWidth="1"/>
    <col min="9728" max="9728" width="6.28515625" style="26" bestFit="1" customWidth="1"/>
    <col min="9729" max="9729" width="36" style="26" bestFit="1" customWidth="1"/>
    <col min="9730" max="9730" width="14.140625" style="26" bestFit="1" customWidth="1"/>
    <col min="9731" max="9731" width="19.85546875" style="26" bestFit="1" customWidth="1"/>
    <col min="9732" max="9732" width="19.85546875" style="26" customWidth="1"/>
    <col min="9733" max="9733" width="19.42578125" style="26" customWidth="1"/>
    <col min="9734" max="9734" width="19.7109375" style="26" customWidth="1"/>
    <col min="9735" max="9735" width="9.140625" style="26"/>
    <col min="9736" max="9736" width="16.7109375" style="26" customWidth="1"/>
    <col min="9737" max="9982" width="9.140625" style="26"/>
    <col min="9983" max="9983" width="6.28515625" style="26" customWidth="1"/>
    <col min="9984" max="9984" width="6.28515625" style="26" bestFit="1" customWidth="1"/>
    <col min="9985" max="9985" width="36" style="26" bestFit="1" customWidth="1"/>
    <col min="9986" max="9986" width="14.140625" style="26" bestFit="1" customWidth="1"/>
    <col min="9987" max="9987" width="19.85546875" style="26" bestFit="1" customWidth="1"/>
    <col min="9988" max="9988" width="19.85546875" style="26" customWidth="1"/>
    <col min="9989" max="9989" width="19.42578125" style="26" customWidth="1"/>
    <col min="9990" max="9990" width="19.7109375" style="26" customWidth="1"/>
    <col min="9991" max="9991" width="9.140625" style="26"/>
    <col min="9992" max="9992" width="16.7109375" style="26" customWidth="1"/>
    <col min="9993" max="10238" width="9.140625" style="26"/>
    <col min="10239" max="10239" width="6.28515625" style="26" customWidth="1"/>
    <col min="10240" max="10240" width="6.28515625" style="26" bestFit="1" customWidth="1"/>
    <col min="10241" max="10241" width="36" style="26" bestFit="1" customWidth="1"/>
    <col min="10242" max="10242" width="14.140625" style="26" bestFit="1" customWidth="1"/>
    <col min="10243" max="10243" width="19.85546875" style="26" bestFit="1" customWidth="1"/>
    <col min="10244" max="10244" width="19.85546875" style="26" customWidth="1"/>
    <col min="10245" max="10245" width="19.42578125" style="26" customWidth="1"/>
    <col min="10246" max="10246" width="19.7109375" style="26" customWidth="1"/>
    <col min="10247" max="10247" width="9.140625" style="26"/>
    <col min="10248" max="10248" width="16.7109375" style="26" customWidth="1"/>
    <col min="10249" max="10494" width="9.140625" style="26"/>
    <col min="10495" max="10495" width="6.28515625" style="26" customWidth="1"/>
    <col min="10496" max="10496" width="6.28515625" style="26" bestFit="1" customWidth="1"/>
    <col min="10497" max="10497" width="36" style="26" bestFit="1" customWidth="1"/>
    <col min="10498" max="10498" width="14.140625" style="26" bestFit="1" customWidth="1"/>
    <col min="10499" max="10499" width="19.85546875" style="26" bestFit="1" customWidth="1"/>
    <col min="10500" max="10500" width="19.85546875" style="26" customWidth="1"/>
    <col min="10501" max="10501" width="19.42578125" style="26" customWidth="1"/>
    <col min="10502" max="10502" width="19.7109375" style="26" customWidth="1"/>
    <col min="10503" max="10503" width="9.140625" style="26"/>
    <col min="10504" max="10504" width="16.7109375" style="26" customWidth="1"/>
    <col min="10505" max="10750" width="9.140625" style="26"/>
    <col min="10751" max="10751" width="6.28515625" style="26" customWidth="1"/>
    <col min="10752" max="10752" width="6.28515625" style="26" bestFit="1" customWidth="1"/>
    <col min="10753" max="10753" width="36" style="26" bestFit="1" customWidth="1"/>
    <col min="10754" max="10754" width="14.140625" style="26" bestFit="1" customWidth="1"/>
    <col min="10755" max="10755" width="19.85546875" style="26" bestFit="1" customWidth="1"/>
    <col min="10756" max="10756" width="19.85546875" style="26" customWidth="1"/>
    <col min="10757" max="10757" width="19.42578125" style="26" customWidth="1"/>
    <col min="10758" max="10758" width="19.7109375" style="26" customWidth="1"/>
    <col min="10759" max="10759" width="9.140625" style="26"/>
    <col min="10760" max="10760" width="16.7109375" style="26" customWidth="1"/>
    <col min="10761" max="11006" width="9.140625" style="26"/>
    <col min="11007" max="11007" width="6.28515625" style="26" customWidth="1"/>
    <col min="11008" max="11008" width="6.28515625" style="26" bestFit="1" customWidth="1"/>
    <col min="11009" max="11009" width="36" style="26" bestFit="1" customWidth="1"/>
    <col min="11010" max="11010" width="14.140625" style="26" bestFit="1" customWidth="1"/>
    <col min="11011" max="11011" width="19.85546875" style="26" bestFit="1" customWidth="1"/>
    <col min="11012" max="11012" width="19.85546875" style="26" customWidth="1"/>
    <col min="11013" max="11013" width="19.42578125" style="26" customWidth="1"/>
    <col min="11014" max="11014" width="19.7109375" style="26" customWidth="1"/>
    <col min="11015" max="11015" width="9.140625" style="26"/>
    <col min="11016" max="11016" width="16.7109375" style="26" customWidth="1"/>
    <col min="11017" max="11262" width="9.140625" style="26"/>
    <col min="11263" max="11263" width="6.28515625" style="26" customWidth="1"/>
    <col min="11264" max="11264" width="6.28515625" style="26" bestFit="1" customWidth="1"/>
    <col min="11265" max="11265" width="36" style="26" bestFit="1" customWidth="1"/>
    <col min="11266" max="11266" width="14.140625" style="26" bestFit="1" customWidth="1"/>
    <col min="11267" max="11267" width="19.85546875" style="26" bestFit="1" customWidth="1"/>
    <col min="11268" max="11268" width="19.85546875" style="26" customWidth="1"/>
    <col min="11269" max="11269" width="19.42578125" style="26" customWidth="1"/>
    <col min="11270" max="11270" width="19.7109375" style="26" customWidth="1"/>
    <col min="11271" max="11271" width="9.140625" style="26"/>
    <col min="11272" max="11272" width="16.7109375" style="26" customWidth="1"/>
    <col min="11273" max="11518" width="9.140625" style="26"/>
    <col min="11519" max="11519" width="6.28515625" style="26" customWidth="1"/>
    <col min="11520" max="11520" width="6.28515625" style="26" bestFit="1" customWidth="1"/>
    <col min="11521" max="11521" width="36" style="26" bestFit="1" customWidth="1"/>
    <col min="11522" max="11522" width="14.140625" style="26" bestFit="1" customWidth="1"/>
    <col min="11523" max="11523" width="19.85546875" style="26" bestFit="1" customWidth="1"/>
    <col min="11524" max="11524" width="19.85546875" style="26" customWidth="1"/>
    <col min="11525" max="11525" width="19.42578125" style="26" customWidth="1"/>
    <col min="11526" max="11526" width="19.7109375" style="26" customWidth="1"/>
    <col min="11527" max="11527" width="9.140625" style="26"/>
    <col min="11528" max="11528" width="16.7109375" style="26" customWidth="1"/>
    <col min="11529" max="11774" width="9.140625" style="26"/>
    <col min="11775" max="11775" width="6.28515625" style="26" customWidth="1"/>
    <col min="11776" max="11776" width="6.28515625" style="26" bestFit="1" customWidth="1"/>
    <col min="11777" max="11777" width="36" style="26" bestFit="1" customWidth="1"/>
    <col min="11778" max="11778" width="14.140625" style="26" bestFit="1" customWidth="1"/>
    <col min="11779" max="11779" width="19.85546875" style="26" bestFit="1" customWidth="1"/>
    <col min="11780" max="11780" width="19.85546875" style="26" customWidth="1"/>
    <col min="11781" max="11781" width="19.42578125" style="26" customWidth="1"/>
    <col min="11782" max="11782" width="19.7109375" style="26" customWidth="1"/>
    <col min="11783" max="11783" width="9.140625" style="26"/>
    <col min="11784" max="11784" width="16.7109375" style="26" customWidth="1"/>
    <col min="11785" max="12030" width="9.140625" style="26"/>
    <col min="12031" max="12031" width="6.28515625" style="26" customWidth="1"/>
    <col min="12032" max="12032" width="6.28515625" style="26" bestFit="1" customWidth="1"/>
    <col min="12033" max="12033" width="36" style="26" bestFit="1" customWidth="1"/>
    <col min="12034" max="12034" width="14.140625" style="26" bestFit="1" customWidth="1"/>
    <col min="12035" max="12035" width="19.85546875" style="26" bestFit="1" customWidth="1"/>
    <col min="12036" max="12036" width="19.85546875" style="26" customWidth="1"/>
    <col min="12037" max="12037" width="19.42578125" style="26" customWidth="1"/>
    <col min="12038" max="12038" width="19.7109375" style="26" customWidth="1"/>
    <col min="12039" max="12039" width="9.140625" style="26"/>
    <col min="12040" max="12040" width="16.7109375" style="26" customWidth="1"/>
    <col min="12041" max="12286" width="9.140625" style="26"/>
    <col min="12287" max="12287" width="6.28515625" style="26" customWidth="1"/>
    <col min="12288" max="12288" width="6.28515625" style="26" bestFit="1" customWidth="1"/>
    <col min="12289" max="12289" width="36" style="26" bestFit="1" customWidth="1"/>
    <col min="12290" max="12290" width="14.140625" style="26" bestFit="1" customWidth="1"/>
    <col min="12291" max="12291" width="19.85546875" style="26" bestFit="1" customWidth="1"/>
    <col min="12292" max="12292" width="19.85546875" style="26" customWidth="1"/>
    <col min="12293" max="12293" width="19.42578125" style="26" customWidth="1"/>
    <col min="12294" max="12294" width="19.7109375" style="26" customWidth="1"/>
    <col min="12295" max="12295" width="9.140625" style="26"/>
    <col min="12296" max="12296" width="16.7109375" style="26" customWidth="1"/>
    <col min="12297" max="12542" width="9.140625" style="26"/>
    <col min="12543" max="12543" width="6.28515625" style="26" customWidth="1"/>
    <col min="12544" max="12544" width="6.28515625" style="26" bestFit="1" customWidth="1"/>
    <col min="12545" max="12545" width="36" style="26" bestFit="1" customWidth="1"/>
    <col min="12546" max="12546" width="14.140625" style="26" bestFit="1" customWidth="1"/>
    <col min="12547" max="12547" width="19.85546875" style="26" bestFit="1" customWidth="1"/>
    <col min="12548" max="12548" width="19.85546875" style="26" customWidth="1"/>
    <col min="12549" max="12549" width="19.42578125" style="26" customWidth="1"/>
    <col min="12550" max="12550" width="19.7109375" style="26" customWidth="1"/>
    <col min="12551" max="12551" width="9.140625" style="26"/>
    <col min="12552" max="12552" width="16.7109375" style="26" customWidth="1"/>
    <col min="12553" max="12798" width="9.140625" style="26"/>
    <col min="12799" max="12799" width="6.28515625" style="26" customWidth="1"/>
    <col min="12800" max="12800" width="6.28515625" style="26" bestFit="1" customWidth="1"/>
    <col min="12801" max="12801" width="36" style="26" bestFit="1" customWidth="1"/>
    <col min="12802" max="12802" width="14.140625" style="26" bestFit="1" customWidth="1"/>
    <col min="12803" max="12803" width="19.85546875" style="26" bestFit="1" customWidth="1"/>
    <col min="12804" max="12804" width="19.85546875" style="26" customWidth="1"/>
    <col min="12805" max="12805" width="19.42578125" style="26" customWidth="1"/>
    <col min="12806" max="12806" width="19.7109375" style="26" customWidth="1"/>
    <col min="12807" max="12807" width="9.140625" style="26"/>
    <col min="12808" max="12808" width="16.7109375" style="26" customWidth="1"/>
    <col min="12809" max="13054" width="9.140625" style="26"/>
    <col min="13055" max="13055" width="6.28515625" style="26" customWidth="1"/>
    <col min="13056" max="13056" width="6.28515625" style="26" bestFit="1" customWidth="1"/>
    <col min="13057" max="13057" width="36" style="26" bestFit="1" customWidth="1"/>
    <col min="13058" max="13058" width="14.140625" style="26" bestFit="1" customWidth="1"/>
    <col min="13059" max="13059" width="19.85546875" style="26" bestFit="1" customWidth="1"/>
    <col min="13060" max="13060" width="19.85546875" style="26" customWidth="1"/>
    <col min="13061" max="13061" width="19.42578125" style="26" customWidth="1"/>
    <col min="13062" max="13062" width="19.7109375" style="26" customWidth="1"/>
    <col min="13063" max="13063" width="9.140625" style="26"/>
    <col min="13064" max="13064" width="16.7109375" style="26" customWidth="1"/>
    <col min="13065" max="13310" width="9.140625" style="26"/>
    <col min="13311" max="13311" width="6.28515625" style="26" customWidth="1"/>
    <col min="13312" max="13312" width="6.28515625" style="26" bestFit="1" customWidth="1"/>
    <col min="13313" max="13313" width="36" style="26" bestFit="1" customWidth="1"/>
    <col min="13314" max="13314" width="14.140625" style="26" bestFit="1" customWidth="1"/>
    <col min="13315" max="13315" width="19.85546875" style="26" bestFit="1" customWidth="1"/>
    <col min="13316" max="13316" width="19.85546875" style="26" customWidth="1"/>
    <col min="13317" max="13317" width="19.42578125" style="26" customWidth="1"/>
    <col min="13318" max="13318" width="19.7109375" style="26" customWidth="1"/>
    <col min="13319" max="13319" width="9.140625" style="26"/>
    <col min="13320" max="13320" width="16.7109375" style="26" customWidth="1"/>
    <col min="13321" max="13566" width="9.140625" style="26"/>
    <col min="13567" max="13567" width="6.28515625" style="26" customWidth="1"/>
    <col min="13568" max="13568" width="6.28515625" style="26" bestFit="1" customWidth="1"/>
    <col min="13569" max="13569" width="36" style="26" bestFit="1" customWidth="1"/>
    <col min="13570" max="13570" width="14.140625" style="26" bestFit="1" customWidth="1"/>
    <col min="13571" max="13571" width="19.85546875" style="26" bestFit="1" customWidth="1"/>
    <col min="13572" max="13572" width="19.85546875" style="26" customWidth="1"/>
    <col min="13573" max="13573" width="19.42578125" style="26" customWidth="1"/>
    <col min="13574" max="13574" width="19.7109375" style="26" customWidth="1"/>
    <col min="13575" max="13575" width="9.140625" style="26"/>
    <col min="13576" max="13576" width="16.7109375" style="26" customWidth="1"/>
    <col min="13577" max="13822" width="9.140625" style="26"/>
    <col min="13823" max="13823" width="6.28515625" style="26" customWidth="1"/>
    <col min="13824" max="13824" width="6.28515625" style="26" bestFit="1" customWidth="1"/>
    <col min="13825" max="13825" width="36" style="26" bestFit="1" customWidth="1"/>
    <col min="13826" max="13826" width="14.140625" style="26" bestFit="1" customWidth="1"/>
    <col min="13827" max="13827" width="19.85546875" style="26" bestFit="1" customWidth="1"/>
    <col min="13828" max="13828" width="19.85546875" style="26" customWidth="1"/>
    <col min="13829" max="13829" width="19.42578125" style="26" customWidth="1"/>
    <col min="13830" max="13830" width="19.7109375" style="26" customWidth="1"/>
    <col min="13831" max="13831" width="9.140625" style="26"/>
    <col min="13832" max="13832" width="16.7109375" style="26" customWidth="1"/>
    <col min="13833" max="14078" width="9.140625" style="26"/>
    <col min="14079" max="14079" width="6.28515625" style="26" customWidth="1"/>
    <col min="14080" max="14080" width="6.28515625" style="26" bestFit="1" customWidth="1"/>
    <col min="14081" max="14081" width="36" style="26" bestFit="1" customWidth="1"/>
    <col min="14082" max="14082" width="14.140625" style="26" bestFit="1" customWidth="1"/>
    <col min="14083" max="14083" width="19.85546875" style="26" bestFit="1" customWidth="1"/>
    <col min="14084" max="14084" width="19.85546875" style="26" customWidth="1"/>
    <col min="14085" max="14085" width="19.42578125" style="26" customWidth="1"/>
    <col min="14086" max="14086" width="19.7109375" style="26" customWidth="1"/>
    <col min="14087" max="14087" width="9.140625" style="26"/>
    <col min="14088" max="14088" width="16.7109375" style="26" customWidth="1"/>
    <col min="14089" max="14334" width="9.140625" style="26"/>
    <col min="14335" max="14335" width="6.28515625" style="26" customWidth="1"/>
    <col min="14336" max="14336" width="6.28515625" style="26" bestFit="1" customWidth="1"/>
    <col min="14337" max="14337" width="36" style="26" bestFit="1" customWidth="1"/>
    <col min="14338" max="14338" width="14.140625" style="26" bestFit="1" customWidth="1"/>
    <col min="14339" max="14339" width="19.85546875" style="26" bestFit="1" customWidth="1"/>
    <col min="14340" max="14340" width="19.85546875" style="26" customWidth="1"/>
    <col min="14341" max="14341" width="19.42578125" style="26" customWidth="1"/>
    <col min="14342" max="14342" width="19.7109375" style="26" customWidth="1"/>
    <col min="14343" max="14343" width="9.140625" style="26"/>
    <col min="14344" max="14344" width="16.7109375" style="26" customWidth="1"/>
    <col min="14345" max="14590" width="9.140625" style="26"/>
    <col min="14591" max="14591" width="6.28515625" style="26" customWidth="1"/>
    <col min="14592" max="14592" width="6.28515625" style="26" bestFit="1" customWidth="1"/>
    <col min="14593" max="14593" width="36" style="26" bestFit="1" customWidth="1"/>
    <col min="14594" max="14594" width="14.140625" style="26" bestFit="1" customWidth="1"/>
    <col min="14595" max="14595" width="19.85546875" style="26" bestFit="1" customWidth="1"/>
    <col min="14596" max="14596" width="19.85546875" style="26" customWidth="1"/>
    <col min="14597" max="14597" width="19.42578125" style="26" customWidth="1"/>
    <col min="14598" max="14598" width="19.7109375" style="26" customWidth="1"/>
    <col min="14599" max="14599" width="9.140625" style="26"/>
    <col min="14600" max="14600" width="16.7109375" style="26" customWidth="1"/>
    <col min="14601" max="14846" width="9.140625" style="26"/>
    <col min="14847" max="14847" width="6.28515625" style="26" customWidth="1"/>
    <col min="14848" max="14848" width="6.28515625" style="26" bestFit="1" customWidth="1"/>
    <col min="14849" max="14849" width="36" style="26" bestFit="1" customWidth="1"/>
    <col min="14850" max="14850" width="14.140625" style="26" bestFit="1" customWidth="1"/>
    <col min="14851" max="14851" width="19.85546875" style="26" bestFit="1" customWidth="1"/>
    <col min="14852" max="14852" width="19.85546875" style="26" customWidth="1"/>
    <col min="14853" max="14853" width="19.42578125" style="26" customWidth="1"/>
    <col min="14854" max="14854" width="19.7109375" style="26" customWidth="1"/>
    <col min="14855" max="14855" width="9.140625" style="26"/>
    <col min="14856" max="14856" width="16.7109375" style="26" customWidth="1"/>
    <col min="14857" max="15102" width="9.140625" style="26"/>
    <col min="15103" max="15103" width="6.28515625" style="26" customWidth="1"/>
    <col min="15104" max="15104" width="6.28515625" style="26" bestFit="1" customWidth="1"/>
    <col min="15105" max="15105" width="36" style="26" bestFit="1" customWidth="1"/>
    <col min="15106" max="15106" width="14.140625" style="26" bestFit="1" customWidth="1"/>
    <col min="15107" max="15107" width="19.85546875" style="26" bestFit="1" customWidth="1"/>
    <col min="15108" max="15108" width="19.85546875" style="26" customWidth="1"/>
    <col min="15109" max="15109" width="19.42578125" style="26" customWidth="1"/>
    <col min="15110" max="15110" width="19.7109375" style="26" customWidth="1"/>
    <col min="15111" max="15111" width="9.140625" style="26"/>
    <col min="15112" max="15112" width="16.7109375" style="26" customWidth="1"/>
    <col min="15113" max="15358" width="9.140625" style="26"/>
    <col min="15359" max="15359" width="6.28515625" style="26" customWidth="1"/>
    <col min="15360" max="15360" width="6.28515625" style="26" bestFit="1" customWidth="1"/>
    <col min="15361" max="15361" width="36" style="26" bestFit="1" customWidth="1"/>
    <col min="15362" max="15362" width="14.140625" style="26" bestFit="1" customWidth="1"/>
    <col min="15363" max="15363" width="19.85546875" style="26" bestFit="1" customWidth="1"/>
    <col min="15364" max="15364" width="19.85546875" style="26" customWidth="1"/>
    <col min="15365" max="15365" width="19.42578125" style="26" customWidth="1"/>
    <col min="15366" max="15366" width="19.7109375" style="26" customWidth="1"/>
    <col min="15367" max="15367" width="9.140625" style="26"/>
    <col min="15368" max="15368" width="16.7109375" style="26" customWidth="1"/>
    <col min="15369" max="15614" width="9.140625" style="26"/>
    <col min="15615" max="15615" width="6.28515625" style="26" customWidth="1"/>
    <col min="15616" max="15616" width="6.28515625" style="26" bestFit="1" customWidth="1"/>
    <col min="15617" max="15617" width="36" style="26" bestFit="1" customWidth="1"/>
    <col min="15618" max="15618" width="14.140625" style="26" bestFit="1" customWidth="1"/>
    <col min="15619" max="15619" width="19.85546875" style="26" bestFit="1" customWidth="1"/>
    <col min="15620" max="15620" width="19.85546875" style="26" customWidth="1"/>
    <col min="15621" max="15621" width="19.42578125" style="26" customWidth="1"/>
    <col min="15622" max="15622" width="19.7109375" style="26" customWidth="1"/>
    <col min="15623" max="15623" width="9.140625" style="26"/>
    <col min="15624" max="15624" width="16.7109375" style="26" customWidth="1"/>
    <col min="15625" max="15870" width="9.140625" style="26"/>
    <col min="15871" max="15871" width="6.28515625" style="26" customWidth="1"/>
    <col min="15872" max="15872" width="6.28515625" style="26" bestFit="1" customWidth="1"/>
    <col min="15873" max="15873" width="36" style="26" bestFit="1" customWidth="1"/>
    <col min="15874" max="15874" width="14.140625" style="26" bestFit="1" customWidth="1"/>
    <col min="15875" max="15875" width="19.85546875" style="26" bestFit="1" customWidth="1"/>
    <col min="15876" max="15876" width="19.85546875" style="26" customWidth="1"/>
    <col min="15877" max="15877" width="19.42578125" style="26" customWidth="1"/>
    <col min="15878" max="15878" width="19.7109375" style="26" customWidth="1"/>
    <col min="15879" max="15879" width="9.140625" style="26"/>
    <col min="15880" max="15880" width="16.7109375" style="26" customWidth="1"/>
    <col min="15881" max="16126" width="9.140625" style="26"/>
    <col min="16127" max="16127" width="6.28515625" style="26" customWidth="1"/>
    <col min="16128" max="16128" width="6.28515625" style="26" bestFit="1" customWidth="1"/>
    <col min="16129" max="16129" width="36" style="26" bestFit="1" customWidth="1"/>
    <col min="16130" max="16130" width="14.140625" style="26" bestFit="1" customWidth="1"/>
    <col min="16131" max="16131" width="19.85546875" style="26" bestFit="1" customWidth="1"/>
    <col min="16132" max="16132" width="19.85546875" style="26" customWidth="1"/>
    <col min="16133" max="16133" width="19.42578125" style="26" customWidth="1"/>
    <col min="16134" max="16134" width="19.7109375" style="26" customWidth="1"/>
    <col min="16135" max="16135" width="9.140625" style="26"/>
    <col min="16136" max="16136" width="16.7109375" style="26" customWidth="1"/>
    <col min="16137" max="16384" width="9.140625" style="26"/>
  </cols>
  <sheetData>
    <row r="1" spans="2:11" ht="15.75" thickBot="1"/>
    <row r="2" spans="2:11" ht="81" customHeight="1" thickBot="1">
      <c r="B2" s="370" t="s">
        <v>0</v>
      </c>
      <c r="C2" s="370"/>
      <c r="D2" s="370"/>
      <c r="E2" s="370"/>
      <c r="F2" s="370"/>
      <c r="G2" s="370"/>
      <c r="H2" s="370"/>
    </row>
    <row r="3" spans="2:11" ht="116.25" customHeight="1" thickBot="1">
      <c r="B3" s="371" t="s">
        <v>1</v>
      </c>
      <c r="C3" s="371"/>
      <c r="D3" s="371"/>
      <c r="E3" s="372"/>
      <c r="F3" s="372"/>
      <c r="G3" s="372"/>
      <c r="H3" s="372"/>
    </row>
    <row r="4" spans="2:11" ht="16.5" customHeight="1" thickBot="1">
      <c r="B4" s="371" t="s">
        <v>2</v>
      </c>
      <c r="C4" s="371"/>
      <c r="D4" s="371"/>
      <c r="E4" s="371" t="s">
        <v>3</v>
      </c>
      <c r="F4" s="371"/>
      <c r="G4" s="371"/>
      <c r="H4" s="371"/>
    </row>
    <row r="5" spans="2:11" ht="16.5" customHeight="1" thickBot="1">
      <c r="B5" s="376" t="s">
        <v>4</v>
      </c>
      <c r="C5" s="376"/>
      <c r="D5" s="376"/>
      <c r="E5" s="376"/>
      <c r="F5" s="376"/>
      <c r="G5" s="376"/>
      <c r="H5" s="376"/>
    </row>
    <row r="6" spans="2:11" ht="15.75" thickBot="1">
      <c r="B6" s="377" t="s">
        <v>5</v>
      </c>
      <c r="C6" s="378"/>
      <c r="D6" s="378"/>
      <c r="E6" s="378"/>
      <c r="F6" s="378"/>
      <c r="G6" s="378"/>
      <c r="H6" s="379"/>
    </row>
    <row r="7" spans="2:11" ht="96" customHeight="1" thickBot="1">
      <c r="B7" s="380" t="s">
        <v>6</v>
      </c>
      <c r="C7" s="381"/>
      <c r="D7" s="381"/>
      <c r="E7" s="381"/>
      <c r="F7" s="381"/>
      <c r="G7" s="381"/>
      <c r="H7" s="381"/>
    </row>
    <row r="8" spans="2:11">
      <c r="B8" s="382" t="s">
        <v>7</v>
      </c>
      <c r="C8" s="382"/>
      <c r="D8" s="382"/>
      <c r="E8" s="382"/>
      <c r="F8" s="382"/>
      <c r="G8" s="382"/>
      <c r="H8" s="382"/>
    </row>
    <row r="9" spans="2:11" s="27" customFormat="1" ht="48" customHeight="1">
      <c r="B9" s="383" t="s">
        <v>8</v>
      </c>
      <c r="C9" s="384"/>
      <c r="D9" s="384"/>
      <c r="E9" s="384"/>
      <c r="F9" s="384"/>
      <c r="G9" s="384"/>
      <c r="H9" s="385"/>
    </row>
    <row r="10" spans="2:11" s="27" customFormat="1">
      <c r="B10" s="28"/>
      <c r="C10" s="29"/>
      <c r="D10" s="29"/>
      <c r="E10" s="30"/>
      <c r="F10" s="30"/>
      <c r="G10" s="31"/>
      <c r="H10" s="32"/>
      <c r="J10" s="33"/>
      <c r="K10" s="33"/>
    </row>
    <row r="11" spans="2:11" s="27" customFormat="1" ht="15" customHeight="1">
      <c r="B11" s="373" t="s">
        <v>9</v>
      </c>
      <c r="C11" s="374"/>
      <c r="D11" s="374"/>
      <c r="E11" s="374"/>
      <c r="F11" s="374"/>
      <c r="G11" s="374"/>
      <c r="H11" s="375"/>
      <c r="J11" s="33"/>
      <c r="K11" s="33"/>
    </row>
    <row r="12" spans="2:11" s="27" customFormat="1">
      <c r="B12" s="341" t="s">
        <v>10</v>
      </c>
      <c r="C12" s="343" t="s">
        <v>11</v>
      </c>
      <c r="D12" s="343" t="s">
        <v>12</v>
      </c>
      <c r="E12" s="343" t="s">
        <v>13</v>
      </c>
      <c r="F12" s="343" t="s">
        <v>14</v>
      </c>
      <c r="G12" s="343" t="s">
        <v>15</v>
      </c>
      <c r="H12" s="34" t="s">
        <v>16</v>
      </c>
      <c r="J12" s="33"/>
      <c r="K12" s="33"/>
    </row>
    <row r="13" spans="2:11" s="27" customFormat="1">
      <c r="B13" s="342"/>
      <c r="C13" s="344"/>
      <c r="D13" s="344"/>
      <c r="E13" s="344"/>
      <c r="F13" s="344"/>
      <c r="G13" s="344"/>
      <c r="H13" s="35">
        <v>12</v>
      </c>
      <c r="J13" s="33"/>
      <c r="K13" s="33"/>
    </row>
    <row r="14" spans="2:11" s="27" customFormat="1">
      <c r="B14" s="36">
        <v>1</v>
      </c>
      <c r="C14" s="37" t="e">
        <f>'Resumo da Mão de Obra'!#REF!</f>
        <v>#REF!</v>
      </c>
      <c r="D14" s="38">
        <f>'Resumo da Mão de Obra'!G4</f>
        <v>8890.0474103467695</v>
      </c>
      <c r="E14" s="38" t="s">
        <v>17</v>
      </c>
      <c r="F14" s="39">
        <f>'Resumo da Mão de Obra'!D4</f>
        <v>0</v>
      </c>
      <c r="G14" s="39">
        <f>F14*D14</f>
        <v>0</v>
      </c>
      <c r="H14" s="40">
        <f>G14*12</f>
        <v>0</v>
      </c>
      <c r="J14" s="33"/>
      <c r="K14" s="33"/>
    </row>
    <row r="15" spans="2:11" s="27" customFormat="1">
      <c r="B15" s="36">
        <v>2</v>
      </c>
      <c r="C15" s="37" t="e">
        <f>'Resumo da Mão de Obra'!#REF!</f>
        <v>#REF!</v>
      </c>
      <c r="D15" s="38">
        <f>'Resumo da Mão de Obra'!G5</f>
        <v>9066.3877033324825</v>
      </c>
      <c r="E15" s="38" t="s">
        <v>17</v>
      </c>
      <c r="F15" s="39">
        <f>'Resumo da Mão de Obra'!D5</f>
        <v>0</v>
      </c>
      <c r="G15" s="39">
        <f t="shared" ref="G15:G16" si="0">F15*D15</f>
        <v>0</v>
      </c>
      <c r="H15" s="40">
        <f t="shared" ref="H15:H16" si="1">G15*12</f>
        <v>0</v>
      </c>
      <c r="J15" s="33"/>
      <c r="K15" s="33"/>
    </row>
    <row r="16" spans="2:11" s="27" customFormat="1">
      <c r="B16" s="36">
        <v>3</v>
      </c>
      <c r="C16" s="37" t="e">
        <f>'Resumo da Mão de Obra'!#REF!</f>
        <v>#REF!</v>
      </c>
      <c r="D16" s="38">
        <f>'Resumo da Mão de Obra'!G3</f>
        <v>16154.325088768197</v>
      </c>
      <c r="E16" s="38" t="s">
        <v>17</v>
      </c>
      <c r="F16" s="39">
        <f>'Resumo da Mão de Obra'!D3</f>
        <v>0</v>
      </c>
      <c r="G16" s="39">
        <f t="shared" si="0"/>
        <v>0</v>
      </c>
      <c r="H16" s="40">
        <f t="shared" si="1"/>
        <v>0</v>
      </c>
      <c r="J16" s="33"/>
      <c r="K16" s="33"/>
    </row>
    <row r="17" spans="2:11" s="27" customFormat="1" ht="15" customHeight="1">
      <c r="B17" s="336"/>
      <c r="C17" s="337"/>
      <c r="D17" s="337"/>
      <c r="E17" s="337"/>
      <c r="F17" s="337"/>
      <c r="G17" s="337"/>
      <c r="H17" s="338"/>
      <c r="J17" s="33"/>
      <c r="K17" s="33"/>
    </row>
    <row r="18" spans="2:11" s="27" customFormat="1" ht="15" customHeight="1">
      <c r="B18" s="339" t="s">
        <v>18</v>
      </c>
      <c r="C18" s="340"/>
      <c r="D18" s="340"/>
      <c r="E18" s="340"/>
      <c r="F18" s="340"/>
      <c r="G18" s="340"/>
      <c r="H18" s="41">
        <f>SUM(G14:G16)</f>
        <v>0</v>
      </c>
      <c r="J18" s="33"/>
      <c r="K18" s="33"/>
    </row>
    <row r="19" spans="2:11" s="27" customFormat="1">
      <c r="B19" s="339" t="s">
        <v>19</v>
      </c>
      <c r="C19" s="340"/>
      <c r="D19" s="340"/>
      <c r="E19" s="340"/>
      <c r="F19" s="340"/>
      <c r="G19" s="340"/>
      <c r="H19" s="41">
        <f>SUM(H14:H16)</f>
        <v>0</v>
      </c>
      <c r="J19" s="33"/>
      <c r="K19" s="33"/>
    </row>
    <row r="20" spans="2:11" s="27" customFormat="1">
      <c r="B20" s="28"/>
      <c r="C20" s="29"/>
      <c r="D20" s="29"/>
      <c r="E20" s="30"/>
      <c r="F20" s="30"/>
      <c r="G20" s="31"/>
      <c r="H20" s="32"/>
      <c r="J20" s="33"/>
      <c r="K20" s="33"/>
    </row>
    <row r="21" spans="2:11" s="27" customFormat="1" ht="15.75" thickBot="1">
      <c r="B21" s="42"/>
      <c r="C21" s="43"/>
      <c r="D21" s="43"/>
      <c r="E21" s="43"/>
      <c r="F21" s="43"/>
      <c r="G21" s="44"/>
      <c r="H21" s="45"/>
      <c r="J21" s="33"/>
      <c r="K21" s="33"/>
    </row>
    <row r="22" spans="2:11" ht="15.75" thickBot="1">
      <c r="B22" s="345"/>
      <c r="C22" s="346"/>
      <c r="D22" s="346"/>
      <c r="E22" s="346"/>
      <c r="F22" s="346"/>
      <c r="G22" s="346"/>
      <c r="H22" s="347"/>
    </row>
    <row r="23" spans="2:11" ht="15.75" customHeight="1" thickBot="1">
      <c r="B23" s="348" t="s">
        <v>20</v>
      </c>
      <c r="C23" s="348"/>
      <c r="D23" s="348"/>
      <c r="E23" s="348"/>
      <c r="F23" s="348"/>
      <c r="G23" s="348"/>
      <c r="H23" s="348"/>
    </row>
    <row r="24" spans="2:11" ht="15.75" thickBot="1">
      <c r="B24" s="349"/>
      <c r="C24" s="350"/>
      <c r="D24" s="350"/>
      <c r="E24" s="350"/>
      <c r="F24" s="350"/>
      <c r="G24" s="350"/>
      <c r="H24" s="350"/>
    </row>
    <row r="25" spans="2:11" ht="30.75" customHeight="1" thickBot="1">
      <c r="B25" s="351" t="s">
        <v>21</v>
      </c>
      <c r="C25" s="352"/>
      <c r="D25" s="353"/>
      <c r="E25" s="352" t="s">
        <v>15</v>
      </c>
      <c r="F25" s="353"/>
      <c r="G25" s="348" t="s">
        <v>22</v>
      </c>
      <c r="H25" s="348"/>
    </row>
    <row r="26" spans="2:11" ht="27.75" customHeight="1" thickBot="1">
      <c r="B26" s="357" t="s">
        <v>23</v>
      </c>
      <c r="C26" s="358"/>
      <c r="D26" s="359"/>
      <c r="E26" s="360">
        <f>H18</f>
        <v>0</v>
      </c>
      <c r="F26" s="361"/>
      <c r="G26" s="360">
        <f>H19</f>
        <v>0</v>
      </c>
      <c r="H26" s="361"/>
    </row>
    <row r="27" spans="2:11" ht="15.75" thickBot="1">
      <c r="B27" s="362"/>
      <c r="C27" s="362"/>
      <c r="D27" s="362"/>
      <c r="E27" s="363"/>
      <c r="F27" s="363"/>
      <c r="G27" s="363"/>
      <c r="H27" s="363"/>
    </row>
    <row r="28" spans="2:11" ht="27.95" customHeight="1" thickBot="1">
      <c r="B28" s="364" t="s">
        <v>24</v>
      </c>
      <c r="C28" s="364"/>
      <c r="D28" s="364"/>
      <c r="E28" s="365" t="e">
        <f ca="1">Extenso_Valor(E26)</f>
        <v>#NAME?</v>
      </c>
      <c r="F28" s="365"/>
      <c r="G28" s="365"/>
      <c r="H28" s="365"/>
    </row>
    <row r="29" spans="2:11" ht="27.95" customHeight="1" thickBot="1">
      <c r="B29" s="364" t="s">
        <v>25</v>
      </c>
      <c r="C29" s="364"/>
      <c r="D29" s="364"/>
      <c r="E29" s="365" t="e">
        <f ca="1">Extenso_Valor(G26)</f>
        <v>#NAME?</v>
      </c>
      <c r="F29" s="365"/>
      <c r="G29" s="365"/>
      <c r="H29" s="365"/>
    </row>
    <row r="30" spans="2:11" ht="15.75" thickBot="1">
      <c r="B30" s="366" t="s">
        <v>26</v>
      </c>
      <c r="C30" s="367"/>
      <c r="D30" s="367"/>
      <c r="E30" s="367"/>
      <c r="F30" s="367"/>
      <c r="G30" s="367"/>
      <c r="H30" s="368"/>
    </row>
    <row r="31" spans="2:11" ht="316.5" customHeight="1">
      <c r="B31" s="369" t="s">
        <v>27</v>
      </c>
      <c r="C31" s="356"/>
      <c r="D31" s="356"/>
      <c r="E31" s="356"/>
      <c r="F31" s="356"/>
      <c r="G31" s="356"/>
      <c r="H31" s="356"/>
    </row>
    <row r="32" spans="2:11">
      <c r="B32" s="354" t="s">
        <v>28</v>
      </c>
      <c r="C32" s="354"/>
      <c r="D32" s="354"/>
      <c r="E32" s="354"/>
      <c r="F32" s="354"/>
      <c r="G32" s="354"/>
      <c r="H32" s="354"/>
    </row>
    <row r="33" spans="2:8" ht="30.75" customHeight="1">
      <c r="B33" s="355" t="s">
        <v>29</v>
      </c>
      <c r="C33" s="356"/>
      <c r="D33" s="356"/>
      <c r="E33" s="356"/>
      <c r="F33" s="356"/>
      <c r="G33" s="356"/>
      <c r="H33" s="356"/>
    </row>
    <row r="34" spans="2:8" ht="63" customHeight="1">
      <c r="B34" s="321" t="s">
        <v>30</v>
      </c>
      <c r="C34" s="322"/>
      <c r="D34" s="322"/>
      <c r="E34" s="322"/>
      <c r="F34" s="322"/>
      <c r="G34" s="322"/>
      <c r="H34" s="323"/>
    </row>
    <row r="35" spans="2:8" ht="15" customHeight="1">
      <c r="B35" s="324" t="s">
        <v>31</v>
      </c>
      <c r="C35" s="325"/>
      <c r="D35" s="325"/>
      <c r="E35" s="325"/>
      <c r="F35" s="325"/>
      <c r="G35" s="325"/>
      <c r="H35" s="326"/>
    </row>
    <row r="36" spans="2:8" ht="52.5" customHeight="1" thickBot="1">
      <c r="B36" s="327" t="s">
        <v>32</v>
      </c>
      <c r="C36" s="328"/>
      <c r="D36" s="328"/>
      <c r="E36" s="328"/>
      <c r="F36" s="328"/>
      <c r="G36" s="328"/>
      <c r="H36" s="329"/>
    </row>
    <row r="37" spans="2:8" ht="15.75" thickBot="1">
      <c r="B37" s="330">
        <f ca="1">TODAY()</f>
        <v>45600</v>
      </c>
      <c r="C37" s="331"/>
      <c r="D37" s="331"/>
      <c r="E37" s="331"/>
      <c r="F37" s="331"/>
      <c r="G37" s="331"/>
      <c r="H37" s="332"/>
    </row>
    <row r="38" spans="2:8" ht="177.75" customHeight="1" thickBot="1">
      <c r="B38" s="333"/>
      <c r="C38" s="334"/>
      <c r="D38" s="334"/>
      <c r="E38" s="334"/>
      <c r="F38" s="334"/>
      <c r="G38" s="334"/>
      <c r="H38" s="335"/>
    </row>
    <row r="47" spans="2:8" ht="15.75" customHeight="1"/>
    <row r="51" ht="15.75" customHeight="1"/>
    <row r="52" ht="15.75" customHeight="1"/>
    <row r="53" ht="15.75" customHeight="1"/>
    <row r="54" ht="16.5" customHeight="1"/>
    <row r="55" ht="15.75" customHeight="1"/>
  </sheetData>
  <sheetProtection selectLockedCells="1"/>
  <mergeCells count="43">
    <mergeCell ref="B11:H11"/>
    <mergeCell ref="G12:G13"/>
    <mergeCell ref="B5:H5"/>
    <mergeCell ref="B6:H6"/>
    <mergeCell ref="B7:H7"/>
    <mergeCell ref="B8:H8"/>
    <mergeCell ref="B9:H9"/>
    <mergeCell ref="B2:H2"/>
    <mergeCell ref="B3:D3"/>
    <mergeCell ref="E3:H3"/>
    <mergeCell ref="B4:D4"/>
    <mergeCell ref="E4:H4"/>
    <mergeCell ref="B32:H32"/>
    <mergeCell ref="B33:H33"/>
    <mergeCell ref="B26:D26"/>
    <mergeCell ref="E26:F26"/>
    <mergeCell ref="G26:H26"/>
    <mergeCell ref="B27:H27"/>
    <mergeCell ref="B28:D28"/>
    <mergeCell ref="E28:H28"/>
    <mergeCell ref="B29:D29"/>
    <mergeCell ref="E29:H29"/>
    <mergeCell ref="B30:H30"/>
    <mergeCell ref="B31:H31"/>
    <mergeCell ref="B22:H22"/>
    <mergeCell ref="B23:H23"/>
    <mergeCell ref="B24:H24"/>
    <mergeCell ref="B25:D25"/>
    <mergeCell ref="E25:F25"/>
    <mergeCell ref="G25:H25"/>
    <mergeCell ref="B17:H17"/>
    <mergeCell ref="B18:G18"/>
    <mergeCell ref="B19:G19"/>
    <mergeCell ref="B12:B13"/>
    <mergeCell ref="C12:C13"/>
    <mergeCell ref="D12:D13"/>
    <mergeCell ref="E12:E13"/>
    <mergeCell ref="F12:F13"/>
    <mergeCell ref="B34:H34"/>
    <mergeCell ref="B35:H35"/>
    <mergeCell ref="B36:H36"/>
    <mergeCell ref="B37:H37"/>
    <mergeCell ref="B38:H38"/>
  </mergeCells>
  <conditionalFormatting sqref="G11">
    <cfRule type="cellIs" dxfId="0" priority="2" stopIfTrue="1" operator="equal">
      <formula>0</formula>
    </cfRule>
  </conditionalFormatting>
  <printOptions horizontalCentered="1" verticalCentered="1"/>
  <pageMargins left="0.51181102362204722" right="0.51181102362204722" top="0.78740157480314965" bottom="0.78740157480314965" header="0.31496062992125984" footer="0.31496062992125984"/>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sheetPr>
  <dimension ref="A1:I26"/>
  <sheetViews>
    <sheetView topLeftCell="A5" workbookViewId="0">
      <selection activeCell="G23" sqref="G23"/>
    </sheetView>
  </sheetViews>
  <sheetFormatPr defaultRowHeight="15"/>
  <cols>
    <col min="1" max="1" width="4.85546875" style="8" bestFit="1" customWidth="1"/>
    <col min="2" max="2" width="73.85546875" customWidth="1"/>
    <col min="3" max="3" width="13" customWidth="1"/>
    <col min="4" max="4" width="11.42578125" bestFit="1" customWidth="1"/>
    <col min="5" max="5" width="30.28515625" bestFit="1" customWidth="1"/>
    <col min="6" max="7" width="23.7109375" customWidth="1"/>
    <col min="9" max="9" width="10.7109375" bestFit="1" customWidth="1"/>
  </cols>
  <sheetData>
    <row r="1" spans="1:9" ht="30">
      <c r="A1" s="225" t="s">
        <v>35</v>
      </c>
      <c r="B1" s="225" t="s">
        <v>2970</v>
      </c>
      <c r="C1" s="225" t="s">
        <v>2793</v>
      </c>
      <c r="D1" s="225" t="s">
        <v>2844</v>
      </c>
      <c r="E1" s="225" t="s">
        <v>2971</v>
      </c>
      <c r="F1" s="225" t="s">
        <v>2972</v>
      </c>
      <c r="G1" s="225" t="s">
        <v>2973</v>
      </c>
    </row>
    <row r="2" spans="1:9">
      <c r="A2" s="197">
        <v>1</v>
      </c>
      <c r="B2" s="220" t="s">
        <v>2974</v>
      </c>
      <c r="C2" s="223" t="s">
        <v>2968</v>
      </c>
      <c r="D2" s="219">
        <v>1</v>
      </c>
      <c r="E2" s="219" t="s">
        <v>2975</v>
      </c>
      <c r="F2" s="226">
        <f>4019.36*1.3</f>
        <v>5225.1680000000006</v>
      </c>
      <c r="G2" s="229">
        <v>42.2</v>
      </c>
      <c r="I2" s="234"/>
    </row>
    <row r="3" spans="1:9" ht="45">
      <c r="A3" s="197">
        <v>2</v>
      </c>
      <c r="B3" s="227" t="s">
        <v>2976</v>
      </c>
      <c r="C3" s="223" t="s">
        <v>2968</v>
      </c>
      <c r="D3" s="219">
        <v>1</v>
      </c>
      <c r="E3" s="219" t="s">
        <v>2975</v>
      </c>
      <c r="F3" s="226">
        <v>3222.38</v>
      </c>
      <c r="G3" s="229">
        <v>42.2</v>
      </c>
    </row>
    <row r="4" spans="1:9" ht="30">
      <c r="A4" s="197">
        <v>3</v>
      </c>
      <c r="B4" s="227" t="s">
        <v>2977</v>
      </c>
      <c r="C4" s="223" t="s">
        <v>2968</v>
      </c>
      <c r="D4" s="219">
        <v>4</v>
      </c>
      <c r="E4" s="219" t="s">
        <v>2978</v>
      </c>
      <c r="F4" s="226">
        <v>3299.9</v>
      </c>
      <c r="G4" s="229">
        <v>42.53</v>
      </c>
    </row>
    <row r="5" spans="1:9">
      <c r="A5" s="197">
        <v>4</v>
      </c>
      <c r="B5" s="227" t="s">
        <v>2979</v>
      </c>
      <c r="C5" s="223" t="s">
        <v>2968</v>
      </c>
      <c r="D5" s="219">
        <v>1</v>
      </c>
      <c r="E5" s="219" t="s">
        <v>2978</v>
      </c>
      <c r="F5" s="226">
        <f>'Operador eletromecânico'!E15</f>
        <v>3229.9</v>
      </c>
      <c r="G5" s="229">
        <v>42.53</v>
      </c>
    </row>
    <row r="6" spans="1:9" ht="30">
      <c r="A6" s="197">
        <v>5</v>
      </c>
      <c r="B6" s="220" t="s">
        <v>2980</v>
      </c>
      <c r="C6" s="223" t="s">
        <v>2968</v>
      </c>
      <c r="D6" s="219">
        <v>1</v>
      </c>
      <c r="E6" s="219" t="s">
        <v>2978</v>
      </c>
      <c r="F6" s="226">
        <v>3299.9</v>
      </c>
      <c r="G6" s="229">
        <v>42.53</v>
      </c>
    </row>
    <row r="7" spans="1:9" ht="30">
      <c r="A7" s="197">
        <v>6</v>
      </c>
      <c r="B7" s="227" t="s">
        <v>2981</v>
      </c>
      <c r="C7" s="223" t="s">
        <v>2968</v>
      </c>
      <c r="D7" s="219">
        <v>4</v>
      </c>
      <c r="E7" s="219" t="s">
        <v>2978</v>
      </c>
      <c r="F7" s="226">
        <v>3229.9</v>
      </c>
      <c r="G7" s="229">
        <v>42.53</v>
      </c>
    </row>
    <row r="8" spans="1:9" ht="30">
      <c r="A8" s="197">
        <v>7</v>
      </c>
      <c r="B8" s="220" t="s">
        <v>2982</v>
      </c>
      <c r="C8" s="223" t="s">
        <v>2968</v>
      </c>
      <c r="D8" s="219">
        <v>31</v>
      </c>
      <c r="E8" s="219" t="s">
        <v>2975</v>
      </c>
      <c r="F8" s="226">
        <v>1629.62</v>
      </c>
      <c r="G8" s="229">
        <v>42.2</v>
      </c>
    </row>
    <row r="9" spans="1:9" ht="30">
      <c r="A9" s="197">
        <v>8</v>
      </c>
      <c r="B9" s="220" t="s">
        <v>2983</v>
      </c>
      <c r="C9" s="223" t="s">
        <v>2968</v>
      </c>
      <c r="D9" s="219">
        <v>1</v>
      </c>
      <c r="E9" s="219" t="s">
        <v>2975</v>
      </c>
      <c r="F9" s="226">
        <v>3222.38</v>
      </c>
      <c r="G9" s="229">
        <v>42.2</v>
      </c>
    </row>
    <row r="10" spans="1:9">
      <c r="A10" s="197">
        <v>9</v>
      </c>
      <c r="B10" s="220" t="s">
        <v>2984</v>
      </c>
      <c r="C10" s="223" t="s">
        <v>2968</v>
      </c>
      <c r="D10" s="219">
        <v>2</v>
      </c>
      <c r="E10" s="219" t="s">
        <v>2975</v>
      </c>
      <c r="F10" s="226">
        <v>1884.97</v>
      </c>
      <c r="G10" s="229">
        <v>42.2</v>
      </c>
    </row>
    <row r="11" spans="1:9">
      <c r="A11" s="197">
        <v>10</v>
      </c>
      <c r="B11" s="220" t="s">
        <v>2985</v>
      </c>
      <c r="C11" s="223" t="s">
        <v>2968</v>
      </c>
      <c r="D11" s="219">
        <v>1</v>
      </c>
      <c r="E11" s="219" t="s">
        <v>2975</v>
      </c>
      <c r="F11" s="226">
        <v>3222.38</v>
      </c>
      <c r="G11" s="229">
        <v>42.2</v>
      </c>
    </row>
    <row r="12" spans="1:9">
      <c r="A12" s="197">
        <v>11</v>
      </c>
      <c r="B12" s="220" t="s">
        <v>2986</v>
      </c>
      <c r="C12" s="223" t="s">
        <v>2968</v>
      </c>
      <c r="D12" s="219">
        <v>2</v>
      </c>
      <c r="E12" s="219" t="s">
        <v>2975</v>
      </c>
      <c r="F12" s="226">
        <v>2405.96</v>
      </c>
      <c r="G12" s="229">
        <v>42.2</v>
      </c>
    </row>
    <row r="13" spans="1:9">
      <c r="A13" s="197">
        <v>12</v>
      </c>
      <c r="B13" s="220" t="s">
        <v>2987</v>
      </c>
      <c r="C13" s="223" t="s">
        <v>2968</v>
      </c>
      <c r="D13" s="219">
        <v>2</v>
      </c>
      <c r="E13" s="219" t="s">
        <v>2975</v>
      </c>
      <c r="F13" s="226">
        <v>2405.96</v>
      </c>
      <c r="G13" s="229">
        <v>42.2</v>
      </c>
    </row>
    <row r="14" spans="1:9">
      <c r="A14" s="197">
        <v>13</v>
      </c>
      <c r="B14" s="220" t="s">
        <v>2988</v>
      </c>
      <c r="C14" s="223" t="s">
        <v>2968</v>
      </c>
      <c r="D14" s="219">
        <v>2</v>
      </c>
      <c r="E14" s="219" t="s">
        <v>2975</v>
      </c>
      <c r="F14" s="226">
        <v>2405.96</v>
      </c>
      <c r="G14" s="229">
        <v>42.2</v>
      </c>
    </row>
    <row r="15" spans="1:9">
      <c r="A15" s="197">
        <v>15</v>
      </c>
      <c r="B15" s="220" t="s">
        <v>2989</v>
      </c>
      <c r="C15" s="223" t="s">
        <v>2968</v>
      </c>
      <c r="D15" s="219">
        <v>3</v>
      </c>
      <c r="E15" s="219" t="s">
        <v>2975</v>
      </c>
      <c r="F15" s="226">
        <v>2405.96</v>
      </c>
      <c r="G15" s="229">
        <v>42.2</v>
      </c>
    </row>
    <row r="16" spans="1:9">
      <c r="A16" s="197">
        <v>16</v>
      </c>
      <c r="B16" s="220" t="s">
        <v>2990</v>
      </c>
      <c r="C16" s="223" t="s">
        <v>2968</v>
      </c>
      <c r="D16" s="219">
        <v>1</v>
      </c>
      <c r="E16" s="219" t="s">
        <v>2975</v>
      </c>
      <c r="F16" s="226">
        <v>2405.96</v>
      </c>
      <c r="G16" s="229">
        <v>42.2</v>
      </c>
    </row>
    <row r="17" spans="1:7">
      <c r="A17" s="197">
        <v>17</v>
      </c>
      <c r="B17" s="220" t="s">
        <v>2991</v>
      </c>
      <c r="C17" s="223" t="s">
        <v>2968</v>
      </c>
      <c r="D17" s="219">
        <v>1</v>
      </c>
      <c r="E17" s="219" t="s">
        <v>2975</v>
      </c>
      <c r="F17" s="226">
        <v>2109.12</v>
      </c>
      <c r="G17" s="229">
        <v>42.2</v>
      </c>
    </row>
    <row r="18" spans="1:7">
      <c r="A18" s="197">
        <v>18</v>
      </c>
      <c r="B18" s="220" t="s">
        <v>2992</v>
      </c>
      <c r="C18" s="223" t="s">
        <v>2968</v>
      </c>
      <c r="D18" s="219">
        <v>2</v>
      </c>
      <c r="E18" s="219" t="s">
        <v>2975</v>
      </c>
      <c r="F18" s="226">
        <v>2405.96</v>
      </c>
      <c r="G18" s="229">
        <v>42.2</v>
      </c>
    </row>
    <row r="19" spans="1:7">
      <c r="A19" s="197">
        <v>19</v>
      </c>
      <c r="B19" s="220" t="s">
        <v>2993</v>
      </c>
      <c r="C19" s="223" t="s">
        <v>2968</v>
      </c>
      <c r="D19" s="219">
        <v>5</v>
      </c>
      <c r="E19" s="219" t="s">
        <v>2975</v>
      </c>
      <c r="F19" s="226">
        <v>2405.96</v>
      </c>
      <c r="G19" s="229">
        <v>42.2</v>
      </c>
    </row>
    <row r="20" spans="1:7">
      <c r="A20" s="197">
        <v>20</v>
      </c>
      <c r="B20" s="220" t="s">
        <v>2994</v>
      </c>
      <c r="C20" s="223" t="s">
        <v>2968</v>
      </c>
      <c r="D20" s="219">
        <v>1</v>
      </c>
      <c r="E20" s="219" t="s">
        <v>2975</v>
      </c>
      <c r="F20" s="226">
        <v>3222.38</v>
      </c>
      <c r="G20" s="229">
        <v>42.2</v>
      </c>
    </row>
    <row r="21" spans="1:7" ht="30">
      <c r="A21" s="197">
        <v>21</v>
      </c>
      <c r="B21" s="220" t="s">
        <v>2995</v>
      </c>
      <c r="C21" s="223" t="s">
        <v>2968</v>
      </c>
      <c r="D21" s="219">
        <v>11</v>
      </c>
      <c r="E21" s="219" t="s">
        <v>2975</v>
      </c>
      <c r="F21" s="226">
        <v>2405.96</v>
      </c>
      <c r="G21" s="229">
        <v>42.2</v>
      </c>
    </row>
    <row r="22" spans="1:7" ht="30">
      <c r="A22" s="197">
        <v>22</v>
      </c>
      <c r="B22" s="220" t="s">
        <v>2996</v>
      </c>
      <c r="C22" s="223" t="s">
        <v>2968</v>
      </c>
      <c r="D22" s="219">
        <v>2</v>
      </c>
      <c r="E22" s="219" t="s">
        <v>2975</v>
      </c>
      <c r="F22" s="226">
        <v>2405.96</v>
      </c>
      <c r="G22" s="229">
        <v>42.2</v>
      </c>
    </row>
    <row r="23" spans="1:7" ht="30">
      <c r="A23" s="197">
        <v>23</v>
      </c>
      <c r="B23" s="220" t="s">
        <v>2997</v>
      </c>
      <c r="C23" s="223" t="s">
        <v>2968</v>
      </c>
      <c r="D23" s="219">
        <v>2</v>
      </c>
      <c r="E23" s="219" t="s">
        <v>2975</v>
      </c>
      <c r="F23" s="226">
        <v>2405.96</v>
      </c>
      <c r="G23" s="229">
        <v>42.2</v>
      </c>
    </row>
    <row r="24" spans="1:7" ht="25.5">
      <c r="A24" s="197">
        <v>24</v>
      </c>
      <c r="B24" s="220" t="s">
        <v>2998</v>
      </c>
      <c r="C24" s="223" t="s">
        <v>2968</v>
      </c>
      <c r="D24" s="219">
        <v>2</v>
      </c>
      <c r="E24" s="253" t="s">
        <v>2999</v>
      </c>
      <c r="F24" s="226">
        <v>10800</v>
      </c>
      <c r="G24" s="229">
        <v>35</v>
      </c>
    </row>
    <row r="25" spans="1:7">
      <c r="A25" s="197">
        <v>25</v>
      </c>
      <c r="B25" s="220" t="s">
        <v>3000</v>
      </c>
      <c r="C25" s="223" t="s">
        <v>2968</v>
      </c>
      <c r="D25" s="219">
        <v>1</v>
      </c>
      <c r="E25" s="219" t="s">
        <v>2975</v>
      </c>
      <c r="F25" s="226">
        <v>2405.96</v>
      </c>
      <c r="G25" s="229">
        <v>42.2</v>
      </c>
    </row>
    <row r="26" spans="1:7">
      <c r="A26" s="452" t="s">
        <v>3001</v>
      </c>
      <c r="B26" s="453"/>
      <c r="C26" s="454"/>
      <c r="D26" s="231">
        <f>SUM(D2:D25)</f>
        <v>84</v>
      </c>
      <c r="E26" s="232"/>
      <c r="F26" s="8"/>
    </row>
  </sheetData>
  <mergeCells count="1">
    <mergeCell ref="A26:C26"/>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499984740745262"/>
  </sheetPr>
  <dimension ref="A1:G143"/>
  <sheetViews>
    <sheetView topLeftCell="A94" workbookViewId="0">
      <selection activeCell="D58" sqref="D58"/>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42.75" customHeight="1">
      <c r="A11" s="57" t="s">
        <v>3015</v>
      </c>
      <c r="B11" s="462" t="s">
        <v>3016</v>
      </c>
      <c r="C11" s="463"/>
      <c r="D11" s="464"/>
      <c r="E11" s="125" t="str">
        <f>'Salários - CCT - V.A'!E24</f>
        <v>SINDICATO DOS ENGENHEIROS NO DISTRITO FEDERAL - DF000372/2023</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V.A'!F24</f>
        <v>10800</v>
      </c>
      <c r="F15" s="52"/>
      <c r="G15" s="124"/>
    </row>
    <row r="16" spans="1:7" ht="30">
      <c r="A16" s="62">
        <v>3</v>
      </c>
      <c r="B16" s="488" t="s">
        <v>3023</v>
      </c>
      <c r="C16" s="489"/>
      <c r="D16" s="490"/>
      <c r="E16" s="220" t="str">
        <f>'Salários - CCT - V.A'!B24</f>
        <v>Engenheiro Civil (CBO/MTE 2141-00)</v>
      </c>
    </row>
    <row r="17" spans="1:6" s="4" customFormat="1">
      <c r="A17" s="53">
        <v>4</v>
      </c>
      <c r="B17" s="126" t="s">
        <v>3024</v>
      </c>
      <c r="C17" s="135"/>
      <c r="D17" s="129"/>
      <c r="E17" s="128" t="s">
        <v>3025</v>
      </c>
      <c r="F17" s="5"/>
    </row>
    <row r="18" spans="1:6" s="4" customFormat="1" ht="15.75" thickBot="1">
      <c r="A18" s="54">
        <v>5</v>
      </c>
      <c r="B18" s="491" t="s">
        <v>3026</v>
      </c>
      <c r="C18" s="492"/>
      <c r="D18" s="493"/>
      <c r="E18" s="127">
        <v>45777</v>
      </c>
      <c r="F18" s="5"/>
    </row>
    <row r="19" spans="1:6" s="4" customFormat="1" ht="15.75" thickBot="1">
      <c r="A19" s="471" t="s">
        <v>3027</v>
      </c>
      <c r="B19" s="472"/>
      <c r="C19" s="472"/>
      <c r="D19" s="472"/>
      <c r="E19" s="472"/>
      <c r="F19" s="5"/>
    </row>
    <row r="20" spans="1:6" s="4" customFormat="1" ht="15.75" thickBot="1">
      <c r="A20" s="49">
        <v>1</v>
      </c>
      <c r="B20" s="473" t="s">
        <v>3028</v>
      </c>
      <c r="C20" s="474"/>
      <c r="D20" s="475"/>
      <c r="E20" s="64" t="s">
        <v>3029</v>
      </c>
      <c r="F20" s="5"/>
    </row>
    <row r="21" spans="1:6" s="4" customFormat="1">
      <c r="A21" s="65" t="s">
        <v>3009</v>
      </c>
      <c r="B21" s="476" t="s">
        <v>3030</v>
      </c>
      <c r="C21" s="476"/>
      <c r="D21" s="476"/>
      <c r="E21" s="66">
        <f>E15</f>
        <v>10800</v>
      </c>
      <c r="F21" s="5"/>
    </row>
    <row r="22" spans="1:6" s="4" customFormat="1">
      <c r="A22" s="67" t="s">
        <v>3012</v>
      </c>
      <c r="B22" s="477" t="s">
        <v>3031</v>
      </c>
      <c r="C22" s="478"/>
      <c r="D22" s="68">
        <v>0</v>
      </c>
      <c r="E22" s="69">
        <f>E21*D22</f>
        <v>0</v>
      </c>
      <c r="F22" s="5"/>
    </row>
    <row r="23" spans="1:6" s="4" customFormat="1">
      <c r="A23" s="67" t="s">
        <v>3015</v>
      </c>
      <c r="B23" s="479" t="s">
        <v>3032</v>
      </c>
      <c r="C23" s="479"/>
      <c r="D23" s="479"/>
      <c r="E23" s="69">
        <v>0</v>
      </c>
      <c r="F23" s="5"/>
    </row>
    <row r="24" spans="1:6" s="4" customFormat="1">
      <c r="A24" s="67" t="s">
        <v>3033</v>
      </c>
      <c r="B24" s="477" t="s">
        <v>3034</v>
      </c>
      <c r="C24" s="478"/>
      <c r="D24" s="70">
        <v>0</v>
      </c>
      <c r="E24" s="69">
        <f>(E21/220)*D24*7*15</f>
        <v>0</v>
      </c>
      <c r="F24" s="5"/>
    </row>
    <row r="25" spans="1:6" s="4" customFormat="1">
      <c r="A25" s="67" t="s">
        <v>3035</v>
      </c>
      <c r="B25" s="479" t="s">
        <v>3036</v>
      </c>
      <c r="C25" s="479"/>
      <c r="D25" s="479"/>
      <c r="E25" s="69">
        <v>0</v>
      </c>
      <c r="F25" s="5"/>
    </row>
    <row r="26" spans="1:6" s="4" customFormat="1">
      <c r="A26" s="67" t="s">
        <v>3037</v>
      </c>
      <c r="B26" s="479" t="s">
        <v>3038</v>
      </c>
      <c r="C26" s="479"/>
      <c r="D26" s="479"/>
      <c r="E26" s="69">
        <v>0</v>
      </c>
      <c r="F26" s="5"/>
    </row>
    <row r="27" spans="1:6" s="4" customFormat="1">
      <c r="A27" s="71" t="s">
        <v>3039</v>
      </c>
      <c r="B27" s="500" t="s">
        <v>3040</v>
      </c>
      <c r="C27" s="500"/>
      <c r="D27" s="500"/>
      <c r="E27" s="72">
        <v>0</v>
      </c>
      <c r="F27" s="5"/>
    </row>
    <row r="28" spans="1:6" s="4" customFormat="1" ht="15.75" thickBot="1">
      <c r="A28" s="501" t="s">
        <v>3041</v>
      </c>
      <c r="B28" s="502"/>
      <c r="C28" s="502"/>
      <c r="D28" s="503"/>
      <c r="E28" s="73">
        <f>ROUND(SUM(E21:E27),2)</f>
        <v>10800</v>
      </c>
      <c r="F28" s="5"/>
    </row>
    <row r="29" spans="1:6" s="4" customFormat="1" ht="15.75" thickBot="1">
      <c r="A29" s="120" t="s">
        <v>3042</v>
      </c>
      <c r="B29" s="113"/>
      <c r="C29" s="113"/>
      <c r="D29" s="74"/>
      <c r="E29" s="75"/>
      <c r="F29" s="5"/>
    </row>
    <row r="30" spans="1:6" s="4" customFormat="1" ht="15.75" thickBot="1">
      <c r="A30" s="504" t="s">
        <v>3043</v>
      </c>
      <c r="B30" s="505"/>
      <c r="C30" s="505"/>
      <c r="D30" s="505"/>
      <c r="E30" s="506"/>
      <c r="F30" s="5"/>
    </row>
    <row r="31" spans="1:6" s="4" customFormat="1" ht="15.75" thickBot="1">
      <c r="A31" s="504" t="s">
        <v>3044</v>
      </c>
      <c r="B31" s="505"/>
      <c r="C31" s="505"/>
      <c r="D31" s="505"/>
      <c r="E31" s="506"/>
      <c r="F31" s="5"/>
    </row>
    <row r="32" spans="1:6" s="4" customFormat="1" ht="15.75" thickBot="1">
      <c r="A32" s="143" t="s">
        <v>3045</v>
      </c>
      <c r="B32" s="144" t="s">
        <v>3046</v>
      </c>
      <c r="C32" s="144"/>
      <c r="D32" s="145" t="s">
        <v>3047</v>
      </c>
      <c r="E32" s="146" t="s">
        <v>3029</v>
      </c>
      <c r="F32" s="52"/>
    </row>
    <row r="33" spans="1:6" s="4" customFormat="1">
      <c r="A33" s="149" t="s">
        <v>3009</v>
      </c>
      <c r="B33" s="482" t="s">
        <v>3048</v>
      </c>
      <c r="C33" s="482"/>
      <c r="D33" s="150">
        <v>8.3299999999999999E-2</v>
      </c>
      <c r="E33" s="151">
        <f>ROUND(E$28*D33,2)</f>
        <v>899.64</v>
      </c>
      <c r="F33" s="52"/>
    </row>
    <row r="34" spans="1:6" s="4" customFormat="1">
      <c r="A34" s="57" t="s">
        <v>3012</v>
      </c>
      <c r="B34" s="461" t="s">
        <v>3049</v>
      </c>
      <c r="C34" s="461"/>
      <c r="D34" s="147">
        <v>0.121</v>
      </c>
      <c r="E34" s="152">
        <f>ROUND(E$28*D34,2)</f>
        <v>1306.8</v>
      </c>
      <c r="F34" s="52"/>
    </row>
    <row r="35" spans="1:6" s="4" customFormat="1">
      <c r="A35" s="494" t="s">
        <v>3050</v>
      </c>
      <c r="B35" s="495"/>
      <c r="C35" s="495"/>
      <c r="D35" s="148">
        <f>SUM(D33:D34)</f>
        <v>0.20429999999999998</v>
      </c>
      <c r="E35" s="152">
        <f>ROUND(SUM(E33:E34),2)</f>
        <v>2206.44</v>
      </c>
      <c r="F35" s="52"/>
    </row>
    <row r="36" spans="1:6" s="4" customFormat="1">
      <c r="A36" s="57" t="s">
        <v>3051</v>
      </c>
      <c r="B36" s="496" t="s">
        <v>3052</v>
      </c>
      <c r="C36" s="496"/>
      <c r="D36" s="147">
        <v>7.5182399999999996E-2</v>
      </c>
      <c r="E36" s="152">
        <f>ROUND(E$28*D36,2)</f>
        <v>811.97</v>
      </c>
      <c r="F36" s="121"/>
    </row>
    <row r="37" spans="1:6" s="4" customFormat="1" ht="15.75" thickBot="1">
      <c r="A37" s="497" t="s">
        <v>2835</v>
      </c>
      <c r="B37" s="498"/>
      <c r="C37" s="498"/>
      <c r="D37" s="498"/>
      <c r="E37" s="153">
        <f>SUM(E35:E36)</f>
        <v>3018.41</v>
      </c>
      <c r="F37" s="52"/>
    </row>
    <row r="38" spans="1:6" s="4" customFormat="1">
      <c r="A38" s="499" t="s">
        <v>3053</v>
      </c>
      <c r="B38" s="499"/>
      <c r="C38" s="499"/>
      <c r="D38" s="499"/>
      <c r="E38" s="499"/>
      <c r="F38" s="52"/>
    </row>
    <row r="39" spans="1:6" s="4" customFormat="1">
      <c r="A39" s="499" t="s">
        <v>3054</v>
      </c>
      <c r="B39" s="499"/>
      <c r="C39" s="499"/>
      <c r="D39" s="499"/>
      <c r="E39" s="499"/>
      <c r="F39" s="52"/>
    </row>
    <row r="40" spans="1:6" s="4" customFormat="1" ht="15.75" thickBot="1">
      <c r="A40" s="507" t="s">
        <v>3055</v>
      </c>
      <c r="B40" s="507"/>
      <c r="C40" s="507"/>
      <c r="D40" s="507"/>
      <c r="E40" s="507"/>
      <c r="F40" s="52"/>
    </row>
    <row r="41" spans="1:6" s="4" customFormat="1" ht="15.75" thickBot="1">
      <c r="A41" s="508" t="s">
        <v>3056</v>
      </c>
      <c r="B41" s="509"/>
      <c r="C41" s="509"/>
      <c r="D41" s="509"/>
      <c r="E41" s="510"/>
      <c r="F41" s="52"/>
    </row>
    <row r="42" spans="1:6" s="4" customFormat="1" ht="15.75" thickBot="1">
      <c r="A42" s="77" t="s">
        <v>3057</v>
      </c>
      <c r="B42" s="511" t="s">
        <v>3058</v>
      </c>
      <c r="C42" s="512"/>
      <c r="D42" s="79" t="s">
        <v>3047</v>
      </c>
      <c r="E42" s="80" t="s">
        <v>3029</v>
      </c>
      <c r="F42" s="52"/>
    </row>
    <row r="43" spans="1:6" s="4" customFormat="1">
      <c r="A43" s="61" t="s">
        <v>3009</v>
      </c>
      <c r="B43" s="513" t="s">
        <v>3059</v>
      </c>
      <c r="C43" s="514"/>
      <c r="D43" s="81">
        <v>0.2</v>
      </c>
      <c r="E43" s="63">
        <f>ROUND(E$28*D43,2)</f>
        <v>2160</v>
      </c>
      <c r="F43" s="52"/>
    </row>
    <row r="44" spans="1:6" s="4" customFormat="1">
      <c r="A44" s="62" t="s">
        <v>3012</v>
      </c>
      <c r="B44" s="477" t="s">
        <v>3060</v>
      </c>
      <c r="C44" s="478"/>
      <c r="D44" s="82">
        <v>2.5000000000000001E-2</v>
      </c>
      <c r="E44" s="63">
        <f t="shared" ref="E44:E50" si="0">ROUND(E$28*D44,2)</f>
        <v>270</v>
      </c>
      <c r="F44" s="52"/>
    </row>
    <row r="45" spans="1:6" s="4" customFormat="1">
      <c r="A45" s="62" t="s">
        <v>3015</v>
      </c>
      <c r="B45" s="477" t="s">
        <v>3061</v>
      </c>
      <c r="C45" s="478"/>
      <c r="D45" s="123">
        <v>0.03</v>
      </c>
      <c r="E45" s="63">
        <f t="shared" si="0"/>
        <v>324</v>
      </c>
      <c r="F45" s="52"/>
    </row>
    <row r="46" spans="1:6" s="4" customFormat="1">
      <c r="A46" s="62" t="s">
        <v>3033</v>
      </c>
      <c r="B46" s="477" t="s">
        <v>3062</v>
      </c>
      <c r="C46" s="478"/>
      <c r="D46" s="82">
        <v>1.4999999999999999E-2</v>
      </c>
      <c r="E46" s="63">
        <f t="shared" si="0"/>
        <v>162</v>
      </c>
      <c r="F46" s="52"/>
    </row>
    <row r="47" spans="1:6" s="4" customFormat="1">
      <c r="A47" s="62" t="s">
        <v>3035</v>
      </c>
      <c r="B47" s="477" t="s">
        <v>3063</v>
      </c>
      <c r="C47" s="478"/>
      <c r="D47" s="82">
        <v>0.01</v>
      </c>
      <c r="E47" s="63">
        <f t="shared" si="0"/>
        <v>108</v>
      </c>
      <c r="F47" s="52"/>
    </row>
    <row r="48" spans="1:6" s="4" customFormat="1">
      <c r="A48" s="62" t="s">
        <v>3064</v>
      </c>
      <c r="B48" s="477" t="s">
        <v>3065</v>
      </c>
      <c r="C48" s="478"/>
      <c r="D48" s="82">
        <v>6.0000000000000001E-3</v>
      </c>
      <c r="E48" s="63">
        <f t="shared" si="0"/>
        <v>64.8</v>
      </c>
      <c r="F48" s="52"/>
    </row>
    <row r="49" spans="1:6" s="4" customFormat="1">
      <c r="A49" s="62" t="s">
        <v>3037</v>
      </c>
      <c r="B49" s="477" t="s">
        <v>2749</v>
      </c>
      <c r="C49" s="478"/>
      <c r="D49" s="82">
        <v>2E-3</v>
      </c>
      <c r="E49" s="63">
        <f t="shared" si="0"/>
        <v>21.6</v>
      </c>
      <c r="F49" s="52"/>
    </row>
    <row r="50" spans="1:6" s="4" customFormat="1">
      <c r="A50" s="53" t="s">
        <v>3039</v>
      </c>
      <c r="B50" s="477" t="s">
        <v>3066</v>
      </c>
      <c r="C50" s="478"/>
      <c r="D50" s="82">
        <v>0.08</v>
      </c>
      <c r="E50" s="63">
        <f t="shared" si="0"/>
        <v>864</v>
      </c>
      <c r="F50" s="52"/>
    </row>
    <row r="51" spans="1:6" s="4" customFormat="1" ht="15.75" thickBot="1">
      <c r="A51" s="524" t="s">
        <v>3067</v>
      </c>
      <c r="B51" s="525"/>
      <c r="C51" s="526"/>
      <c r="D51" s="83">
        <v>0.36799999999999999</v>
      </c>
      <c r="E51" s="84">
        <f>SUM(E43:E50)</f>
        <v>3974.4</v>
      </c>
      <c r="F51" s="52"/>
    </row>
    <row r="52" spans="1:6" s="4" customFormat="1">
      <c r="A52" s="115" t="s">
        <v>3068</v>
      </c>
      <c r="B52" s="117"/>
      <c r="C52" s="117"/>
      <c r="D52" s="118"/>
      <c r="E52" s="119"/>
      <c r="F52" s="120"/>
    </row>
    <row r="53" spans="1:6" s="4" customFormat="1">
      <c r="A53" s="115" t="s">
        <v>3069</v>
      </c>
      <c r="B53" s="117"/>
      <c r="C53" s="117"/>
      <c r="D53" s="118"/>
      <c r="E53" s="119"/>
      <c r="F53" s="120"/>
    </row>
    <row r="54" spans="1:6" s="4" customFormat="1" ht="15.75" thickBot="1">
      <c r="A54" s="120" t="s">
        <v>3070</v>
      </c>
      <c r="B54" s="117"/>
      <c r="C54" s="117"/>
      <c r="D54" s="118"/>
      <c r="E54" s="119"/>
      <c r="F54" s="120"/>
    </row>
    <row r="55" spans="1:6" s="4" customFormat="1" ht="15.75" thickBot="1">
      <c r="A55" s="504" t="s">
        <v>3071</v>
      </c>
      <c r="B55" s="527"/>
      <c r="C55" s="527"/>
      <c r="D55" s="527"/>
      <c r="E55" s="528"/>
      <c r="F55" s="52"/>
    </row>
    <row r="56" spans="1:6" s="4" customFormat="1" ht="15.75" thickBot="1">
      <c r="A56" s="49" t="s">
        <v>3072</v>
      </c>
      <c r="B56" s="137" t="s">
        <v>3073</v>
      </c>
      <c r="C56" s="139" t="s">
        <v>3074</v>
      </c>
      <c r="D56" s="139" t="s">
        <v>3075</v>
      </c>
      <c r="E56" s="136" t="s">
        <v>3029</v>
      </c>
      <c r="F56" s="52"/>
    </row>
    <row r="57" spans="1:6" s="4" customFormat="1">
      <c r="A57" s="55" t="s">
        <v>3009</v>
      </c>
      <c r="B57" s="51" t="s">
        <v>3076</v>
      </c>
      <c r="C57" s="138">
        <v>22</v>
      </c>
      <c r="D57" s="166">
        <v>11</v>
      </c>
      <c r="E57" s="66">
        <v>0</v>
      </c>
      <c r="F57" s="52"/>
    </row>
    <row r="58" spans="1:6" s="4" customFormat="1">
      <c r="A58" s="57" t="s">
        <v>3012</v>
      </c>
      <c r="B58" s="50" t="s">
        <v>3077</v>
      </c>
      <c r="C58" s="87">
        <v>22</v>
      </c>
      <c r="D58" s="167">
        <f>'Salários - CCT - V.A'!G24</f>
        <v>35</v>
      </c>
      <c r="E58" s="69">
        <f>C58*D58</f>
        <v>770</v>
      </c>
      <c r="F58" s="52"/>
    </row>
    <row r="59" spans="1:6" s="4" customFormat="1">
      <c r="A59" s="57" t="s">
        <v>3051</v>
      </c>
      <c r="B59" s="86" t="s">
        <v>3078</v>
      </c>
      <c r="C59" s="86"/>
      <c r="D59" s="87"/>
      <c r="E59" s="85">
        <v>0</v>
      </c>
      <c r="F59" s="52"/>
    </row>
    <row r="60" spans="1:6" s="4" customFormat="1">
      <c r="A60" s="57" t="s">
        <v>3033</v>
      </c>
      <c r="B60" s="88" t="s">
        <v>3079</v>
      </c>
      <c r="C60" s="88"/>
      <c r="D60" s="87"/>
      <c r="E60" s="85">
        <v>0</v>
      </c>
      <c r="F60" s="52"/>
    </row>
    <row r="61" spans="1:6" s="4" customFormat="1">
      <c r="A61" s="55" t="s">
        <v>3080</v>
      </c>
      <c r="B61" s="487" t="s">
        <v>3081</v>
      </c>
      <c r="C61" s="487"/>
      <c r="D61" s="476"/>
      <c r="E61" s="131">
        <v>0</v>
      </c>
      <c r="F61" s="200"/>
    </row>
    <row r="62" spans="1:6" s="4" customFormat="1">
      <c r="A62" s="57" t="s">
        <v>3064</v>
      </c>
      <c r="B62" s="490" t="s">
        <v>3082</v>
      </c>
      <c r="C62" s="490"/>
      <c r="D62" s="479"/>
      <c r="E62" s="85">
        <v>0</v>
      </c>
      <c r="F62" s="52"/>
    </row>
    <row r="63" spans="1:6" s="4" customFormat="1">
      <c r="A63" s="57" t="s">
        <v>3083</v>
      </c>
      <c r="B63" s="86" t="s">
        <v>3084</v>
      </c>
      <c r="C63" s="86"/>
      <c r="D63" s="87"/>
      <c r="E63" s="85">
        <v>0</v>
      </c>
      <c r="F63" s="52"/>
    </row>
    <row r="64" spans="1:6" s="4" customFormat="1" ht="15.75" thickBot="1">
      <c r="A64" s="89" t="s">
        <v>3064</v>
      </c>
      <c r="B64" s="90" t="s">
        <v>3085</v>
      </c>
      <c r="C64" s="90"/>
      <c r="D64" s="91"/>
      <c r="E64" s="92">
        <v>0</v>
      </c>
      <c r="F64" s="5"/>
    </row>
    <row r="65" spans="1:6" s="4" customFormat="1" ht="15.75" thickBot="1">
      <c r="A65" s="529" t="s">
        <v>3086</v>
      </c>
      <c r="B65" s="474" t="s">
        <v>3086</v>
      </c>
      <c r="C65" s="474"/>
      <c r="D65" s="474"/>
      <c r="E65" s="93">
        <f>SUM(E57:E64)</f>
        <v>770</v>
      </c>
      <c r="F65" s="5"/>
    </row>
    <row r="66" spans="1:6" s="4" customFormat="1">
      <c r="A66" s="115" t="s">
        <v>3087</v>
      </c>
      <c r="B66" s="76"/>
      <c r="C66" s="76"/>
      <c r="D66" s="76"/>
      <c r="E66" s="114"/>
      <c r="F66" s="5"/>
    </row>
    <row r="67" spans="1:6" s="4" customFormat="1" ht="15.75" thickBot="1">
      <c r="A67" s="530" t="s">
        <v>3088</v>
      </c>
      <c r="B67" s="530"/>
      <c r="C67" s="530"/>
      <c r="D67" s="530"/>
      <c r="E67" s="530"/>
      <c r="F67" s="5"/>
    </row>
    <row r="68" spans="1:6" s="4" customFormat="1" ht="15.75" thickBot="1">
      <c r="A68" s="504" t="s">
        <v>3089</v>
      </c>
      <c r="B68" s="505"/>
      <c r="C68" s="505"/>
      <c r="D68" s="505"/>
      <c r="E68" s="506"/>
      <c r="F68" s="5"/>
    </row>
    <row r="69" spans="1:6" s="4" customFormat="1" ht="15.75" thickBot="1">
      <c r="A69" s="97">
        <v>2</v>
      </c>
      <c r="B69" s="515" t="s">
        <v>3090</v>
      </c>
      <c r="C69" s="516"/>
      <c r="D69" s="517"/>
      <c r="E69" s="98" t="s">
        <v>3091</v>
      </c>
      <c r="F69" s="5"/>
    </row>
    <row r="70" spans="1:6" s="4" customFormat="1" ht="15.75" thickBot="1">
      <c r="A70" s="99" t="s">
        <v>3045</v>
      </c>
      <c r="B70" s="518" t="s">
        <v>3046</v>
      </c>
      <c r="C70" s="519"/>
      <c r="D70" s="520"/>
      <c r="E70" s="100">
        <f>E37</f>
        <v>3018.41</v>
      </c>
      <c r="F70" s="5"/>
    </row>
    <row r="71" spans="1:6" s="4" customFormat="1" ht="15.75" thickBot="1">
      <c r="A71" s="99" t="s">
        <v>3057</v>
      </c>
      <c r="B71" s="518" t="s">
        <v>3058</v>
      </c>
      <c r="C71" s="519"/>
      <c r="D71" s="520"/>
      <c r="E71" s="100">
        <f>E51</f>
        <v>3974.4</v>
      </c>
      <c r="F71" s="5"/>
    </row>
    <row r="72" spans="1:6" s="4" customFormat="1" ht="15.75" thickBot="1">
      <c r="A72" s="99" t="s">
        <v>3072</v>
      </c>
      <c r="B72" s="521" t="s">
        <v>3073</v>
      </c>
      <c r="C72" s="522"/>
      <c r="D72" s="523"/>
      <c r="E72" s="100">
        <f>E65</f>
        <v>770</v>
      </c>
      <c r="F72" s="5"/>
    </row>
    <row r="73" spans="1:6" s="4" customFormat="1" ht="15.75" thickBot="1">
      <c r="A73" s="515" t="s">
        <v>56</v>
      </c>
      <c r="B73" s="516"/>
      <c r="C73" s="516"/>
      <c r="D73" s="517"/>
      <c r="E73" s="101">
        <f>SUM(E70:E72)</f>
        <v>7762.8099999999995</v>
      </c>
      <c r="F73" s="5"/>
    </row>
    <row r="74" spans="1:6" s="4" customFormat="1" ht="15.75" thickBot="1">
      <c r="A74" s="504" t="s">
        <v>3092</v>
      </c>
      <c r="B74" s="505"/>
      <c r="C74" s="505"/>
      <c r="D74" s="505"/>
      <c r="E74" s="506"/>
      <c r="F74" s="5"/>
    </row>
    <row r="75" spans="1:6" s="4" customFormat="1" ht="15.75" thickBot="1">
      <c r="A75" s="97">
        <v>3</v>
      </c>
      <c r="B75" s="508" t="s">
        <v>3093</v>
      </c>
      <c r="C75" s="510"/>
      <c r="D75" s="102" t="s">
        <v>3094</v>
      </c>
      <c r="E75" s="98" t="s">
        <v>3091</v>
      </c>
      <c r="F75" s="5"/>
    </row>
    <row r="76" spans="1:6" s="4" customFormat="1" ht="15.75" thickBot="1">
      <c r="A76" s="99" t="s">
        <v>3095</v>
      </c>
      <c r="B76" s="531" t="s">
        <v>3096</v>
      </c>
      <c r="C76" s="532"/>
      <c r="D76" s="103">
        <v>4.5833333333333334E-3</v>
      </c>
      <c r="E76" s="100">
        <f t="shared" ref="E76:E81" si="1">D76*$E$28</f>
        <v>49.5</v>
      </c>
      <c r="F76" s="5"/>
    </row>
    <row r="77" spans="1:6" s="4" customFormat="1" ht="15.75" thickBot="1">
      <c r="A77" s="99" t="s">
        <v>3097</v>
      </c>
      <c r="B77" s="531" t="s">
        <v>3098</v>
      </c>
      <c r="C77" s="532"/>
      <c r="D77" s="103">
        <v>3.6666666666666667E-4</v>
      </c>
      <c r="E77" s="100">
        <f t="shared" si="1"/>
        <v>3.96</v>
      </c>
      <c r="F77" s="5"/>
    </row>
    <row r="78" spans="1:6" s="4" customFormat="1" ht="25.5" customHeight="1" thickBot="1">
      <c r="A78" s="99" t="s">
        <v>3051</v>
      </c>
      <c r="B78" s="531" t="s">
        <v>3099</v>
      </c>
      <c r="C78" s="532"/>
      <c r="D78" s="130">
        <v>3.4799999999999998E-2</v>
      </c>
      <c r="E78" s="100">
        <f t="shared" si="1"/>
        <v>375.84</v>
      </c>
      <c r="F78" s="5"/>
    </row>
    <row r="79" spans="1:6" s="4" customFormat="1" ht="15.75" thickBot="1">
      <c r="A79" s="99" t="s">
        <v>3017</v>
      </c>
      <c r="B79" s="531" t="s">
        <v>3100</v>
      </c>
      <c r="C79" s="532"/>
      <c r="D79" s="103">
        <v>1.9400000000000001E-2</v>
      </c>
      <c r="E79" s="100">
        <f t="shared" si="1"/>
        <v>209.52</v>
      </c>
      <c r="F79" s="5"/>
    </row>
    <row r="80" spans="1:6" s="4" customFormat="1" ht="15.75" thickBot="1">
      <c r="A80" s="99" t="s">
        <v>3080</v>
      </c>
      <c r="B80" s="531" t="s">
        <v>3101</v>
      </c>
      <c r="C80" s="532"/>
      <c r="D80" s="103">
        <f>D79*D51</f>
        <v>7.1392000000000001E-3</v>
      </c>
      <c r="E80" s="100">
        <f t="shared" si="1"/>
        <v>77.103359999999995</v>
      </c>
      <c r="F80" s="52"/>
    </row>
    <row r="81" spans="1:6" s="4" customFormat="1" ht="15.75" thickBot="1">
      <c r="A81" s="99" t="s">
        <v>3102</v>
      </c>
      <c r="B81" s="140" t="s">
        <v>3103</v>
      </c>
      <c r="C81" s="141"/>
      <c r="D81" s="130">
        <v>5.1999999999999998E-3</v>
      </c>
      <c r="E81" s="100">
        <f t="shared" si="1"/>
        <v>56.16</v>
      </c>
      <c r="F81" s="52"/>
    </row>
    <row r="82" spans="1:6" s="4" customFormat="1" ht="15.75" thickBot="1">
      <c r="A82" s="515" t="s">
        <v>56</v>
      </c>
      <c r="B82" s="516"/>
      <c r="C82" s="517"/>
      <c r="D82" s="104">
        <v>7.1199999999999999E-2</v>
      </c>
      <c r="E82" s="105">
        <f>ROUND(SUM(E76:E81),2)</f>
        <v>772.08</v>
      </c>
      <c r="F82" s="52"/>
    </row>
    <row r="83" spans="1:6" s="4" customFormat="1" ht="15.75" thickBot="1">
      <c r="A83" s="533" t="s">
        <v>3104</v>
      </c>
      <c r="B83" s="533"/>
      <c r="C83" s="533"/>
      <c r="D83" s="533"/>
      <c r="E83" s="533"/>
      <c r="F83" s="52"/>
    </row>
    <row r="84" spans="1:6" s="4" customFormat="1" ht="15.75" thickBot="1">
      <c r="A84" s="504" t="s">
        <v>3105</v>
      </c>
      <c r="B84" s="505"/>
      <c r="C84" s="505"/>
      <c r="D84" s="505"/>
      <c r="E84" s="506"/>
      <c r="F84" s="52"/>
    </row>
    <row r="85" spans="1:6" s="4" customFormat="1" ht="15.75" thickBot="1">
      <c r="A85" s="515" t="s">
        <v>3106</v>
      </c>
      <c r="B85" s="516"/>
      <c r="C85" s="516"/>
      <c r="D85" s="516"/>
      <c r="E85" s="517"/>
      <c r="F85" s="52"/>
    </row>
    <row r="86" spans="1:6" s="4" customFormat="1" ht="15.75" thickBot="1">
      <c r="A86" s="97" t="s">
        <v>3107</v>
      </c>
      <c r="B86" s="515" t="s">
        <v>3108</v>
      </c>
      <c r="C86" s="517"/>
      <c r="D86" s="97" t="s">
        <v>3094</v>
      </c>
      <c r="E86" s="98" t="s">
        <v>3091</v>
      </c>
      <c r="F86" s="52"/>
    </row>
    <row r="87" spans="1:6" s="4" customFormat="1" ht="15.75" thickBot="1">
      <c r="A87" s="99" t="s">
        <v>3095</v>
      </c>
      <c r="B87" s="531" t="s">
        <v>3109</v>
      </c>
      <c r="C87" s="532"/>
      <c r="D87" s="106">
        <v>9.2592592592592587E-3</v>
      </c>
      <c r="E87" s="107">
        <f t="shared" ref="E87:E92" si="2">D87*$E$28</f>
        <v>100</v>
      </c>
      <c r="F87" s="52"/>
    </row>
    <row r="88" spans="1:6" s="4" customFormat="1" ht="15.75" thickBot="1">
      <c r="A88" s="99" t="s">
        <v>3097</v>
      </c>
      <c r="B88" s="531" t="s">
        <v>3110</v>
      </c>
      <c r="C88" s="532"/>
      <c r="D88" s="106">
        <v>2.7222222222222218E-3</v>
      </c>
      <c r="E88" s="107">
        <f t="shared" si="2"/>
        <v>29.399999999999995</v>
      </c>
      <c r="F88" s="52"/>
    </row>
    <row r="89" spans="1:6" s="4" customFormat="1" ht="15.75" thickBot="1">
      <c r="A89" s="99" t="s">
        <v>3051</v>
      </c>
      <c r="B89" s="531" t="s">
        <v>3111</v>
      </c>
      <c r="C89" s="532"/>
      <c r="D89" s="106">
        <v>2.3000000000000001E-4</v>
      </c>
      <c r="E89" s="107">
        <f t="shared" si="2"/>
        <v>2.484</v>
      </c>
      <c r="F89" s="52"/>
    </row>
    <row r="90" spans="1:6" s="4" customFormat="1" ht="15.75" thickBot="1">
      <c r="A90" s="99" t="s">
        <v>3017</v>
      </c>
      <c r="B90" s="531" t="s">
        <v>3112</v>
      </c>
      <c r="C90" s="532"/>
      <c r="D90" s="106">
        <v>4.1999999999999997E-3</v>
      </c>
      <c r="E90" s="107">
        <f t="shared" si="2"/>
        <v>45.36</v>
      </c>
      <c r="F90" s="52"/>
    </row>
    <row r="91" spans="1:6" s="4" customFormat="1" ht="15.75" thickBot="1">
      <c r="A91" s="99" t="s">
        <v>3080</v>
      </c>
      <c r="B91" s="531" t="s">
        <v>3113</v>
      </c>
      <c r="C91" s="532"/>
      <c r="D91" s="106">
        <v>1.6180555555555555E-4</v>
      </c>
      <c r="E91" s="107">
        <f t="shared" si="2"/>
        <v>1.7475000000000001</v>
      </c>
      <c r="F91" s="52"/>
    </row>
    <row r="92" spans="1:6" s="4" customFormat="1" ht="15.75" thickBot="1">
      <c r="A92" s="99" t="s">
        <v>3102</v>
      </c>
      <c r="B92" s="531" t="s">
        <v>3114</v>
      </c>
      <c r="C92" s="532"/>
      <c r="D92" s="132">
        <v>0</v>
      </c>
      <c r="E92" s="107">
        <f t="shared" si="2"/>
        <v>0</v>
      </c>
      <c r="F92" s="134" t="s">
        <v>3115</v>
      </c>
    </row>
    <row r="93" spans="1:6" s="4" customFormat="1" ht="15.75" thickBot="1">
      <c r="A93" s="515" t="s">
        <v>2835</v>
      </c>
      <c r="B93" s="516"/>
      <c r="C93" s="48"/>
      <c r="D93" s="108">
        <v>1.2E-2</v>
      </c>
      <c r="E93" s="105">
        <f>SUM(E87:E92)</f>
        <v>178.99150000000003</v>
      </c>
      <c r="F93" s="52"/>
    </row>
    <row r="94" spans="1:6" s="4" customFormat="1" ht="15.75" thickBot="1">
      <c r="A94" s="534" t="s">
        <v>3116</v>
      </c>
      <c r="B94" s="534"/>
      <c r="C94" s="534"/>
      <c r="D94" s="534"/>
      <c r="E94" s="534"/>
      <c r="F94" s="52"/>
    </row>
    <row r="95" spans="1:6" s="4" customFormat="1" ht="15.75" thickBot="1">
      <c r="A95" s="504" t="s">
        <v>3117</v>
      </c>
      <c r="B95" s="505"/>
      <c r="C95" s="505"/>
      <c r="D95" s="505"/>
      <c r="E95" s="506"/>
      <c r="F95" s="52"/>
    </row>
    <row r="96" spans="1:6" s="4" customFormat="1" ht="15.75" thickBot="1">
      <c r="A96" s="97" t="s">
        <v>3118</v>
      </c>
      <c r="B96" s="515" t="s">
        <v>3119</v>
      </c>
      <c r="C96" s="516"/>
      <c r="D96" s="517"/>
      <c r="E96" s="98" t="s">
        <v>3091</v>
      </c>
      <c r="F96" s="5"/>
    </row>
    <row r="97" spans="1:6" s="4" customFormat="1" ht="15.75" thickBot="1">
      <c r="A97" s="99" t="s">
        <v>3095</v>
      </c>
      <c r="B97" s="521" t="s">
        <v>3120</v>
      </c>
      <c r="C97" s="522"/>
      <c r="D97" s="523"/>
      <c r="E97" s="100">
        <v>0</v>
      </c>
      <c r="F97" s="5"/>
    </row>
    <row r="98" spans="1:6" s="4" customFormat="1" ht="15.75" thickBot="1">
      <c r="A98" s="515" t="s">
        <v>56</v>
      </c>
      <c r="B98" s="516"/>
      <c r="C98" s="516"/>
      <c r="D98" s="517"/>
      <c r="E98" s="100">
        <v>0</v>
      </c>
      <c r="F98" s="5"/>
    </row>
    <row r="99" spans="1:6" s="4" customFormat="1" ht="15.75" thickBot="1">
      <c r="A99" s="94"/>
      <c r="B99" s="52"/>
      <c r="C99" s="52"/>
      <c r="D99" s="95"/>
      <c r="E99" s="96"/>
      <c r="F99" s="5"/>
    </row>
    <row r="100" spans="1:6" s="4" customFormat="1" ht="15.75" thickBot="1">
      <c r="A100" s="504" t="s">
        <v>3121</v>
      </c>
      <c r="B100" s="505"/>
      <c r="C100" s="505"/>
      <c r="D100" s="505"/>
      <c r="E100" s="506"/>
      <c r="F100" s="5"/>
    </row>
    <row r="101" spans="1:6" s="4" customFormat="1" ht="15.75" thickBot="1">
      <c r="A101" s="97">
        <v>4</v>
      </c>
      <c r="B101" s="515" t="s">
        <v>3122</v>
      </c>
      <c r="C101" s="516"/>
      <c r="D101" s="517"/>
      <c r="E101" s="98" t="s">
        <v>3091</v>
      </c>
      <c r="F101" s="5"/>
    </row>
    <row r="102" spans="1:6" s="4" customFormat="1" ht="15.75" thickBot="1">
      <c r="A102" s="99" t="s">
        <v>3107</v>
      </c>
      <c r="B102" s="521" t="s">
        <v>3108</v>
      </c>
      <c r="C102" s="522"/>
      <c r="D102" s="523"/>
      <c r="E102" s="100">
        <f>E93</f>
        <v>178.99150000000003</v>
      </c>
      <c r="F102" s="5"/>
    </row>
    <row r="103" spans="1:6" s="4" customFormat="1" ht="15.75" thickBot="1">
      <c r="A103" s="99" t="s">
        <v>3118</v>
      </c>
      <c r="B103" s="521" t="s">
        <v>3119</v>
      </c>
      <c r="C103" s="522"/>
      <c r="D103" s="523"/>
      <c r="E103" s="100">
        <v>0</v>
      </c>
      <c r="F103" s="5"/>
    </row>
    <row r="104" spans="1:6" s="4" customFormat="1" ht="15.75" thickBot="1">
      <c r="A104" s="515" t="s">
        <v>56</v>
      </c>
      <c r="B104" s="516"/>
      <c r="C104" s="516"/>
      <c r="D104" s="517"/>
      <c r="E104" s="105">
        <f>SUM(E102:E103)</f>
        <v>178.99150000000003</v>
      </c>
      <c r="F104" s="5"/>
    </row>
    <row r="105" spans="1:6" s="4" customFormat="1" ht="15.75" thickBot="1">
      <c r="A105" s="94"/>
      <c r="B105" s="52"/>
      <c r="C105" s="52"/>
      <c r="D105" s="95"/>
      <c r="E105" s="96"/>
      <c r="F105" s="5"/>
    </row>
    <row r="106" spans="1:6" s="4" customFormat="1" ht="15.75" thickBot="1">
      <c r="A106" s="504" t="s">
        <v>3123</v>
      </c>
      <c r="B106" s="505"/>
      <c r="C106" s="505"/>
      <c r="D106" s="505"/>
      <c r="E106" s="506"/>
      <c r="F106" s="5"/>
    </row>
    <row r="107" spans="1:6" s="4" customFormat="1" ht="15.75" thickBot="1">
      <c r="A107" s="97">
        <v>5</v>
      </c>
      <c r="B107" s="515" t="s">
        <v>3124</v>
      </c>
      <c r="C107" s="516"/>
      <c r="D107" s="517"/>
      <c r="E107" s="98" t="s">
        <v>3091</v>
      </c>
      <c r="F107" s="5"/>
    </row>
    <row r="108" spans="1:6" s="4" customFormat="1" ht="15.75" thickBot="1">
      <c r="A108" s="99" t="s">
        <v>3095</v>
      </c>
      <c r="B108" s="521" t="s">
        <v>3125</v>
      </c>
      <c r="C108" s="522"/>
      <c r="D108" s="523"/>
      <c r="E108" s="296">
        <v>0</v>
      </c>
      <c r="F108" s="5"/>
    </row>
    <row r="109" spans="1:6" s="4" customFormat="1" ht="15.75" thickBot="1">
      <c r="A109" s="99" t="s">
        <v>3097</v>
      </c>
      <c r="B109" s="521" t="s">
        <v>3126</v>
      </c>
      <c r="C109" s="522"/>
      <c r="D109" s="523"/>
      <c r="E109" s="100">
        <v>0</v>
      </c>
      <c r="F109" s="5"/>
    </row>
    <row r="110" spans="1:6" s="4" customFormat="1" ht="15.75" thickBot="1">
      <c r="A110" s="99" t="s">
        <v>3051</v>
      </c>
      <c r="B110" s="521" t="s">
        <v>3127</v>
      </c>
      <c r="C110" s="522"/>
      <c r="D110" s="523"/>
      <c r="E110" s="100">
        <f>'Uniformes e EPI'!H16</f>
        <v>3.0566666666666666</v>
      </c>
      <c r="F110" s="5"/>
    </row>
    <row r="111" spans="1:6" s="4" customFormat="1" ht="15.75" thickBot="1">
      <c r="A111" s="99" t="s">
        <v>3017</v>
      </c>
      <c r="B111" s="521" t="s">
        <v>3128</v>
      </c>
      <c r="C111" s="522"/>
      <c r="D111" s="523"/>
      <c r="E111" s="100">
        <f>Ferramentas!J88</f>
        <v>122.98535714285715</v>
      </c>
      <c r="F111" s="5"/>
    </row>
    <row r="112" spans="1:6" s="4" customFormat="1" ht="15.75" thickBot="1">
      <c r="A112" s="133" t="s">
        <v>3080</v>
      </c>
      <c r="B112" s="521" t="s">
        <v>3129</v>
      </c>
      <c r="C112" s="522"/>
      <c r="D112" s="535"/>
      <c r="E112" s="100">
        <v>0</v>
      </c>
      <c r="F112" s="52"/>
    </row>
    <row r="113" spans="1:6" s="4" customFormat="1" ht="15.75" thickBot="1">
      <c r="A113" s="515" t="s">
        <v>2835</v>
      </c>
      <c r="B113" s="516"/>
      <c r="C113" s="516"/>
      <c r="D113" s="517"/>
      <c r="E113" s="101">
        <f>SUM(E108:E112)</f>
        <v>126.04202380952383</v>
      </c>
      <c r="F113" s="52"/>
    </row>
    <row r="114" spans="1:6" s="4" customFormat="1" ht="15.75" thickBot="1">
      <c r="A114" s="94"/>
      <c r="B114" s="52"/>
      <c r="C114" s="52"/>
      <c r="D114" s="95"/>
      <c r="E114" s="96"/>
      <c r="F114" s="52"/>
    </row>
    <row r="115" spans="1:6" s="4" customFormat="1" ht="15.75" thickBot="1">
      <c r="A115" s="504" t="s">
        <v>3130</v>
      </c>
      <c r="B115" s="505"/>
      <c r="C115" s="505"/>
      <c r="D115" s="505"/>
      <c r="E115" s="506"/>
      <c r="F115" s="52"/>
    </row>
    <row r="116" spans="1:6" s="4" customFormat="1" ht="15.75" thickBot="1">
      <c r="A116" s="97">
        <v>6</v>
      </c>
      <c r="B116" s="515" t="s">
        <v>3131</v>
      </c>
      <c r="C116" s="517"/>
      <c r="D116" s="47" t="s">
        <v>3094</v>
      </c>
      <c r="E116" s="98" t="s">
        <v>3091</v>
      </c>
      <c r="F116" s="52"/>
    </row>
    <row r="117" spans="1:6" s="4" customFormat="1" ht="15.75" thickBot="1">
      <c r="A117" s="99" t="s">
        <v>3095</v>
      </c>
      <c r="B117" s="531" t="s">
        <v>3132</v>
      </c>
      <c r="C117" s="532"/>
      <c r="D117" s="106">
        <v>0.05</v>
      </c>
      <c r="E117" s="100">
        <f>D117*E135</f>
        <v>981.99617619047626</v>
      </c>
      <c r="F117" s="52"/>
    </row>
    <row r="118" spans="1:6" s="4" customFormat="1" ht="15.75" thickBot="1">
      <c r="A118" s="99" t="s">
        <v>3097</v>
      </c>
      <c r="B118" s="531" t="s">
        <v>2710</v>
      </c>
      <c r="C118" s="532"/>
      <c r="D118" s="106">
        <v>0.05</v>
      </c>
      <c r="E118" s="100">
        <f>D118*(E135+E117)</f>
        <v>1031.0959850000002</v>
      </c>
      <c r="F118" s="52"/>
    </row>
    <row r="119" spans="1:6" s="4" customFormat="1" ht="15.75" thickBot="1">
      <c r="A119" s="99" t="s">
        <v>3051</v>
      </c>
      <c r="B119" s="531" t="s">
        <v>3133</v>
      </c>
      <c r="C119" s="532"/>
      <c r="D119" s="106">
        <f>D120+D121+D122</f>
        <v>0.14250000000000002</v>
      </c>
      <c r="E119" s="100">
        <f>((E117+E118+E135)/(1-D119))*D119</f>
        <v>3598.31455989796</v>
      </c>
      <c r="F119" s="122"/>
    </row>
    <row r="120" spans="1:6" s="4" customFormat="1" ht="15.75" thickBot="1">
      <c r="A120" s="99"/>
      <c r="B120" s="531" t="s">
        <v>3134</v>
      </c>
      <c r="C120" s="532"/>
      <c r="D120" s="106">
        <v>9.2499999999999999E-2</v>
      </c>
      <c r="E120" s="100">
        <f>D120*E137</f>
        <v>2335.7480476530613</v>
      </c>
      <c r="F120" s="52"/>
    </row>
    <row r="121" spans="1:6" s="4" customFormat="1" ht="15.75" thickBot="1">
      <c r="A121" s="99"/>
      <c r="B121" s="531" t="s">
        <v>3135</v>
      </c>
      <c r="C121" s="532"/>
      <c r="D121" s="109">
        <v>0.05</v>
      </c>
      <c r="E121" s="100">
        <f>D121*E137</f>
        <v>1262.5665122448981</v>
      </c>
      <c r="F121" s="201"/>
    </row>
    <row r="122" spans="1:6" s="4" customFormat="1" ht="15.75" thickBot="1">
      <c r="A122" s="99"/>
      <c r="B122" s="531" t="s">
        <v>3136</v>
      </c>
      <c r="C122" s="532"/>
      <c r="D122" s="109">
        <v>0</v>
      </c>
      <c r="E122" s="100">
        <v>0</v>
      </c>
      <c r="F122" s="52"/>
    </row>
    <row r="123" spans="1:6" s="4" customFormat="1" ht="15.75" thickBot="1">
      <c r="A123" s="515" t="s">
        <v>2835</v>
      </c>
      <c r="B123" s="516"/>
      <c r="C123" s="517"/>
      <c r="D123" s="108">
        <v>0.24249999999999999</v>
      </c>
      <c r="E123" s="98">
        <f>SUM(E117,E118,E119)</f>
        <v>5611.4067210884368</v>
      </c>
      <c r="F123" s="52"/>
    </row>
    <row r="124" spans="1:6" s="4" customFormat="1">
      <c r="A124" s="115" t="s">
        <v>3137</v>
      </c>
      <c r="B124" s="52"/>
      <c r="C124" s="52"/>
      <c r="D124" s="95"/>
      <c r="E124" s="96"/>
      <c r="F124" s="52"/>
    </row>
    <row r="125" spans="1:6" s="4" customFormat="1">
      <c r="A125" s="536" t="s">
        <v>3138</v>
      </c>
      <c r="B125" s="536"/>
      <c r="C125" s="536"/>
      <c r="D125" s="536"/>
      <c r="E125" s="536"/>
      <c r="F125" s="52"/>
    </row>
    <row r="126" spans="1:6" s="4" customFormat="1">
      <c r="A126" s="115" t="s">
        <v>3139</v>
      </c>
      <c r="B126" s="52"/>
      <c r="C126" s="52"/>
      <c r="D126" s="95"/>
      <c r="E126" s="96"/>
      <c r="F126" s="52"/>
    </row>
    <row r="127" spans="1:6" s="4" customFormat="1" ht="15.75" thickBot="1">
      <c r="A127" s="94"/>
      <c r="B127" s="52"/>
      <c r="C127" s="52"/>
      <c r="D127" s="95"/>
      <c r="E127" s="96"/>
      <c r="F127" s="52"/>
    </row>
    <row r="128" spans="1:6" s="4" customFormat="1" ht="15.75" thickBot="1">
      <c r="A128" s="504" t="s">
        <v>3140</v>
      </c>
      <c r="B128" s="505"/>
      <c r="C128" s="505"/>
      <c r="D128" s="505"/>
      <c r="E128" s="506"/>
      <c r="F128" s="5"/>
    </row>
    <row r="129" spans="1:5" s="4" customFormat="1" ht="15.75" thickBot="1">
      <c r="A129" s="97"/>
      <c r="B129" s="508" t="s">
        <v>3141</v>
      </c>
      <c r="C129" s="509"/>
      <c r="D129" s="510"/>
      <c r="E129" s="98" t="s">
        <v>3091</v>
      </c>
    </row>
    <row r="130" spans="1:5" s="4" customFormat="1" ht="15.75" thickBot="1">
      <c r="A130" s="110" t="s">
        <v>3095</v>
      </c>
      <c r="B130" s="518" t="s">
        <v>3027</v>
      </c>
      <c r="C130" s="519"/>
      <c r="D130" s="520"/>
      <c r="E130" s="100">
        <f>E28</f>
        <v>10800</v>
      </c>
    </row>
    <row r="131" spans="1:5" s="4" customFormat="1" ht="15.75" thickBot="1">
      <c r="A131" s="110" t="s">
        <v>3097</v>
      </c>
      <c r="B131" s="521" t="s">
        <v>3043</v>
      </c>
      <c r="C131" s="522"/>
      <c r="D131" s="523"/>
      <c r="E131" s="100">
        <f>E73</f>
        <v>7762.8099999999995</v>
      </c>
    </row>
    <row r="132" spans="1:5" s="4" customFormat="1" ht="15.75" thickBot="1">
      <c r="A132" s="110" t="s">
        <v>3051</v>
      </c>
      <c r="B132" s="521" t="s">
        <v>3092</v>
      </c>
      <c r="C132" s="522"/>
      <c r="D132" s="523"/>
      <c r="E132" s="100">
        <f>E82</f>
        <v>772.08</v>
      </c>
    </row>
    <row r="133" spans="1:5" s="4" customFormat="1" ht="15.75" thickBot="1">
      <c r="A133" s="110" t="s">
        <v>3017</v>
      </c>
      <c r="B133" s="521" t="s">
        <v>3105</v>
      </c>
      <c r="C133" s="522"/>
      <c r="D133" s="523"/>
      <c r="E133" s="100">
        <f>E93</f>
        <v>178.99150000000003</v>
      </c>
    </row>
    <row r="134" spans="1:5" s="4" customFormat="1" ht="15.75" thickBot="1">
      <c r="A134" s="110" t="s">
        <v>3080</v>
      </c>
      <c r="B134" s="521" t="s">
        <v>3123</v>
      </c>
      <c r="C134" s="522"/>
      <c r="D134" s="523"/>
      <c r="E134" s="100">
        <f>E113</f>
        <v>126.04202380952383</v>
      </c>
    </row>
    <row r="135" spans="1:5" s="4" customFormat="1" ht="15.75" thickBot="1">
      <c r="A135" s="515" t="s">
        <v>3142</v>
      </c>
      <c r="B135" s="516"/>
      <c r="C135" s="516"/>
      <c r="D135" s="517"/>
      <c r="E135" s="100">
        <f>SUM(E130:E134)</f>
        <v>19639.923523809524</v>
      </c>
    </row>
    <row r="136" spans="1:5" s="4" customFormat="1" ht="15.75" thickBot="1">
      <c r="A136" s="110" t="s">
        <v>3102</v>
      </c>
      <c r="B136" s="518" t="s">
        <v>3143</v>
      </c>
      <c r="C136" s="519"/>
      <c r="D136" s="520"/>
      <c r="E136" s="111">
        <f>E123</f>
        <v>5611.4067210884368</v>
      </c>
    </row>
    <row r="137" spans="1:5" s="4" customFormat="1" ht="15.75" thickBot="1">
      <c r="A137" s="515" t="s">
        <v>3144</v>
      </c>
      <c r="B137" s="516"/>
      <c r="C137" s="516"/>
      <c r="D137" s="517"/>
      <c r="E137" s="112">
        <f>SUM(E135:E136)</f>
        <v>25251.330244897959</v>
      </c>
    </row>
    <row r="138" spans="1:5" s="4" customFormat="1">
      <c r="A138" s="537"/>
      <c r="B138" s="537"/>
      <c r="C138" s="537"/>
      <c r="D138" s="537"/>
      <c r="E138" s="537"/>
    </row>
    <row r="139" spans="1:5" s="4" customFormat="1">
      <c r="A139" s="52"/>
      <c r="B139" s="52"/>
      <c r="C139" s="52"/>
      <c r="D139" s="52"/>
      <c r="E139" s="52"/>
    </row>
    <row r="140" spans="1:5" s="4" customFormat="1">
      <c r="A140" s="52"/>
      <c r="B140" s="52"/>
      <c r="C140" s="52"/>
      <c r="D140" s="52"/>
      <c r="E140" s="52"/>
    </row>
    <row r="142" spans="1:5" s="4" customFormat="1">
      <c r="A142" s="52"/>
      <c r="B142" s="52"/>
      <c r="C142" s="52"/>
      <c r="D142" s="52"/>
      <c r="E142" s="52"/>
    </row>
    <row r="143" spans="1:5" s="4" customFormat="1">
      <c r="A143" s="52"/>
      <c r="B143" s="52"/>
      <c r="C143" s="52"/>
      <c r="D143" s="52"/>
      <c r="E143" s="52"/>
    </row>
  </sheetData>
  <mergeCells count="118">
    <mergeCell ref="A135:D135"/>
    <mergeCell ref="B136:D136"/>
    <mergeCell ref="A137:D137"/>
    <mergeCell ref="A138:E138"/>
    <mergeCell ref="B129:D129"/>
    <mergeCell ref="B130:D130"/>
    <mergeCell ref="B131:D131"/>
    <mergeCell ref="B132:D132"/>
    <mergeCell ref="B133:D133"/>
    <mergeCell ref="B134:D134"/>
    <mergeCell ref="B120:C120"/>
    <mergeCell ref="B121:C121"/>
    <mergeCell ref="B122:C122"/>
    <mergeCell ref="A123:C123"/>
    <mergeCell ref="A125:E125"/>
    <mergeCell ref="A128:E128"/>
    <mergeCell ref="A113:D113"/>
    <mergeCell ref="A115:E115"/>
    <mergeCell ref="B116:C116"/>
    <mergeCell ref="B117:C117"/>
    <mergeCell ref="B118:C118"/>
    <mergeCell ref="B119:C119"/>
    <mergeCell ref="B107:D107"/>
    <mergeCell ref="B108:D108"/>
    <mergeCell ref="B109:D109"/>
    <mergeCell ref="B110:D110"/>
    <mergeCell ref="B111:D111"/>
    <mergeCell ref="B112:D112"/>
    <mergeCell ref="A100:E100"/>
    <mergeCell ref="B101:D101"/>
    <mergeCell ref="B102:D102"/>
    <mergeCell ref="B103:D103"/>
    <mergeCell ref="A104:D104"/>
    <mergeCell ref="A106:E106"/>
    <mergeCell ref="A93:B93"/>
    <mergeCell ref="A94:E94"/>
    <mergeCell ref="A95:E95"/>
    <mergeCell ref="B96:D96"/>
    <mergeCell ref="B97:D97"/>
    <mergeCell ref="A98:D98"/>
    <mergeCell ref="B87:C87"/>
    <mergeCell ref="B88:C88"/>
    <mergeCell ref="B89:C89"/>
    <mergeCell ref="B90:C90"/>
    <mergeCell ref="B91:C91"/>
    <mergeCell ref="B92:C92"/>
    <mergeCell ref="B80:C80"/>
    <mergeCell ref="A82:C82"/>
    <mergeCell ref="A83:E83"/>
    <mergeCell ref="A84:E84"/>
    <mergeCell ref="A85:E85"/>
    <mergeCell ref="B86:C86"/>
    <mergeCell ref="A74:E74"/>
    <mergeCell ref="B75:C75"/>
    <mergeCell ref="B76:C76"/>
    <mergeCell ref="B77:C77"/>
    <mergeCell ref="B78:C78"/>
    <mergeCell ref="B79:C79"/>
    <mergeCell ref="A68:E68"/>
    <mergeCell ref="B69:D69"/>
    <mergeCell ref="B70:D70"/>
    <mergeCell ref="B71:D71"/>
    <mergeCell ref="B72:D72"/>
    <mergeCell ref="A73:D73"/>
    <mergeCell ref="A51:C51"/>
    <mergeCell ref="A55:E55"/>
    <mergeCell ref="B61:D61"/>
    <mergeCell ref="B62:D62"/>
    <mergeCell ref="A65:D65"/>
    <mergeCell ref="A67:E67"/>
    <mergeCell ref="B45:C45"/>
    <mergeCell ref="B46:C46"/>
    <mergeCell ref="B47:C47"/>
    <mergeCell ref="B48:C48"/>
    <mergeCell ref="B49:C49"/>
    <mergeCell ref="B50:C50"/>
    <mergeCell ref="A39:E39"/>
    <mergeCell ref="A40:E40"/>
    <mergeCell ref="A41:E41"/>
    <mergeCell ref="B42:C42"/>
    <mergeCell ref="B43:C43"/>
    <mergeCell ref="B44:C44"/>
    <mergeCell ref="B33:C33"/>
    <mergeCell ref="B34:C34"/>
    <mergeCell ref="A35:C35"/>
    <mergeCell ref="B36:C36"/>
    <mergeCell ref="A37:D37"/>
    <mergeCell ref="A38:E38"/>
    <mergeCell ref="B25:D25"/>
    <mergeCell ref="B26:D26"/>
    <mergeCell ref="B27:D27"/>
    <mergeCell ref="A28:D28"/>
    <mergeCell ref="A30:E30"/>
    <mergeCell ref="A31:E31"/>
    <mergeCell ref="A19:E19"/>
    <mergeCell ref="B20:D20"/>
    <mergeCell ref="B21:D21"/>
    <mergeCell ref="B22:C22"/>
    <mergeCell ref="B23:D23"/>
    <mergeCell ref="B24:C24"/>
    <mergeCell ref="A13:E13"/>
    <mergeCell ref="B14:C14"/>
    <mergeCell ref="D14:E14"/>
    <mergeCell ref="B15:D15"/>
    <mergeCell ref="B16:D16"/>
    <mergeCell ref="B18:D18"/>
    <mergeCell ref="A7:E7"/>
    <mergeCell ref="A8:E8"/>
    <mergeCell ref="B9:D9"/>
    <mergeCell ref="B10:D10"/>
    <mergeCell ref="B11:D11"/>
    <mergeCell ref="B12:D12"/>
    <mergeCell ref="A1:E1"/>
    <mergeCell ref="A2:E2"/>
    <mergeCell ref="A3:E3"/>
    <mergeCell ref="A4:E4"/>
    <mergeCell ref="A5:E5"/>
    <mergeCell ref="A6:E6"/>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5">
    <tabColor theme="4" tint="-0.499984740745262"/>
  </sheetPr>
  <dimension ref="A1:H143"/>
  <sheetViews>
    <sheetView showGridLines="0" zoomScaleNormal="100" zoomScaleSheetLayoutView="90" workbookViewId="0">
      <selection activeCell="H18" sqref="H18"/>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8" width="10.5703125" style="4" bestFit="1" customWidth="1"/>
    <col min="9"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149" t="s">
        <v>3009</v>
      </c>
      <c r="B9" s="482" t="s">
        <v>3010</v>
      </c>
      <c r="C9" s="482"/>
      <c r="D9" s="482"/>
      <c r="E9" s="233"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230" t="str">
        <f>'Salários - CCT - V.A'!E2</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320"/>
    </row>
    <row r="15" spans="1:7">
      <c r="A15" s="62">
        <v>2</v>
      </c>
      <c r="B15" s="485" t="s">
        <v>3022</v>
      </c>
      <c r="C15" s="486"/>
      <c r="D15" s="487"/>
      <c r="E15" s="63">
        <v>6631.94</v>
      </c>
      <c r="F15" s="201"/>
      <c r="G15" s="124"/>
    </row>
    <row r="16" spans="1:7" ht="33" customHeight="1">
      <c r="A16" s="62">
        <v>3</v>
      </c>
      <c r="B16" s="488" t="s">
        <v>3023</v>
      </c>
      <c r="C16" s="489"/>
      <c r="D16" s="490"/>
      <c r="E16" s="230" t="str">
        <f>'Salários - CCT - V.A'!B2</f>
        <v>Encarregado Geral (CBO/MTE 7102-05)</v>
      </c>
    </row>
    <row r="17" spans="1:8">
      <c r="A17" s="53">
        <v>4</v>
      </c>
      <c r="B17" s="126" t="s">
        <v>3024</v>
      </c>
      <c r="C17" s="135"/>
      <c r="D17" s="129"/>
      <c r="E17" s="128" t="s">
        <v>3145</v>
      </c>
    </row>
    <row r="18" spans="1:8" ht="15.75" thickBot="1">
      <c r="A18" s="54">
        <v>5</v>
      </c>
      <c r="B18" s="491" t="s">
        <v>3026</v>
      </c>
      <c r="C18" s="492"/>
      <c r="D18" s="493"/>
      <c r="E18" s="127">
        <v>45047</v>
      </c>
    </row>
    <row r="19" spans="1:8" ht="15.75" thickBot="1">
      <c r="A19" s="471" t="s">
        <v>3027</v>
      </c>
      <c r="B19" s="472"/>
      <c r="C19" s="472"/>
      <c r="D19" s="472"/>
      <c r="E19" s="472"/>
    </row>
    <row r="20" spans="1:8">
      <c r="A20" s="49">
        <v>1</v>
      </c>
      <c r="B20" s="473" t="s">
        <v>3028</v>
      </c>
      <c r="C20" s="474"/>
      <c r="D20" s="475"/>
      <c r="E20" s="64" t="s">
        <v>3029</v>
      </c>
    </row>
    <row r="21" spans="1:8">
      <c r="A21" s="65" t="s">
        <v>3009</v>
      </c>
      <c r="B21" s="476" t="s">
        <v>3030</v>
      </c>
      <c r="C21" s="476"/>
      <c r="D21" s="476"/>
      <c r="E21" s="66">
        <f>E15</f>
        <v>6631.94</v>
      </c>
    </row>
    <row r="22" spans="1:8">
      <c r="A22" s="67" t="s">
        <v>3012</v>
      </c>
      <c r="B22" s="477" t="s">
        <v>3031</v>
      </c>
      <c r="C22" s="478"/>
      <c r="D22" s="68">
        <v>0</v>
      </c>
      <c r="E22" s="69">
        <v>0</v>
      </c>
    </row>
    <row r="23" spans="1:8">
      <c r="A23" s="67" t="s">
        <v>3015</v>
      </c>
      <c r="B23" s="479" t="s">
        <v>3032</v>
      </c>
      <c r="C23" s="479"/>
      <c r="D23" s="479"/>
      <c r="E23" s="69">
        <v>0</v>
      </c>
    </row>
    <row r="24" spans="1:8">
      <c r="A24" s="67" t="s">
        <v>3033</v>
      </c>
      <c r="B24" s="477" t="s">
        <v>3034</v>
      </c>
      <c r="C24" s="478"/>
      <c r="D24" s="70">
        <v>0</v>
      </c>
      <c r="E24" s="69">
        <v>0</v>
      </c>
    </row>
    <row r="25" spans="1:8">
      <c r="A25" s="67" t="s">
        <v>3035</v>
      </c>
      <c r="B25" s="479" t="s">
        <v>3036</v>
      </c>
      <c r="C25" s="479"/>
      <c r="D25" s="479"/>
      <c r="E25" s="69">
        <v>0</v>
      </c>
    </row>
    <row r="26" spans="1:8">
      <c r="A26" s="67" t="s">
        <v>3037</v>
      </c>
      <c r="B26" s="479" t="s">
        <v>3038</v>
      </c>
      <c r="C26" s="479"/>
      <c r="D26" s="479"/>
      <c r="E26" s="69">
        <v>0</v>
      </c>
    </row>
    <row r="27" spans="1:8">
      <c r="A27" s="71" t="s">
        <v>3039</v>
      </c>
      <c r="B27" s="500" t="s">
        <v>3040</v>
      </c>
      <c r="C27" s="500"/>
      <c r="D27" s="500"/>
      <c r="E27" s="72">
        <v>0</v>
      </c>
    </row>
    <row r="28" spans="1:8" ht="15.75" thickBot="1">
      <c r="A28" s="501" t="s">
        <v>3041</v>
      </c>
      <c r="B28" s="502"/>
      <c r="C28" s="502"/>
      <c r="D28" s="503"/>
      <c r="E28" s="73">
        <f>ROUND(SUM(E21:E27),2)</f>
        <v>6631.94</v>
      </c>
      <c r="H28" s="236"/>
    </row>
    <row r="29" spans="1:8" ht="15.75" thickBot="1">
      <c r="A29" s="120" t="s">
        <v>3042</v>
      </c>
      <c r="B29" s="113"/>
      <c r="C29" s="113"/>
      <c r="D29" s="74"/>
      <c r="E29" s="75"/>
    </row>
    <row r="30" spans="1:8" ht="15.75" thickBot="1">
      <c r="A30" s="504" t="s">
        <v>3043</v>
      </c>
      <c r="B30" s="505"/>
      <c r="C30" s="505"/>
      <c r="D30" s="505"/>
      <c r="E30" s="506"/>
    </row>
    <row r="31" spans="1:8" ht="15.75" thickBot="1">
      <c r="A31" s="504" t="s">
        <v>3044</v>
      </c>
      <c r="B31" s="505"/>
      <c r="C31" s="505"/>
      <c r="D31" s="505"/>
      <c r="E31" s="506"/>
    </row>
    <row r="32" spans="1:8"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552.44000000000005</v>
      </c>
      <c r="F33" s="52"/>
    </row>
    <row r="34" spans="1:6">
      <c r="A34" s="57" t="s">
        <v>3012</v>
      </c>
      <c r="B34" s="461" t="s">
        <v>3049</v>
      </c>
      <c r="C34" s="461"/>
      <c r="D34" s="147">
        <f>'M.C.'!E12</f>
        <v>0.121</v>
      </c>
      <c r="E34" s="152">
        <f>ROUND(E$28*D34,2)</f>
        <v>802.46</v>
      </c>
      <c r="F34" s="52"/>
    </row>
    <row r="35" spans="1:6">
      <c r="A35" s="494" t="s">
        <v>3050</v>
      </c>
      <c r="B35" s="495"/>
      <c r="C35" s="495"/>
      <c r="D35" s="148">
        <f>SUM(D33:D34)</f>
        <v>0.20429999999999998</v>
      </c>
      <c r="E35" s="152">
        <f>ROUND(SUM(E33:E34),2)</f>
        <v>1354.9</v>
      </c>
      <c r="F35" s="52"/>
    </row>
    <row r="36" spans="1:6" ht="25.5" customHeight="1">
      <c r="A36" s="57" t="s">
        <v>3051</v>
      </c>
      <c r="B36" s="496" t="s">
        <v>3052</v>
      </c>
      <c r="C36" s="496"/>
      <c r="D36" s="147">
        <f>'M.C.'!E13</f>
        <v>7.5182399999999996E-2</v>
      </c>
      <c r="E36" s="152">
        <f>ROUND(E$28*D36,2)</f>
        <v>498.61</v>
      </c>
      <c r="F36" s="121"/>
    </row>
    <row r="37" spans="1:6" ht="15.75" thickBot="1">
      <c r="A37" s="497" t="s">
        <v>2835</v>
      </c>
      <c r="B37" s="498"/>
      <c r="C37" s="498"/>
      <c r="D37" s="498"/>
      <c r="E37" s="153">
        <f>SUM(E35:E36)</f>
        <v>1853.5100000000002</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1326.39</v>
      </c>
      <c r="F43" s="52"/>
    </row>
    <row r="44" spans="1:6">
      <c r="A44" s="62" t="s">
        <v>3012</v>
      </c>
      <c r="B44" s="477" t="s">
        <v>3060</v>
      </c>
      <c r="C44" s="478"/>
      <c r="D44" s="82">
        <v>2.5000000000000001E-2</v>
      </c>
      <c r="E44" s="63">
        <f t="shared" ref="E44:E50" si="0">ROUND(E$28*D44,2)</f>
        <v>165.8</v>
      </c>
      <c r="F44" s="52"/>
    </row>
    <row r="45" spans="1:6">
      <c r="A45" s="62" t="s">
        <v>3015</v>
      </c>
      <c r="B45" s="477" t="s">
        <v>3061</v>
      </c>
      <c r="C45" s="478"/>
      <c r="D45" s="123">
        <v>0.03</v>
      </c>
      <c r="E45" s="63">
        <f t="shared" si="0"/>
        <v>198.96</v>
      </c>
      <c r="F45" s="52"/>
    </row>
    <row r="46" spans="1:6">
      <c r="A46" s="62" t="s">
        <v>3033</v>
      </c>
      <c r="B46" s="477" t="s">
        <v>3062</v>
      </c>
      <c r="C46" s="478"/>
      <c r="D46" s="82">
        <v>1.4999999999999999E-2</v>
      </c>
      <c r="E46" s="63">
        <f t="shared" si="0"/>
        <v>99.48</v>
      </c>
      <c r="F46" s="52"/>
    </row>
    <row r="47" spans="1:6">
      <c r="A47" s="62" t="s">
        <v>3035</v>
      </c>
      <c r="B47" s="477" t="s">
        <v>3063</v>
      </c>
      <c r="C47" s="478"/>
      <c r="D47" s="82">
        <v>0.01</v>
      </c>
      <c r="E47" s="63">
        <f t="shared" si="0"/>
        <v>66.319999999999993</v>
      </c>
      <c r="F47" s="52"/>
    </row>
    <row r="48" spans="1:6">
      <c r="A48" s="62" t="s">
        <v>3064</v>
      </c>
      <c r="B48" s="477" t="s">
        <v>3065</v>
      </c>
      <c r="C48" s="478"/>
      <c r="D48" s="82">
        <v>6.0000000000000001E-3</v>
      </c>
      <c r="E48" s="63">
        <f t="shared" si="0"/>
        <v>39.79</v>
      </c>
      <c r="F48" s="52"/>
    </row>
    <row r="49" spans="1:6">
      <c r="A49" s="62" t="s">
        <v>3037</v>
      </c>
      <c r="B49" s="477" t="s">
        <v>2749</v>
      </c>
      <c r="C49" s="478"/>
      <c r="D49" s="82">
        <v>2E-3</v>
      </c>
      <c r="E49" s="63">
        <f t="shared" si="0"/>
        <v>13.26</v>
      </c>
      <c r="F49" s="52"/>
    </row>
    <row r="50" spans="1:6">
      <c r="A50" s="53" t="s">
        <v>3039</v>
      </c>
      <c r="B50" s="477" t="s">
        <v>3066</v>
      </c>
      <c r="C50" s="478"/>
      <c r="D50" s="82">
        <v>0.08</v>
      </c>
      <c r="E50" s="63">
        <f t="shared" si="0"/>
        <v>530.55999999999995</v>
      </c>
      <c r="F50" s="52"/>
    </row>
    <row r="51" spans="1:6" ht="15.75" thickBot="1">
      <c r="A51" s="524" t="s">
        <v>3067</v>
      </c>
      <c r="B51" s="525"/>
      <c r="C51" s="526"/>
      <c r="D51" s="83">
        <v>0.36799999999999999</v>
      </c>
      <c r="E51" s="84">
        <f>SUM(E43:E50)</f>
        <v>2440.56</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0</v>
      </c>
      <c r="F57" s="52"/>
    </row>
    <row r="58" spans="1:6" ht="15" customHeight="1">
      <c r="A58" s="57" t="s">
        <v>3012</v>
      </c>
      <c r="B58" s="50" t="s">
        <v>3077</v>
      </c>
      <c r="C58" s="87">
        <v>22</v>
      </c>
      <c r="D58" s="167">
        <f>'Salários - CCT - V.A'!G3</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928.40000000000009</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1853.5100000000002</v>
      </c>
    </row>
    <row r="71" spans="1:6" ht="15.75" thickBot="1">
      <c r="A71" s="99" t="s">
        <v>3057</v>
      </c>
      <c r="B71" s="518" t="s">
        <v>3058</v>
      </c>
      <c r="C71" s="519"/>
      <c r="D71" s="520"/>
      <c r="E71" s="100">
        <f>E51</f>
        <v>2440.56</v>
      </c>
    </row>
    <row r="72" spans="1:6" ht="15.75" thickBot="1">
      <c r="A72" s="99" t="s">
        <v>3072</v>
      </c>
      <c r="B72" s="521" t="s">
        <v>3073</v>
      </c>
      <c r="C72" s="522"/>
      <c r="D72" s="523"/>
      <c r="E72" s="100">
        <f>E65</f>
        <v>928.40000000000009</v>
      </c>
    </row>
    <row r="73" spans="1:6" ht="15.75" thickBot="1">
      <c r="A73" s="515" t="s">
        <v>56</v>
      </c>
      <c r="B73" s="516"/>
      <c r="C73" s="516"/>
      <c r="D73" s="517"/>
      <c r="E73" s="101">
        <f>SUM(E70:E72)</f>
        <v>5222.4699999999993</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30.396391666666666</v>
      </c>
    </row>
    <row r="77" spans="1:6" ht="15.75" thickBot="1">
      <c r="A77" s="99" t="s">
        <v>3097</v>
      </c>
      <c r="B77" s="531" t="s">
        <v>3098</v>
      </c>
      <c r="C77" s="532"/>
      <c r="D77" s="103">
        <f>'M.C.'!E27</f>
        <v>3.6666666666666667E-4</v>
      </c>
      <c r="E77" s="100">
        <f t="shared" si="1"/>
        <v>2.4317113333333333</v>
      </c>
    </row>
    <row r="78" spans="1:6" ht="27" customHeight="1" thickBot="1">
      <c r="A78" s="99" t="s">
        <v>3051</v>
      </c>
      <c r="B78" s="531" t="s">
        <v>3099</v>
      </c>
      <c r="C78" s="532"/>
      <c r="D78" s="130">
        <f>'M.C.'!E28</f>
        <v>3.4799999999999998E-2</v>
      </c>
      <c r="E78" s="100">
        <f t="shared" si="1"/>
        <v>230.79151199999998</v>
      </c>
    </row>
    <row r="79" spans="1:6" ht="15.75" thickBot="1">
      <c r="A79" s="99" t="s">
        <v>3017</v>
      </c>
      <c r="B79" s="531" t="s">
        <v>3100</v>
      </c>
      <c r="C79" s="532"/>
      <c r="D79" s="103">
        <f>'M.C.'!E29</f>
        <v>1.9400000000000001E-2</v>
      </c>
      <c r="E79" s="100">
        <f t="shared" si="1"/>
        <v>128.65963600000001</v>
      </c>
    </row>
    <row r="80" spans="1:6" ht="26.25" customHeight="1" thickBot="1">
      <c r="A80" s="99" t="s">
        <v>3080</v>
      </c>
      <c r="B80" s="531" t="s">
        <v>3101</v>
      </c>
      <c r="C80" s="532"/>
      <c r="D80" s="103">
        <f>D79*D51</f>
        <v>7.1392000000000001E-3</v>
      </c>
      <c r="E80" s="100">
        <f t="shared" si="1"/>
        <v>47.346746048</v>
      </c>
      <c r="F80" s="52"/>
    </row>
    <row r="81" spans="1:6" ht="15.75" thickBot="1">
      <c r="A81" s="99" t="s">
        <v>3102</v>
      </c>
      <c r="B81" s="140" t="s">
        <v>3103</v>
      </c>
      <c r="C81" s="141"/>
      <c r="D81" s="130">
        <v>5.1999999999999998E-3</v>
      </c>
      <c r="E81" s="100">
        <f t="shared" si="1"/>
        <v>34.486087999999995</v>
      </c>
      <c r="F81" s="52"/>
    </row>
    <row r="82" spans="1:6" ht="15.75" thickBot="1">
      <c r="A82" s="515" t="s">
        <v>56</v>
      </c>
      <c r="B82" s="516"/>
      <c r="C82" s="517"/>
      <c r="D82" s="104">
        <v>7.1199999999999999E-2</v>
      </c>
      <c r="E82" s="105">
        <f>ROUND(SUM(E76:E81),2)</f>
        <v>474.11</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61.406851851851847</v>
      </c>
      <c r="F87" s="52"/>
    </row>
    <row r="88" spans="1:6" ht="15.75" thickBot="1">
      <c r="A88" s="99" t="s">
        <v>3097</v>
      </c>
      <c r="B88" s="531" t="s">
        <v>3110</v>
      </c>
      <c r="C88" s="532"/>
      <c r="D88" s="106">
        <f>'M.C.'!E36</f>
        <v>2.7222222222222218E-3</v>
      </c>
      <c r="E88" s="107">
        <f t="shared" si="2"/>
        <v>18.053614444444442</v>
      </c>
      <c r="F88" s="52"/>
    </row>
    <row r="89" spans="1:6" ht="15.75" thickBot="1">
      <c r="A89" s="99" t="s">
        <v>3051</v>
      </c>
      <c r="B89" s="531" t="s">
        <v>3111</v>
      </c>
      <c r="C89" s="532"/>
      <c r="D89" s="106">
        <f>'M.C.'!E37</f>
        <v>2.3000000000000001E-4</v>
      </c>
      <c r="E89" s="107">
        <f t="shared" si="2"/>
        <v>1.5253462</v>
      </c>
      <c r="F89" s="52"/>
    </row>
    <row r="90" spans="1:6" ht="15.75" thickBot="1">
      <c r="A90" s="99" t="s">
        <v>3017</v>
      </c>
      <c r="B90" s="531" t="s">
        <v>3112</v>
      </c>
      <c r="C90" s="532"/>
      <c r="D90" s="106">
        <f>'M.C.'!E38</f>
        <v>4.1999999999999997E-3</v>
      </c>
      <c r="E90" s="107">
        <f t="shared" si="2"/>
        <v>27.854147999999995</v>
      </c>
      <c r="F90" s="52"/>
    </row>
    <row r="91" spans="1:6" ht="15.75" thickBot="1">
      <c r="A91" s="99" t="s">
        <v>3080</v>
      </c>
      <c r="B91" s="531" t="s">
        <v>3113</v>
      </c>
      <c r="C91" s="532"/>
      <c r="D91" s="106">
        <f>'M.C.'!E39</f>
        <v>1.6180555555555555E-4</v>
      </c>
      <c r="E91" s="107">
        <f t="shared" si="2"/>
        <v>1.0730847361111111</v>
      </c>
      <c r="F91" s="52"/>
    </row>
    <row r="92" spans="1:6" ht="15.75" thickBot="1">
      <c r="A92" s="99" t="s">
        <v>3102</v>
      </c>
      <c r="B92" s="531" t="s">
        <v>3114</v>
      </c>
      <c r="C92" s="532"/>
      <c r="D92" s="132">
        <f>'M.C.'!E40</f>
        <v>0</v>
      </c>
      <c r="E92" s="107">
        <f t="shared" si="2"/>
        <v>0</v>
      </c>
      <c r="F92" s="134" t="s">
        <v>3115</v>
      </c>
    </row>
    <row r="93" spans="1:6">
      <c r="A93" s="515" t="s">
        <v>2835</v>
      </c>
      <c r="B93" s="516"/>
      <c r="C93" s="48"/>
      <c r="D93" s="108">
        <v>1.2E-2</v>
      </c>
      <c r="E93" s="105">
        <f>SUM(E87:E92)</f>
        <v>109.9130452324074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109.9130452324074</v>
      </c>
    </row>
    <row r="103" spans="1:6" ht="15.75" thickBot="1">
      <c r="A103" s="99" t="s">
        <v>3118</v>
      </c>
      <c r="B103" s="521" t="s">
        <v>3119</v>
      </c>
      <c r="C103" s="522"/>
      <c r="D103" s="523"/>
      <c r="E103" s="100">
        <v>0</v>
      </c>
    </row>
    <row r="104" spans="1:6" ht="15.75" thickBot="1">
      <c r="A104" s="515" t="s">
        <v>56</v>
      </c>
      <c r="B104" s="516"/>
      <c r="C104" s="516"/>
      <c r="D104" s="517"/>
      <c r="E104" s="105">
        <f>SUM(E102:E103)</f>
        <v>109.9130452324074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v>0</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f>
        <v>3.0566666666666666</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126.04202380952383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628.22375345209662</v>
      </c>
      <c r="F117" s="52"/>
    </row>
    <row r="118" spans="1:6" ht="15.75" thickBot="1">
      <c r="A118" s="99" t="s">
        <v>3097</v>
      </c>
      <c r="B118" s="531" t="s">
        <v>2710</v>
      </c>
      <c r="C118" s="532"/>
      <c r="D118" s="106">
        <v>0.05</v>
      </c>
      <c r="E118" s="100">
        <f>D118*(E135+E117)</f>
        <v>659.63494112470153</v>
      </c>
      <c r="F118" s="52"/>
    </row>
    <row r="119" spans="1:6">
      <c r="A119" s="99" t="s">
        <v>3051</v>
      </c>
      <c r="B119" s="531" t="s">
        <v>3133</v>
      </c>
      <c r="C119" s="532"/>
      <c r="D119" s="106">
        <f>D120+D121+D122</f>
        <v>0.14250000000000002</v>
      </c>
      <c r="E119" s="100">
        <f>((E117+E118+E135)/(1-D119))*D119</f>
        <v>2301.9913251494686</v>
      </c>
      <c r="F119" s="122"/>
    </row>
    <row r="120" spans="1:6" ht="15.75" thickBot="1">
      <c r="A120" s="99"/>
      <c r="B120" s="531" t="s">
        <v>3134</v>
      </c>
      <c r="C120" s="532"/>
      <c r="D120" s="106">
        <v>9.2499999999999999E-2</v>
      </c>
      <c r="E120" s="100">
        <f>D120*E137</f>
        <v>1494.2750707110581</v>
      </c>
      <c r="F120" s="52"/>
    </row>
    <row r="121" spans="1:6" ht="15.75" thickBot="1">
      <c r="A121" s="99"/>
      <c r="B121" s="531" t="s">
        <v>3135</v>
      </c>
      <c r="C121" s="532"/>
      <c r="D121" s="109">
        <v>0.05</v>
      </c>
      <c r="E121" s="100">
        <f>D121*E137</f>
        <v>807.71625443840992</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3589.8500197262665</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6631.94</v>
      </c>
    </row>
    <row r="131" spans="1:5" ht="15.75" thickBot="1">
      <c r="A131" s="110" t="s">
        <v>3097</v>
      </c>
      <c r="B131" s="521" t="s">
        <v>3043</v>
      </c>
      <c r="C131" s="522"/>
      <c r="D131" s="523"/>
      <c r="E131" s="100">
        <f>E73</f>
        <v>5222.4699999999993</v>
      </c>
    </row>
    <row r="132" spans="1:5" ht="15.75" thickBot="1">
      <c r="A132" s="110" t="s">
        <v>3051</v>
      </c>
      <c r="B132" s="521" t="s">
        <v>3092</v>
      </c>
      <c r="C132" s="522"/>
      <c r="D132" s="523"/>
      <c r="E132" s="100">
        <f>E82</f>
        <v>474.11</v>
      </c>
    </row>
    <row r="133" spans="1:5" ht="15.75" thickBot="1">
      <c r="A133" s="110" t="s">
        <v>3017</v>
      </c>
      <c r="B133" s="521" t="s">
        <v>3105</v>
      </c>
      <c r="C133" s="522"/>
      <c r="D133" s="523"/>
      <c r="E133" s="100">
        <f>E93</f>
        <v>109.9130452324074</v>
      </c>
    </row>
    <row r="134" spans="1:5" ht="15.75" thickBot="1">
      <c r="A134" s="110" t="s">
        <v>3080</v>
      </c>
      <c r="B134" s="521" t="s">
        <v>3123</v>
      </c>
      <c r="C134" s="522"/>
      <c r="D134" s="523"/>
      <c r="E134" s="100">
        <f>E113</f>
        <v>126.04202380952383</v>
      </c>
    </row>
    <row r="135" spans="1:5" ht="15.75" thickBot="1">
      <c r="A135" s="515" t="s">
        <v>3142</v>
      </c>
      <c r="B135" s="516"/>
      <c r="C135" s="516"/>
      <c r="D135" s="517"/>
      <c r="E135" s="100">
        <f>SUM(E130:E134)</f>
        <v>12564.475069041931</v>
      </c>
    </row>
    <row r="136" spans="1:5" ht="15.75" thickBot="1">
      <c r="A136" s="110" t="s">
        <v>3102</v>
      </c>
      <c r="B136" s="518" t="s">
        <v>3143</v>
      </c>
      <c r="C136" s="519"/>
      <c r="D136" s="520"/>
      <c r="E136" s="111">
        <f>E123</f>
        <v>3589.8500197262665</v>
      </c>
    </row>
    <row r="137" spans="1:5" ht="15.75" thickBot="1">
      <c r="A137" s="515" t="s">
        <v>3144</v>
      </c>
      <c r="B137" s="516"/>
      <c r="C137" s="516"/>
      <c r="D137" s="517"/>
      <c r="E137" s="112">
        <f>SUM(E135:E136)</f>
        <v>16154.325088768197</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B14:C14"/>
    <mergeCell ref="B117:C117"/>
    <mergeCell ref="B116:C116"/>
    <mergeCell ref="B118:C118"/>
    <mergeCell ref="B87:C87"/>
    <mergeCell ref="B88:C88"/>
    <mergeCell ref="B89:C89"/>
    <mergeCell ref="B90:C90"/>
    <mergeCell ref="B91:C91"/>
    <mergeCell ref="A98:D98"/>
    <mergeCell ref="A100:E100"/>
    <mergeCell ref="B101:D101"/>
    <mergeCell ref="B102:D102"/>
    <mergeCell ref="A82:C82"/>
    <mergeCell ref="B48:C48"/>
    <mergeCell ref="B49:C49"/>
    <mergeCell ref="B50:C50"/>
    <mergeCell ref="A51:C51"/>
    <mergeCell ref="B76:C76"/>
    <mergeCell ref="B75:C75"/>
    <mergeCell ref="B92:C92"/>
    <mergeCell ref="B86:C86"/>
    <mergeCell ref="B33:C33"/>
    <mergeCell ref="B34:C34"/>
    <mergeCell ref="A35:C35"/>
    <mergeCell ref="B36:C36"/>
    <mergeCell ref="B43:C43"/>
    <mergeCell ref="A135:D135"/>
    <mergeCell ref="B111:D111"/>
    <mergeCell ref="A113:D113"/>
    <mergeCell ref="A104:D104"/>
    <mergeCell ref="A106:E106"/>
    <mergeCell ref="B107:D107"/>
    <mergeCell ref="B108:D108"/>
    <mergeCell ref="B119:C119"/>
    <mergeCell ref="B120:C120"/>
    <mergeCell ref="B121:C121"/>
    <mergeCell ref="B122:C122"/>
    <mergeCell ref="A123:C123"/>
    <mergeCell ref="B133:D133"/>
    <mergeCell ref="B134:D134"/>
    <mergeCell ref="A125:E125"/>
    <mergeCell ref="A37:D37"/>
    <mergeCell ref="B109:D109"/>
    <mergeCell ref="B110:D110"/>
    <mergeCell ref="A84:E84"/>
    <mergeCell ref="B44:C44"/>
    <mergeCell ref="B45:C45"/>
    <mergeCell ref="B46:C46"/>
    <mergeCell ref="B47:C47"/>
    <mergeCell ref="A128:E128"/>
    <mergeCell ref="B129:D129"/>
    <mergeCell ref="B130:D130"/>
    <mergeCell ref="B131:D131"/>
    <mergeCell ref="B132:D132"/>
    <mergeCell ref="A93:B93"/>
    <mergeCell ref="A95:E95"/>
    <mergeCell ref="B96:D96"/>
    <mergeCell ref="B97:D97"/>
    <mergeCell ref="A94:E94"/>
    <mergeCell ref="B71:D71"/>
    <mergeCell ref="B72:D72"/>
    <mergeCell ref="A73:D73"/>
    <mergeCell ref="B61:D61"/>
    <mergeCell ref="B62:D62"/>
    <mergeCell ref="A65:D65"/>
    <mergeCell ref="A68:E68"/>
    <mergeCell ref="B78:C78"/>
    <mergeCell ref="B79:C79"/>
    <mergeCell ref="B80:C80"/>
    <mergeCell ref="A41:E41"/>
    <mergeCell ref="A138:E138"/>
    <mergeCell ref="A5:E5"/>
    <mergeCell ref="A6:E6"/>
    <mergeCell ref="B12:D12"/>
    <mergeCell ref="B20:D20"/>
    <mergeCell ref="B21:D21"/>
    <mergeCell ref="B23:D23"/>
    <mergeCell ref="A13:E13"/>
    <mergeCell ref="D14:E14"/>
    <mergeCell ref="A7:E7"/>
    <mergeCell ref="A8:E8"/>
    <mergeCell ref="B9:D9"/>
    <mergeCell ref="B10:D10"/>
    <mergeCell ref="B11:D11"/>
    <mergeCell ref="A74:E74"/>
    <mergeCell ref="B112:D112"/>
    <mergeCell ref="A38:E38"/>
    <mergeCell ref="A39:E39"/>
    <mergeCell ref="A40:E40"/>
    <mergeCell ref="A83:E83"/>
    <mergeCell ref="A67:E67"/>
    <mergeCell ref="B69:D69"/>
    <mergeCell ref="B70:D70"/>
    <mergeCell ref="B136:D136"/>
    <mergeCell ref="A137:D137"/>
    <mergeCell ref="A115:E115"/>
    <mergeCell ref="A55:E55"/>
    <mergeCell ref="A1:E1"/>
    <mergeCell ref="A2:E2"/>
    <mergeCell ref="A3:E3"/>
    <mergeCell ref="A4:E4"/>
    <mergeCell ref="B15:D15"/>
    <mergeCell ref="B16:D16"/>
    <mergeCell ref="B18:D18"/>
    <mergeCell ref="A19:E19"/>
    <mergeCell ref="B25:D25"/>
    <mergeCell ref="B22:C22"/>
    <mergeCell ref="B24:C24"/>
    <mergeCell ref="B26:D26"/>
    <mergeCell ref="B27:D27"/>
    <mergeCell ref="A28:D28"/>
    <mergeCell ref="A30:E30"/>
    <mergeCell ref="A31:E31"/>
    <mergeCell ref="B103:D103"/>
    <mergeCell ref="A85:E85"/>
    <mergeCell ref="B77:C77"/>
    <mergeCell ref="B42:C42"/>
  </mergeCells>
  <printOptions horizontalCentered="1"/>
  <pageMargins left="0.31496062992125984" right="0.31496062992125984" top="0.39370078740157483" bottom="0.39370078740157483" header="0.11811023622047245" footer="0"/>
  <pageSetup paperSize="9" scale="65" fitToHeight="2" orientation="portrait" horizontalDpi="4294967292" r:id="rId1"/>
  <headerFooter>
    <oddFooter>&amp;RPg.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499984740745262"/>
  </sheetPr>
  <dimension ref="A1:G143"/>
  <sheetViews>
    <sheetView workbookViewId="0">
      <selection activeCell="D24" sqref="D24"/>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V.A'!E25</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V.A'!F25</f>
        <v>2405.96</v>
      </c>
      <c r="F15" s="52"/>
      <c r="G15" s="124"/>
    </row>
    <row r="16" spans="1:7" ht="25.5">
      <c r="A16" s="62">
        <v>3</v>
      </c>
      <c r="B16" s="488" t="s">
        <v>3023</v>
      </c>
      <c r="C16" s="489"/>
      <c r="D16" s="490"/>
      <c r="E16" s="228" t="str">
        <f>'Salários - CCT - V.A'!B25</f>
        <v>ALMOXARIFE (CBO/MTE 4141-05)</v>
      </c>
    </row>
    <row r="17" spans="1:6" s="4" customFormat="1">
      <c r="A17" s="53">
        <v>4</v>
      </c>
      <c r="B17" s="126" t="s">
        <v>3024</v>
      </c>
      <c r="C17" s="135"/>
      <c r="D17" s="129"/>
      <c r="E17" s="128" t="s">
        <v>3146</v>
      </c>
      <c r="F17" s="5"/>
    </row>
    <row r="18" spans="1:6" s="4" customFormat="1" ht="15.75" thickBot="1">
      <c r="A18" s="54">
        <v>5</v>
      </c>
      <c r="B18" s="491" t="s">
        <v>3026</v>
      </c>
      <c r="C18" s="492"/>
      <c r="D18" s="493"/>
      <c r="E18" s="127">
        <v>45778</v>
      </c>
      <c r="F18" s="5"/>
    </row>
    <row r="19" spans="1:6" s="4" customFormat="1" ht="15.75" thickBot="1">
      <c r="A19" s="471" t="s">
        <v>3027</v>
      </c>
      <c r="B19" s="472"/>
      <c r="C19" s="472"/>
      <c r="D19" s="472"/>
      <c r="E19" s="472"/>
      <c r="F19" s="5"/>
    </row>
    <row r="20" spans="1:6" s="4" customFormat="1" ht="15.75" thickBot="1">
      <c r="A20" s="49">
        <v>1</v>
      </c>
      <c r="B20" s="473" t="s">
        <v>3028</v>
      </c>
      <c r="C20" s="474"/>
      <c r="D20" s="475"/>
      <c r="E20" s="64" t="s">
        <v>3029</v>
      </c>
      <c r="F20" s="5"/>
    </row>
    <row r="21" spans="1:6" s="4" customFormat="1">
      <c r="A21" s="65" t="s">
        <v>3009</v>
      </c>
      <c r="B21" s="476" t="s">
        <v>3030</v>
      </c>
      <c r="C21" s="476"/>
      <c r="D21" s="476"/>
      <c r="E21" s="66">
        <f>E15</f>
        <v>2405.96</v>
      </c>
      <c r="F21" s="5"/>
    </row>
    <row r="22" spans="1:6" s="4" customFormat="1">
      <c r="A22" s="67" t="s">
        <v>3012</v>
      </c>
      <c r="B22" s="477" t="s">
        <v>3031</v>
      </c>
      <c r="C22" s="478"/>
      <c r="D22" s="68">
        <v>0</v>
      </c>
      <c r="E22" s="69">
        <v>0</v>
      </c>
      <c r="F22" s="5"/>
    </row>
    <row r="23" spans="1:6" s="4" customFormat="1">
      <c r="A23" s="67" t="s">
        <v>3015</v>
      </c>
      <c r="B23" s="479" t="s">
        <v>3032</v>
      </c>
      <c r="C23" s="479"/>
      <c r="D23" s="479"/>
      <c r="E23" s="69">
        <v>0</v>
      </c>
      <c r="F23" s="5"/>
    </row>
    <row r="24" spans="1:6" s="4" customFormat="1">
      <c r="A24" s="67" t="s">
        <v>3033</v>
      </c>
      <c r="B24" s="477" t="s">
        <v>3034</v>
      </c>
      <c r="C24" s="478"/>
      <c r="D24" s="70">
        <v>0</v>
      </c>
      <c r="E24" s="69">
        <v>0</v>
      </c>
      <c r="F24" s="5"/>
    </row>
    <row r="25" spans="1:6" s="4" customFormat="1">
      <c r="A25" s="67" t="s">
        <v>3035</v>
      </c>
      <c r="B25" s="479" t="s">
        <v>3036</v>
      </c>
      <c r="C25" s="479"/>
      <c r="D25" s="479"/>
      <c r="E25" s="69">
        <v>0</v>
      </c>
      <c r="F25" s="5"/>
    </row>
    <row r="26" spans="1:6" s="4" customFormat="1">
      <c r="A26" s="67" t="s">
        <v>3037</v>
      </c>
      <c r="B26" s="479" t="s">
        <v>3038</v>
      </c>
      <c r="C26" s="479"/>
      <c r="D26" s="479"/>
      <c r="E26" s="69">
        <v>0</v>
      </c>
      <c r="F26" s="5"/>
    </row>
    <row r="27" spans="1:6" s="4" customFormat="1">
      <c r="A27" s="71" t="s">
        <v>3039</v>
      </c>
      <c r="B27" s="500" t="s">
        <v>3040</v>
      </c>
      <c r="C27" s="500"/>
      <c r="D27" s="500"/>
      <c r="E27" s="72">
        <v>0</v>
      </c>
      <c r="F27" s="5"/>
    </row>
    <row r="28" spans="1:6" s="4" customFormat="1" ht="15.75" thickBot="1">
      <c r="A28" s="501" t="s">
        <v>3041</v>
      </c>
      <c r="B28" s="502"/>
      <c r="C28" s="502"/>
      <c r="D28" s="503"/>
      <c r="E28" s="73">
        <f>ROUND(SUM(E21:E27),2)</f>
        <v>2405.96</v>
      </c>
      <c r="F28" s="5"/>
    </row>
    <row r="29" spans="1:6" s="4" customFormat="1" ht="15.75" thickBot="1">
      <c r="A29" s="120" t="s">
        <v>3042</v>
      </c>
      <c r="B29" s="113"/>
      <c r="C29" s="113"/>
      <c r="D29" s="74"/>
      <c r="E29" s="75"/>
      <c r="F29" s="5"/>
    </row>
    <row r="30" spans="1:6" s="4" customFormat="1" ht="15.75" thickBot="1">
      <c r="A30" s="504" t="s">
        <v>3043</v>
      </c>
      <c r="B30" s="505"/>
      <c r="C30" s="505"/>
      <c r="D30" s="505"/>
      <c r="E30" s="506"/>
      <c r="F30" s="5"/>
    </row>
    <row r="31" spans="1:6" s="4" customFormat="1" ht="15.75" thickBot="1">
      <c r="A31" s="504" t="s">
        <v>3044</v>
      </c>
      <c r="B31" s="505"/>
      <c r="C31" s="505"/>
      <c r="D31" s="505"/>
      <c r="E31" s="506"/>
      <c r="F31" s="5"/>
    </row>
    <row r="32" spans="1:6" s="4" customFormat="1" ht="15.75" thickBot="1">
      <c r="A32" s="143" t="s">
        <v>3045</v>
      </c>
      <c r="B32" s="144" t="s">
        <v>3046</v>
      </c>
      <c r="C32" s="144"/>
      <c r="D32" s="145" t="s">
        <v>3047</v>
      </c>
      <c r="E32" s="146" t="s">
        <v>3029</v>
      </c>
      <c r="F32" s="52"/>
    </row>
    <row r="33" spans="1:6" s="4" customFormat="1">
      <c r="A33" s="149" t="s">
        <v>3009</v>
      </c>
      <c r="B33" s="482" t="s">
        <v>3048</v>
      </c>
      <c r="C33" s="482"/>
      <c r="D33" s="150">
        <v>8.3299999999999999E-2</v>
      </c>
      <c r="E33" s="151">
        <f>ROUND(E$28*D33,2)</f>
        <v>200.42</v>
      </c>
      <c r="F33" s="52"/>
    </row>
    <row r="34" spans="1:6" s="4" customFormat="1">
      <c r="A34" s="57" t="s">
        <v>3012</v>
      </c>
      <c r="B34" s="461" t="s">
        <v>3049</v>
      </c>
      <c r="C34" s="461"/>
      <c r="D34" s="147">
        <v>0.121</v>
      </c>
      <c r="E34" s="152">
        <f>ROUND(E$28*D34,2)</f>
        <v>291.12</v>
      </c>
      <c r="F34" s="52"/>
    </row>
    <row r="35" spans="1:6" s="4" customFormat="1">
      <c r="A35" s="494" t="s">
        <v>3050</v>
      </c>
      <c r="B35" s="495"/>
      <c r="C35" s="495"/>
      <c r="D35" s="148">
        <f>SUM(D33:D34)</f>
        <v>0.20429999999999998</v>
      </c>
      <c r="E35" s="152">
        <f>ROUND(SUM(E33:E34),2)</f>
        <v>491.54</v>
      </c>
      <c r="F35" s="52"/>
    </row>
    <row r="36" spans="1:6" s="4" customFormat="1" ht="27" customHeight="1">
      <c r="A36" s="57" t="s">
        <v>3051</v>
      </c>
      <c r="B36" s="496" t="s">
        <v>3052</v>
      </c>
      <c r="C36" s="496"/>
      <c r="D36" s="147">
        <v>7.5182399999999996E-2</v>
      </c>
      <c r="E36" s="152">
        <f>ROUND(E$28*D36,2)</f>
        <v>180.89</v>
      </c>
      <c r="F36" s="121"/>
    </row>
    <row r="37" spans="1:6" s="4" customFormat="1" ht="15.75" thickBot="1">
      <c r="A37" s="497" t="s">
        <v>2835</v>
      </c>
      <c r="B37" s="498"/>
      <c r="C37" s="498"/>
      <c r="D37" s="498"/>
      <c r="E37" s="153">
        <f>SUM(E35:E36)</f>
        <v>672.43000000000006</v>
      </c>
      <c r="F37" s="52"/>
    </row>
    <row r="38" spans="1:6" s="4" customFormat="1">
      <c r="A38" s="499" t="s">
        <v>3053</v>
      </c>
      <c r="B38" s="499"/>
      <c r="C38" s="499"/>
      <c r="D38" s="499"/>
      <c r="E38" s="499"/>
      <c r="F38" s="52"/>
    </row>
    <row r="39" spans="1:6" s="4" customFormat="1">
      <c r="A39" s="499" t="s">
        <v>3054</v>
      </c>
      <c r="B39" s="499"/>
      <c r="C39" s="499"/>
      <c r="D39" s="499"/>
      <c r="E39" s="499"/>
      <c r="F39" s="52"/>
    </row>
    <row r="40" spans="1:6" s="4" customFormat="1" ht="15.75" thickBot="1">
      <c r="A40" s="507" t="s">
        <v>3055</v>
      </c>
      <c r="B40" s="507"/>
      <c r="C40" s="507"/>
      <c r="D40" s="507"/>
      <c r="E40" s="507"/>
      <c r="F40" s="52"/>
    </row>
    <row r="41" spans="1:6" s="4" customFormat="1" ht="15.75" thickBot="1">
      <c r="A41" s="508" t="s">
        <v>3056</v>
      </c>
      <c r="B41" s="509"/>
      <c r="C41" s="509"/>
      <c r="D41" s="509"/>
      <c r="E41" s="510"/>
      <c r="F41" s="52"/>
    </row>
    <row r="42" spans="1:6" s="4" customFormat="1" ht="15.75" thickBot="1">
      <c r="A42" s="77" t="s">
        <v>3057</v>
      </c>
      <c r="B42" s="511" t="s">
        <v>3058</v>
      </c>
      <c r="C42" s="512"/>
      <c r="D42" s="79" t="s">
        <v>3047</v>
      </c>
      <c r="E42" s="80" t="s">
        <v>3029</v>
      </c>
      <c r="F42" s="52"/>
    </row>
    <row r="43" spans="1:6" s="4" customFormat="1">
      <c r="A43" s="61" t="s">
        <v>3009</v>
      </c>
      <c r="B43" s="513" t="s">
        <v>3059</v>
      </c>
      <c r="C43" s="514"/>
      <c r="D43" s="81">
        <v>0.2</v>
      </c>
      <c r="E43" s="63">
        <f>ROUND(E$28*D43,2)</f>
        <v>481.19</v>
      </c>
      <c r="F43" s="52"/>
    </row>
    <row r="44" spans="1:6" s="4" customFormat="1">
      <c r="A44" s="62" t="s">
        <v>3012</v>
      </c>
      <c r="B44" s="477" t="s">
        <v>3060</v>
      </c>
      <c r="C44" s="478"/>
      <c r="D44" s="82">
        <v>2.5000000000000001E-2</v>
      </c>
      <c r="E44" s="63">
        <f t="shared" ref="E44:E50" si="0">ROUND(E$28*D44,2)</f>
        <v>60.15</v>
      </c>
      <c r="F44" s="52"/>
    </row>
    <row r="45" spans="1:6" s="4" customFormat="1">
      <c r="A45" s="62" t="s">
        <v>3015</v>
      </c>
      <c r="B45" s="477" t="s">
        <v>3061</v>
      </c>
      <c r="C45" s="478"/>
      <c r="D45" s="123">
        <v>0.03</v>
      </c>
      <c r="E45" s="63">
        <f t="shared" si="0"/>
        <v>72.180000000000007</v>
      </c>
      <c r="F45" s="52"/>
    </row>
    <row r="46" spans="1:6" s="4" customFormat="1">
      <c r="A46" s="62" t="s">
        <v>3033</v>
      </c>
      <c r="B46" s="477" t="s">
        <v>3062</v>
      </c>
      <c r="C46" s="478"/>
      <c r="D46" s="82">
        <v>1.4999999999999999E-2</v>
      </c>
      <c r="E46" s="63">
        <f t="shared" si="0"/>
        <v>36.090000000000003</v>
      </c>
      <c r="F46" s="52"/>
    </row>
    <row r="47" spans="1:6" s="4" customFormat="1">
      <c r="A47" s="62" t="s">
        <v>3035</v>
      </c>
      <c r="B47" s="477" t="s">
        <v>3063</v>
      </c>
      <c r="C47" s="478"/>
      <c r="D47" s="82">
        <v>0.01</v>
      </c>
      <c r="E47" s="63">
        <f t="shared" si="0"/>
        <v>24.06</v>
      </c>
      <c r="F47" s="52"/>
    </row>
    <row r="48" spans="1:6" s="4" customFormat="1">
      <c r="A48" s="62" t="s">
        <v>3064</v>
      </c>
      <c r="B48" s="477" t="s">
        <v>3065</v>
      </c>
      <c r="C48" s="478"/>
      <c r="D48" s="82">
        <v>6.0000000000000001E-3</v>
      </c>
      <c r="E48" s="63">
        <f t="shared" si="0"/>
        <v>14.44</v>
      </c>
      <c r="F48" s="52"/>
    </row>
    <row r="49" spans="1:6" s="4" customFormat="1">
      <c r="A49" s="62" t="s">
        <v>3037</v>
      </c>
      <c r="B49" s="477" t="s">
        <v>2749</v>
      </c>
      <c r="C49" s="478"/>
      <c r="D49" s="82">
        <v>2E-3</v>
      </c>
      <c r="E49" s="63">
        <f t="shared" si="0"/>
        <v>4.8099999999999996</v>
      </c>
      <c r="F49" s="52"/>
    </row>
    <row r="50" spans="1:6" s="4" customFormat="1">
      <c r="A50" s="53" t="s">
        <v>3039</v>
      </c>
      <c r="B50" s="477" t="s">
        <v>3066</v>
      </c>
      <c r="C50" s="478"/>
      <c r="D50" s="82">
        <v>0.08</v>
      </c>
      <c r="E50" s="63">
        <f t="shared" si="0"/>
        <v>192.48</v>
      </c>
      <c r="F50" s="52"/>
    </row>
    <row r="51" spans="1:6" s="4" customFormat="1" ht="15.75" thickBot="1">
      <c r="A51" s="524" t="s">
        <v>3067</v>
      </c>
      <c r="B51" s="525"/>
      <c r="C51" s="526"/>
      <c r="D51" s="83">
        <v>0.36799999999999999</v>
      </c>
      <c r="E51" s="84">
        <f>SUM(E43:E50)</f>
        <v>885.4</v>
      </c>
      <c r="F51" s="52"/>
    </row>
    <row r="52" spans="1:6" s="4" customFormat="1">
      <c r="A52" s="115" t="s">
        <v>3068</v>
      </c>
      <c r="B52" s="117"/>
      <c r="C52" s="117"/>
      <c r="D52" s="118"/>
      <c r="E52" s="119"/>
      <c r="F52" s="120"/>
    </row>
    <row r="53" spans="1:6" s="4" customFormat="1">
      <c r="A53" s="115" t="s">
        <v>3069</v>
      </c>
      <c r="B53" s="117"/>
      <c r="C53" s="117"/>
      <c r="D53" s="118"/>
      <c r="E53" s="119"/>
      <c r="F53" s="120"/>
    </row>
    <row r="54" spans="1:6" s="4" customFormat="1" ht="15.75" thickBot="1">
      <c r="A54" s="120" t="s">
        <v>3070</v>
      </c>
      <c r="B54" s="117"/>
      <c r="C54" s="117"/>
      <c r="D54" s="118"/>
      <c r="E54" s="119"/>
      <c r="F54" s="120"/>
    </row>
    <row r="55" spans="1:6" s="4" customFormat="1" ht="15.75" thickBot="1">
      <c r="A55" s="504" t="s">
        <v>3071</v>
      </c>
      <c r="B55" s="527"/>
      <c r="C55" s="527"/>
      <c r="D55" s="527"/>
      <c r="E55" s="528"/>
      <c r="F55" s="52"/>
    </row>
    <row r="56" spans="1:6" s="4" customFormat="1" ht="15.75" thickBot="1">
      <c r="A56" s="49" t="s">
        <v>3072</v>
      </c>
      <c r="B56" s="137" t="s">
        <v>3073</v>
      </c>
      <c r="C56" s="139" t="s">
        <v>3074</v>
      </c>
      <c r="D56" s="139" t="s">
        <v>3075</v>
      </c>
      <c r="E56" s="136" t="s">
        <v>3029</v>
      </c>
      <c r="F56" s="52"/>
    </row>
    <row r="57" spans="1:6" s="4" customFormat="1">
      <c r="A57" s="55" t="s">
        <v>3009</v>
      </c>
      <c r="B57" s="51" t="s">
        <v>3076</v>
      </c>
      <c r="C57" s="138">
        <v>22</v>
      </c>
      <c r="D57" s="166">
        <v>11</v>
      </c>
      <c r="E57" s="66">
        <v>97.642400000000009</v>
      </c>
      <c r="F57" s="52"/>
    </row>
    <row r="58" spans="1:6" s="4" customFormat="1">
      <c r="A58" s="57" t="s">
        <v>3012</v>
      </c>
      <c r="B58" s="50" t="s">
        <v>3077</v>
      </c>
      <c r="C58" s="87">
        <v>22</v>
      </c>
      <c r="D58" s="167">
        <v>42.2</v>
      </c>
      <c r="E58" s="69">
        <f>C58*D58</f>
        <v>928.40000000000009</v>
      </c>
      <c r="F58" s="52"/>
    </row>
    <row r="59" spans="1:6" s="4" customFormat="1">
      <c r="A59" s="57" t="s">
        <v>3051</v>
      </c>
      <c r="B59" s="86" t="s">
        <v>3078</v>
      </c>
      <c r="C59" s="86"/>
      <c r="D59" s="87"/>
      <c r="E59" s="85">
        <v>0</v>
      </c>
      <c r="F59" s="52"/>
    </row>
    <row r="60" spans="1:6" s="4" customFormat="1">
      <c r="A60" s="57" t="s">
        <v>3033</v>
      </c>
      <c r="B60" s="88" t="s">
        <v>3079</v>
      </c>
      <c r="C60" s="88"/>
      <c r="D60" s="87"/>
      <c r="E60" s="85">
        <v>0</v>
      </c>
      <c r="F60" s="52"/>
    </row>
    <row r="61" spans="1:6" s="4" customFormat="1">
      <c r="A61" s="55" t="s">
        <v>3080</v>
      </c>
      <c r="B61" s="487" t="s">
        <v>3081</v>
      </c>
      <c r="C61" s="487"/>
      <c r="D61" s="476"/>
      <c r="E61" s="131">
        <v>0</v>
      </c>
      <c r="F61" s="200"/>
    </row>
    <row r="62" spans="1:6" s="4" customFormat="1">
      <c r="A62" s="57" t="s">
        <v>3064</v>
      </c>
      <c r="B62" s="490" t="s">
        <v>3082</v>
      </c>
      <c r="C62" s="490"/>
      <c r="D62" s="479"/>
      <c r="E62" s="85">
        <v>0</v>
      </c>
      <c r="F62" s="52"/>
    </row>
    <row r="63" spans="1:6" s="4" customFormat="1">
      <c r="A63" s="57" t="s">
        <v>3083</v>
      </c>
      <c r="B63" s="86" t="s">
        <v>3084</v>
      </c>
      <c r="C63" s="86"/>
      <c r="D63" s="87"/>
      <c r="E63" s="85">
        <v>0</v>
      </c>
      <c r="F63" s="52"/>
    </row>
    <row r="64" spans="1:6" s="4" customFormat="1" ht="15.75" thickBot="1">
      <c r="A64" s="89" t="s">
        <v>3064</v>
      </c>
      <c r="B64" s="90" t="s">
        <v>3085</v>
      </c>
      <c r="C64" s="90"/>
      <c r="D64" s="91"/>
      <c r="E64" s="92">
        <v>0</v>
      </c>
      <c r="F64" s="5"/>
    </row>
    <row r="65" spans="1:6" s="4" customFormat="1" ht="15.75" thickBot="1">
      <c r="A65" s="529" t="s">
        <v>3086</v>
      </c>
      <c r="B65" s="474" t="s">
        <v>3086</v>
      </c>
      <c r="C65" s="474"/>
      <c r="D65" s="474"/>
      <c r="E65" s="93">
        <f>SUM(E57:E64)</f>
        <v>1026.0424</v>
      </c>
      <c r="F65" s="5"/>
    </row>
    <row r="66" spans="1:6" s="4" customFormat="1">
      <c r="A66" s="115" t="s">
        <v>3087</v>
      </c>
      <c r="B66" s="76"/>
      <c r="C66" s="76"/>
      <c r="D66" s="76"/>
      <c r="E66" s="114"/>
      <c r="F66" s="5"/>
    </row>
    <row r="67" spans="1:6" s="4" customFormat="1" ht="15.75" thickBot="1">
      <c r="A67" s="530" t="s">
        <v>3088</v>
      </c>
      <c r="B67" s="530"/>
      <c r="C67" s="530"/>
      <c r="D67" s="530"/>
      <c r="E67" s="530"/>
      <c r="F67" s="5"/>
    </row>
    <row r="68" spans="1:6" s="4" customFormat="1" ht="15.75" thickBot="1">
      <c r="A68" s="504" t="s">
        <v>3089</v>
      </c>
      <c r="B68" s="505"/>
      <c r="C68" s="505"/>
      <c r="D68" s="505"/>
      <c r="E68" s="506"/>
      <c r="F68" s="5"/>
    </row>
    <row r="69" spans="1:6" s="4" customFormat="1" ht="15.75" thickBot="1">
      <c r="A69" s="97">
        <v>2</v>
      </c>
      <c r="B69" s="515" t="s">
        <v>3090</v>
      </c>
      <c r="C69" s="516"/>
      <c r="D69" s="517"/>
      <c r="E69" s="98" t="s">
        <v>3091</v>
      </c>
      <c r="F69" s="5"/>
    </row>
    <row r="70" spans="1:6" s="4" customFormat="1" ht="15.75" thickBot="1">
      <c r="A70" s="99" t="s">
        <v>3045</v>
      </c>
      <c r="B70" s="518" t="s">
        <v>3046</v>
      </c>
      <c r="C70" s="519"/>
      <c r="D70" s="520"/>
      <c r="E70" s="100">
        <f>E37</f>
        <v>672.43000000000006</v>
      </c>
      <c r="F70" s="5"/>
    </row>
    <row r="71" spans="1:6" s="4" customFormat="1" ht="15.75" thickBot="1">
      <c r="A71" s="99" t="s">
        <v>3057</v>
      </c>
      <c r="B71" s="518" t="s">
        <v>3058</v>
      </c>
      <c r="C71" s="519"/>
      <c r="D71" s="520"/>
      <c r="E71" s="100">
        <f>E51</f>
        <v>885.4</v>
      </c>
      <c r="F71" s="5"/>
    </row>
    <row r="72" spans="1:6" s="4" customFormat="1" ht="15.75" thickBot="1">
      <c r="A72" s="99" t="s">
        <v>3072</v>
      </c>
      <c r="B72" s="521" t="s">
        <v>3073</v>
      </c>
      <c r="C72" s="522"/>
      <c r="D72" s="523"/>
      <c r="E72" s="100">
        <f>E65</f>
        <v>1026.0424</v>
      </c>
      <c r="F72" s="5"/>
    </row>
    <row r="73" spans="1:6" s="4" customFormat="1" ht="15.75" thickBot="1">
      <c r="A73" s="515" t="s">
        <v>56</v>
      </c>
      <c r="B73" s="516"/>
      <c r="C73" s="516"/>
      <c r="D73" s="517"/>
      <c r="E73" s="101">
        <f>SUM(E70:E72)</f>
        <v>2583.8724000000002</v>
      </c>
      <c r="F73" s="5"/>
    </row>
    <row r="74" spans="1:6" s="4" customFormat="1" ht="15.75" thickBot="1">
      <c r="A74" s="504" t="s">
        <v>3092</v>
      </c>
      <c r="B74" s="505"/>
      <c r="C74" s="505"/>
      <c r="D74" s="505"/>
      <c r="E74" s="506"/>
      <c r="F74" s="5"/>
    </row>
    <row r="75" spans="1:6" s="4" customFormat="1" ht="15.75" thickBot="1">
      <c r="A75" s="97">
        <v>3</v>
      </c>
      <c r="B75" s="508" t="s">
        <v>3093</v>
      </c>
      <c r="C75" s="510"/>
      <c r="D75" s="102" t="s">
        <v>3094</v>
      </c>
      <c r="E75" s="98" t="s">
        <v>3091</v>
      </c>
      <c r="F75" s="5"/>
    </row>
    <row r="76" spans="1:6" s="4" customFormat="1" ht="15.75" thickBot="1">
      <c r="A76" s="99" t="s">
        <v>3095</v>
      </c>
      <c r="B76" s="531" t="s">
        <v>3096</v>
      </c>
      <c r="C76" s="532"/>
      <c r="D76" s="103">
        <v>4.5833333333333334E-3</v>
      </c>
      <c r="E76" s="100">
        <f t="shared" ref="E76:E81" si="1">D76*$E$28</f>
        <v>11.027316666666668</v>
      </c>
      <c r="F76" s="5"/>
    </row>
    <row r="77" spans="1:6" s="4" customFormat="1" ht="15.75" thickBot="1">
      <c r="A77" s="99" t="s">
        <v>3097</v>
      </c>
      <c r="B77" s="531" t="s">
        <v>3098</v>
      </c>
      <c r="C77" s="532"/>
      <c r="D77" s="103">
        <v>3.6666666666666667E-4</v>
      </c>
      <c r="E77" s="100">
        <f t="shared" si="1"/>
        <v>0.88218533333333338</v>
      </c>
      <c r="F77" s="5"/>
    </row>
    <row r="78" spans="1:6" s="4" customFormat="1" ht="33" customHeight="1" thickBot="1">
      <c r="A78" s="99" t="s">
        <v>3051</v>
      </c>
      <c r="B78" s="531" t="s">
        <v>3099</v>
      </c>
      <c r="C78" s="532"/>
      <c r="D78" s="130">
        <v>3.4799999999999998E-2</v>
      </c>
      <c r="E78" s="100">
        <f t="shared" si="1"/>
        <v>83.727407999999997</v>
      </c>
      <c r="F78" s="5"/>
    </row>
    <row r="79" spans="1:6" s="4" customFormat="1" ht="15.75" thickBot="1">
      <c r="A79" s="99" t="s">
        <v>3017</v>
      </c>
      <c r="B79" s="531" t="s">
        <v>3100</v>
      </c>
      <c r="C79" s="532"/>
      <c r="D79" s="103">
        <v>1.9400000000000001E-2</v>
      </c>
      <c r="E79" s="100">
        <f t="shared" si="1"/>
        <v>46.675623999999999</v>
      </c>
      <c r="F79" s="5"/>
    </row>
    <row r="80" spans="1:6" s="4" customFormat="1" ht="29.25" customHeight="1" thickBot="1">
      <c r="A80" s="99" t="s">
        <v>3080</v>
      </c>
      <c r="B80" s="531" t="s">
        <v>3101</v>
      </c>
      <c r="C80" s="532"/>
      <c r="D80" s="103">
        <f>D79*D51</f>
        <v>7.1392000000000001E-3</v>
      </c>
      <c r="E80" s="100">
        <f t="shared" si="1"/>
        <v>17.176629632000001</v>
      </c>
      <c r="F80" s="52"/>
    </row>
    <row r="81" spans="1:6" s="4" customFormat="1" ht="15.75" thickBot="1">
      <c r="A81" s="99" t="s">
        <v>3102</v>
      </c>
      <c r="B81" s="140" t="s">
        <v>3103</v>
      </c>
      <c r="C81" s="141"/>
      <c r="D81" s="130">
        <v>5.1999999999999998E-3</v>
      </c>
      <c r="E81" s="100">
        <f t="shared" si="1"/>
        <v>12.510992</v>
      </c>
      <c r="F81" s="52"/>
    </row>
    <row r="82" spans="1:6" s="4" customFormat="1" ht="15.75" thickBot="1">
      <c r="A82" s="515" t="s">
        <v>56</v>
      </c>
      <c r="B82" s="516"/>
      <c r="C82" s="517"/>
      <c r="D82" s="104">
        <v>7.1199999999999999E-2</v>
      </c>
      <c r="E82" s="105">
        <f>ROUND(SUM(E76:E81),2)</f>
        <v>172</v>
      </c>
      <c r="F82" s="52"/>
    </row>
    <row r="83" spans="1:6" s="4" customFormat="1" ht="31.5" customHeight="1" thickBot="1">
      <c r="A83" s="533" t="s">
        <v>3104</v>
      </c>
      <c r="B83" s="533"/>
      <c r="C83" s="533"/>
      <c r="D83" s="533"/>
      <c r="E83" s="533"/>
      <c r="F83" s="52"/>
    </row>
    <row r="84" spans="1:6" s="4" customFormat="1" ht="15.75" thickBot="1">
      <c r="A84" s="504" t="s">
        <v>3105</v>
      </c>
      <c r="B84" s="505"/>
      <c r="C84" s="505"/>
      <c r="D84" s="505"/>
      <c r="E84" s="506"/>
      <c r="F84" s="52"/>
    </row>
    <row r="85" spans="1:6" s="4" customFormat="1" ht="15.75" thickBot="1">
      <c r="A85" s="515" t="s">
        <v>3106</v>
      </c>
      <c r="B85" s="516"/>
      <c r="C85" s="516"/>
      <c r="D85" s="516"/>
      <c r="E85" s="517"/>
      <c r="F85" s="52"/>
    </row>
    <row r="86" spans="1:6" s="4" customFormat="1" ht="15.75" thickBot="1">
      <c r="A86" s="97" t="s">
        <v>3107</v>
      </c>
      <c r="B86" s="515" t="s">
        <v>3108</v>
      </c>
      <c r="C86" s="517"/>
      <c r="D86" s="97" t="s">
        <v>3094</v>
      </c>
      <c r="E86" s="98" t="s">
        <v>3091</v>
      </c>
      <c r="F86" s="52"/>
    </row>
    <row r="87" spans="1:6" s="4" customFormat="1" ht="15.75" thickBot="1">
      <c r="A87" s="99" t="s">
        <v>3095</v>
      </c>
      <c r="B87" s="531" t="s">
        <v>3109</v>
      </c>
      <c r="C87" s="532"/>
      <c r="D87" s="106">
        <v>9.2592592592592587E-3</v>
      </c>
      <c r="E87" s="107">
        <f t="shared" ref="E87:E92" si="2">D87*$E$28</f>
        <v>22.277407407407406</v>
      </c>
      <c r="F87" s="52"/>
    </row>
    <row r="88" spans="1:6" s="4" customFormat="1" ht="15.75" thickBot="1">
      <c r="A88" s="99" t="s">
        <v>3097</v>
      </c>
      <c r="B88" s="531" t="s">
        <v>3110</v>
      </c>
      <c r="C88" s="532"/>
      <c r="D88" s="106">
        <v>2.7222222222222218E-3</v>
      </c>
      <c r="E88" s="107">
        <f t="shared" si="2"/>
        <v>6.5495577777777765</v>
      </c>
      <c r="F88" s="52"/>
    </row>
    <row r="89" spans="1:6" s="4" customFormat="1" ht="15.75" thickBot="1">
      <c r="A89" s="99" t="s">
        <v>3051</v>
      </c>
      <c r="B89" s="531" t="s">
        <v>3111</v>
      </c>
      <c r="C89" s="532"/>
      <c r="D89" s="106">
        <v>2.3000000000000001E-4</v>
      </c>
      <c r="E89" s="107">
        <f t="shared" si="2"/>
        <v>0.55337080000000005</v>
      </c>
      <c r="F89" s="52"/>
    </row>
    <row r="90" spans="1:6" s="4" customFormat="1" ht="15.75" thickBot="1">
      <c r="A90" s="99" t="s">
        <v>3017</v>
      </c>
      <c r="B90" s="531" t="s">
        <v>3112</v>
      </c>
      <c r="C90" s="532"/>
      <c r="D90" s="106">
        <v>4.1999999999999997E-3</v>
      </c>
      <c r="E90" s="107">
        <f t="shared" si="2"/>
        <v>10.105032</v>
      </c>
      <c r="F90" s="52"/>
    </row>
    <row r="91" spans="1:6" s="4" customFormat="1" ht="15.75" thickBot="1">
      <c r="A91" s="99" t="s">
        <v>3080</v>
      </c>
      <c r="B91" s="531" t="s">
        <v>3113</v>
      </c>
      <c r="C91" s="532"/>
      <c r="D91" s="106">
        <v>1.6180555555555555E-4</v>
      </c>
      <c r="E91" s="107">
        <f t="shared" si="2"/>
        <v>0.38929769444444445</v>
      </c>
      <c r="F91" s="52"/>
    </row>
    <row r="92" spans="1:6" s="4" customFormat="1" ht="15.75" thickBot="1">
      <c r="A92" s="99" t="s">
        <v>3102</v>
      </c>
      <c r="B92" s="531" t="s">
        <v>3114</v>
      </c>
      <c r="C92" s="532"/>
      <c r="D92" s="132">
        <v>0</v>
      </c>
      <c r="E92" s="107">
        <f t="shared" si="2"/>
        <v>0</v>
      </c>
      <c r="F92" s="134" t="s">
        <v>3115</v>
      </c>
    </row>
    <row r="93" spans="1:6" s="4" customFormat="1" ht="15.75" thickBot="1">
      <c r="A93" s="515" t="s">
        <v>2835</v>
      </c>
      <c r="B93" s="516"/>
      <c r="C93" s="48"/>
      <c r="D93" s="108">
        <v>1.2E-2</v>
      </c>
      <c r="E93" s="105">
        <f>SUM(E87:E92)</f>
        <v>39.874665679629622</v>
      </c>
      <c r="F93" s="52"/>
    </row>
    <row r="94" spans="1:6" s="4" customFormat="1" ht="30" customHeight="1" thickBot="1">
      <c r="A94" s="534" t="s">
        <v>3116</v>
      </c>
      <c r="B94" s="534"/>
      <c r="C94" s="534"/>
      <c r="D94" s="534"/>
      <c r="E94" s="534"/>
      <c r="F94" s="52"/>
    </row>
    <row r="95" spans="1:6" s="4" customFormat="1" ht="15.75" thickBot="1">
      <c r="A95" s="504" t="s">
        <v>3117</v>
      </c>
      <c r="B95" s="505"/>
      <c r="C95" s="505"/>
      <c r="D95" s="505"/>
      <c r="E95" s="506"/>
      <c r="F95" s="52"/>
    </row>
    <row r="96" spans="1:6" s="4" customFormat="1" ht="15.75" thickBot="1">
      <c r="A96" s="97" t="s">
        <v>3118</v>
      </c>
      <c r="B96" s="515" t="s">
        <v>3119</v>
      </c>
      <c r="C96" s="516"/>
      <c r="D96" s="517"/>
      <c r="E96" s="98" t="s">
        <v>3091</v>
      </c>
      <c r="F96" s="5"/>
    </row>
    <row r="97" spans="1:6" s="4" customFormat="1" ht="15.75" thickBot="1">
      <c r="A97" s="99" t="s">
        <v>3095</v>
      </c>
      <c r="B97" s="521" t="s">
        <v>3120</v>
      </c>
      <c r="C97" s="522"/>
      <c r="D97" s="523"/>
      <c r="E97" s="100">
        <v>0</v>
      </c>
      <c r="F97" s="5"/>
    </row>
    <row r="98" spans="1:6" s="4" customFormat="1" ht="15.75" thickBot="1">
      <c r="A98" s="515" t="s">
        <v>56</v>
      </c>
      <c r="B98" s="516"/>
      <c r="C98" s="516"/>
      <c r="D98" s="517"/>
      <c r="E98" s="100">
        <v>0</v>
      </c>
      <c r="F98" s="5"/>
    </row>
    <row r="99" spans="1:6" s="4" customFormat="1" ht="15.75" thickBot="1">
      <c r="A99" s="94"/>
      <c r="B99" s="52"/>
      <c r="C99" s="52"/>
      <c r="D99" s="95"/>
      <c r="E99" s="96"/>
      <c r="F99" s="5"/>
    </row>
    <row r="100" spans="1:6" s="4" customFormat="1" ht="15.75" thickBot="1">
      <c r="A100" s="504" t="s">
        <v>3121</v>
      </c>
      <c r="B100" s="505"/>
      <c r="C100" s="505"/>
      <c r="D100" s="505"/>
      <c r="E100" s="506"/>
      <c r="F100" s="5"/>
    </row>
    <row r="101" spans="1:6" s="4" customFormat="1" ht="15.75" thickBot="1">
      <c r="A101" s="97">
        <v>4</v>
      </c>
      <c r="B101" s="515" t="s">
        <v>3122</v>
      </c>
      <c r="C101" s="516"/>
      <c r="D101" s="517"/>
      <c r="E101" s="98" t="s">
        <v>3091</v>
      </c>
      <c r="F101" s="5"/>
    </row>
    <row r="102" spans="1:6" s="4" customFormat="1" ht="15.75" thickBot="1">
      <c r="A102" s="99" t="s">
        <v>3107</v>
      </c>
      <c r="B102" s="521" t="s">
        <v>3108</v>
      </c>
      <c r="C102" s="522"/>
      <c r="D102" s="523"/>
      <c r="E102" s="100">
        <f>E93</f>
        <v>39.874665679629622</v>
      </c>
      <c r="F102" s="5"/>
    </row>
    <row r="103" spans="1:6" s="4" customFormat="1" ht="15.75" thickBot="1">
      <c r="A103" s="99" t="s">
        <v>3118</v>
      </c>
      <c r="B103" s="521" t="s">
        <v>3119</v>
      </c>
      <c r="C103" s="522"/>
      <c r="D103" s="523"/>
      <c r="E103" s="100">
        <v>0</v>
      </c>
      <c r="F103" s="5"/>
    </row>
    <row r="104" spans="1:6" s="4" customFormat="1" ht="15.75" thickBot="1">
      <c r="A104" s="515" t="s">
        <v>56</v>
      </c>
      <c r="B104" s="516"/>
      <c r="C104" s="516"/>
      <c r="D104" s="517"/>
      <c r="E104" s="105">
        <f>SUM(E102:E103)</f>
        <v>39.874665679629622</v>
      </c>
      <c r="F104" s="5"/>
    </row>
    <row r="105" spans="1:6" s="4" customFormat="1" ht="15.75" thickBot="1">
      <c r="A105" s="94"/>
      <c r="B105" s="52"/>
      <c r="C105" s="52"/>
      <c r="D105" s="95"/>
      <c r="E105" s="96"/>
      <c r="F105" s="5"/>
    </row>
    <row r="106" spans="1:6" s="4" customFormat="1" ht="15.75" thickBot="1">
      <c r="A106" s="504" t="s">
        <v>3123</v>
      </c>
      <c r="B106" s="505"/>
      <c r="C106" s="505"/>
      <c r="D106" s="505"/>
      <c r="E106" s="506"/>
      <c r="F106" s="5"/>
    </row>
    <row r="107" spans="1:6" s="4" customFormat="1" ht="15.75" thickBot="1">
      <c r="A107" s="97">
        <v>5</v>
      </c>
      <c r="B107" s="515" t="s">
        <v>3124</v>
      </c>
      <c r="C107" s="516"/>
      <c r="D107" s="517"/>
      <c r="E107" s="98" t="s">
        <v>3091</v>
      </c>
      <c r="F107" s="5"/>
    </row>
    <row r="108" spans="1:6" s="4" customFormat="1" ht="15.75" thickBot="1">
      <c r="A108" s="99" t="s">
        <v>3095</v>
      </c>
      <c r="B108" s="521" t="s">
        <v>3125</v>
      </c>
      <c r="C108" s="522"/>
      <c r="D108" s="523"/>
      <c r="E108" s="100">
        <f>'Uniformes e EPI'!H8</f>
        <v>40.905000000000001</v>
      </c>
      <c r="F108" s="5"/>
    </row>
    <row r="109" spans="1:6" s="4" customFormat="1" ht="15.75" thickBot="1">
      <c r="A109" s="99" t="s">
        <v>3097</v>
      </c>
      <c r="B109" s="521" t="s">
        <v>3126</v>
      </c>
      <c r="C109" s="522"/>
      <c r="D109" s="523"/>
      <c r="E109" s="100">
        <v>0</v>
      </c>
      <c r="F109" s="5"/>
    </row>
    <row r="110" spans="1:6" s="4" customFormat="1" ht="15.75" thickBot="1">
      <c r="A110" s="99" t="s">
        <v>3051</v>
      </c>
      <c r="B110" s="521" t="s">
        <v>3127</v>
      </c>
      <c r="C110" s="522"/>
      <c r="D110" s="523"/>
      <c r="E110" s="100">
        <f>'Uniformes e EPI'!H16+'Uniformes e EPI'!H63</f>
        <v>15.256666666666668</v>
      </c>
      <c r="F110" s="5"/>
    </row>
    <row r="111" spans="1:6" s="4" customFormat="1" ht="15.75" thickBot="1">
      <c r="A111" s="99" t="s">
        <v>3017</v>
      </c>
      <c r="B111" s="521" t="s">
        <v>3128</v>
      </c>
      <c r="C111" s="522"/>
      <c r="D111" s="523"/>
      <c r="E111" s="100">
        <f>Ferramentas!J88</f>
        <v>122.98535714285715</v>
      </c>
      <c r="F111" s="5"/>
    </row>
    <row r="112" spans="1:6" s="4" customFormat="1" ht="15.75" thickBot="1">
      <c r="A112" s="133" t="s">
        <v>3080</v>
      </c>
      <c r="B112" s="521" t="s">
        <v>3129</v>
      </c>
      <c r="C112" s="522"/>
      <c r="D112" s="535"/>
      <c r="E112" s="100">
        <v>0</v>
      </c>
      <c r="F112" s="52"/>
    </row>
    <row r="113" spans="1:6" s="4" customFormat="1" ht="15.75" thickBot="1">
      <c r="A113" s="515" t="s">
        <v>2835</v>
      </c>
      <c r="B113" s="516"/>
      <c r="C113" s="516"/>
      <c r="D113" s="517"/>
      <c r="E113" s="101">
        <f>SUM(E108:E112)</f>
        <v>179.14702380952383</v>
      </c>
      <c r="F113" s="52"/>
    </row>
    <row r="114" spans="1:6" s="4" customFormat="1" ht="15.75" thickBot="1">
      <c r="A114" s="94"/>
      <c r="B114" s="52"/>
      <c r="C114" s="52"/>
      <c r="D114" s="95"/>
      <c r="E114" s="96"/>
      <c r="F114" s="52"/>
    </row>
    <row r="115" spans="1:6" s="4" customFormat="1" ht="15.75" thickBot="1">
      <c r="A115" s="504" t="s">
        <v>3130</v>
      </c>
      <c r="B115" s="505"/>
      <c r="C115" s="505"/>
      <c r="D115" s="505"/>
      <c r="E115" s="506"/>
      <c r="F115" s="52"/>
    </row>
    <row r="116" spans="1:6" s="4" customFormat="1" ht="15.75" thickBot="1">
      <c r="A116" s="97">
        <v>6</v>
      </c>
      <c r="B116" s="515" t="s">
        <v>3131</v>
      </c>
      <c r="C116" s="517"/>
      <c r="D116" s="47" t="s">
        <v>3094</v>
      </c>
      <c r="E116" s="98" t="s">
        <v>3091</v>
      </c>
      <c r="F116" s="52"/>
    </row>
    <row r="117" spans="1:6" s="4" customFormat="1" ht="15.75" thickBot="1">
      <c r="A117" s="99" t="s">
        <v>3095</v>
      </c>
      <c r="B117" s="531" t="s">
        <v>3132</v>
      </c>
      <c r="C117" s="532"/>
      <c r="D117" s="106">
        <v>0.05</v>
      </c>
      <c r="E117" s="100">
        <f>D117*E135</f>
        <v>269.04270447445765</v>
      </c>
      <c r="F117" s="52"/>
    </row>
    <row r="118" spans="1:6" s="4" customFormat="1" ht="15.75" thickBot="1">
      <c r="A118" s="99" t="s">
        <v>3097</v>
      </c>
      <c r="B118" s="531" t="s">
        <v>2710</v>
      </c>
      <c r="C118" s="532"/>
      <c r="D118" s="106">
        <v>0.05</v>
      </c>
      <c r="E118" s="100">
        <f>D118*(E135+E117)</f>
        <v>282.49483969818056</v>
      </c>
      <c r="F118" s="52"/>
    </row>
    <row r="119" spans="1:6" s="4" customFormat="1" ht="15.75" thickBot="1">
      <c r="A119" s="99" t="s">
        <v>3051</v>
      </c>
      <c r="B119" s="531" t="s">
        <v>3133</v>
      </c>
      <c r="C119" s="532"/>
      <c r="D119" s="106">
        <f>D120+D121+D122</f>
        <v>0.14250000000000002</v>
      </c>
      <c r="E119" s="100">
        <f>((E117+E118+E135)/(1-D119))*D119</f>
        <v>985.84933853854864</v>
      </c>
      <c r="F119" s="122"/>
    </row>
    <row r="120" spans="1:6" s="4" customFormat="1" ht="15.75" thickBot="1">
      <c r="A120" s="99"/>
      <c r="B120" s="531" t="s">
        <v>3134</v>
      </c>
      <c r="C120" s="532"/>
      <c r="D120" s="106">
        <v>9.2499999999999999E-2</v>
      </c>
      <c r="E120" s="100">
        <f>D120*E137</f>
        <v>639.93728992853141</v>
      </c>
      <c r="F120" s="52"/>
    </row>
    <row r="121" spans="1:6" s="4" customFormat="1" ht="15.75" thickBot="1">
      <c r="A121" s="99"/>
      <c r="B121" s="531" t="s">
        <v>3135</v>
      </c>
      <c r="C121" s="532"/>
      <c r="D121" s="109">
        <v>0.05</v>
      </c>
      <c r="E121" s="100">
        <f>D121*E137</f>
        <v>345.912048610017</v>
      </c>
      <c r="F121" s="201"/>
    </row>
    <row r="122" spans="1:6" s="4" customFormat="1" ht="15.75" thickBot="1">
      <c r="A122" s="99"/>
      <c r="B122" s="531" t="s">
        <v>3136</v>
      </c>
      <c r="C122" s="532"/>
      <c r="D122" s="109">
        <v>0</v>
      </c>
      <c r="E122" s="100">
        <v>0</v>
      </c>
      <c r="F122" s="52"/>
    </row>
    <row r="123" spans="1:6" s="4" customFormat="1" ht="15.75" thickBot="1">
      <c r="A123" s="515" t="s">
        <v>2835</v>
      </c>
      <c r="B123" s="516"/>
      <c r="C123" s="517"/>
      <c r="D123" s="108">
        <v>0.24249999999999999</v>
      </c>
      <c r="E123" s="98">
        <f>SUM(E117,E118,E119)</f>
        <v>1537.3868827111869</v>
      </c>
      <c r="F123" s="52"/>
    </row>
    <row r="124" spans="1:6" s="4" customFormat="1">
      <c r="A124" s="115" t="s">
        <v>3137</v>
      </c>
      <c r="B124" s="52"/>
      <c r="C124" s="52"/>
      <c r="D124" s="95"/>
      <c r="E124" s="96"/>
      <c r="F124" s="52"/>
    </row>
    <row r="125" spans="1:6" s="4" customFormat="1">
      <c r="A125" s="536" t="s">
        <v>3138</v>
      </c>
      <c r="B125" s="536"/>
      <c r="C125" s="536"/>
      <c r="D125" s="536"/>
      <c r="E125" s="536"/>
      <c r="F125" s="52"/>
    </row>
    <row r="126" spans="1:6" s="4" customFormat="1">
      <c r="A126" s="115" t="s">
        <v>3139</v>
      </c>
      <c r="B126" s="52"/>
      <c r="C126" s="52"/>
      <c r="D126" s="95"/>
      <c r="E126" s="96"/>
      <c r="F126" s="52"/>
    </row>
    <row r="127" spans="1:6" s="4" customFormat="1" ht="15.75" thickBot="1">
      <c r="A127" s="94"/>
      <c r="B127" s="52"/>
      <c r="C127" s="52"/>
      <c r="D127" s="95"/>
      <c r="E127" s="96"/>
      <c r="F127" s="52"/>
    </row>
    <row r="128" spans="1:6" s="4" customFormat="1" ht="15.75" thickBot="1">
      <c r="A128" s="504" t="s">
        <v>3140</v>
      </c>
      <c r="B128" s="505"/>
      <c r="C128" s="505"/>
      <c r="D128" s="505"/>
      <c r="E128" s="506"/>
      <c r="F128" s="5"/>
    </row>
    <row r="129" spans="1:5" s="4" customFormat="1" ht="15.75" thickBot="1">
      <c r="A129" s="97"/>
      <c r="B129" s="508" t="s">
        <v>3141</v>
      </c>
      <c r="C129" s="509"/>
      <c r="D129" s="510"/>
      <c r="E129" s="98" t="s">
        <v>3091</v>
      </c>
    </row>
    <row r="130" spans="1:5" s="4" customFormat="1" ht="15.75" thickBot="1">
      <c r="A130" s="110" t="s">
        <v>3095</v>
      </c>
      <c r="B130" s="518" t="s">
        <v>3027</v>
      </c>
      <c r="C130" s="519"/>
      <c r="D130" s="520"/>
      <c r="E130" s="100">
        <f>E28</f>
        <v>2405.96</v>
      </c>
    </row>
    <row r="131" spans="1:5" s="4" customFormat="1" ht="15.75" thickBot="1">
      <c r="A131" s="110" t="s">
        <v>3097</v>
      </c>
      <c r="B131" s="521" t="s">
        <v>3043</v>
      </c>
      <c r="C131" s="522"/>
      <c r="D131" s="523"/>
      <c r="E131" s="100">
        <f>E73</f>
        <v>2583.8724000000002</v>
      </c>
    </row>
    <row r="132" spans="1:5" s="4" customFormat="1" ht="15.75" thickBot="1">
      <c r="A132" s="110" t="s">
        <v>3051</v>
      </c>
      <c r="B132" s="521" t="s">
        <v>3092</v>
      </c>
      <c r="C132" s="522"/>
      <c r="D132" s="523"/>
      <c r="E132" s="100">
        <f>E82</f>
        <v>172</v>
      </c>
    </row>
    <row r="133" spans="1:5" s="4" customFormat="1" ht="15.75" thickBot="1">
      <c r="A133" s="110" t="s">
        <v>3017</v>
      </c>
      <c r="B133" s="521" t="s">
        <v>3105</v>
      </c>
      <c r="C133" s="522"/>
      <c r="D133" s="523"/>
      <c r="E133" s="100">
        <f>E93</f>
        <v>39.874665679629622</v>
      </c>
    </row>
    <row r="134" spans="1:5" s="4" customFormat="1" ht="15.75" thickBot="1">
      <c r="A134" s="110" t="s">
        <v>3080</v>
      </c>
      <c r="B134" s="521" t="s">
        <v>3123</v>
      </c>
      <c r="C134" s="522"/>
      <c r="D134" s="523"/>
      <c r="E134" s="100">
        <f>E113</f>
        <v>179.14702380952383</v>
      </c>
    </row>
    <row r="135" spans="1:5" s="4" customFormat="1" ht="15.75" thickBot="1">
      <c r="A135" s="515" t="s">
        <v>3142</v>
      </c>
      <c r="B135" s="516"/>
      <c r="C135" s="516"/>
      <c r="D135" s="517"/>
      <c r="E135" s="100">
        <f>SUM(E130:E134)</f>
        <v>5380.854089489153</v>
      </c>
    </row>
    <row r="136" spans="1:5" s="4" customFormat="1" ht="15.75" thickBot="1">
      <c r="A136" s="110" t="s">
        <v>3102</v>
      </c>
      <c r="B136" s="518" t="s">
        <v>3143</v>
      </c>
      <c r="C136" s="519"/>
      <c r="D136" s="520"/>
      <c r="E136" s="111">
        <f>E123</f>
        <v>1537.3868827111869</v>
      </c>
    </row>
    <row r="137" spans="1:5" s="4" customFormat="1" ht="15.75" thickBot="1">
      <c r="A137" s="515" t="s">
        <v>3144</v>
      </c>
      <c r="B137" s="516"/>
      <c r="C137" s="516"/>
      <c r="D137" s="517"/>
      <c r="E137" s="112">
        <f>SUM(E135:E136)</f>
        <v>6918.2409722003395</v>
      </c>
    </row>
    <row r="138" spans="1:5" s="4" customFormat="1">
      <c r="A138" s="537"/>
      <c r="B138" s="537"/>
      <c r="C138" s="537"/>
      <c r="D138" s="537"/>
      <c r="E138" s="537"/>
    </row>
    <row r="139" spans="1:5" s="4" customFormat="1">
      <c r="A139" s="52"/>
      <c r="B139" s="52"/>
      <c r="C139" s="52"/>
      <c r="D139" s="52"/>
      <c r="E139" s="52"/>
    </row>
    <row r="140" spans="1:5" s="4" customFormat="1">
      <c r="A140" s="52"/>
      <c r="B140" s="52"/>
      <c r="C140" s="52"/>
      <c r="D140" s="52"/>
      <c r="E140" s="52"/>
    </row>
    <row r="142" spans="1:5" s="4" customFormat="1">
      <c r="A142" s="52"/>
      <c r="B142" s="52"/>
      <c r="C142" s="52"/>
      <c r="D142" s="52"/>
      <c r="E142" s="52"/>
    </row>
    <row r="143" spans="1:5" s="4" customFormat="1">
      <c r="A143" s="52"/>
      <c r="B143" s="52"/>
      <c r="C143" s="52"/>
      <c r="D143" s="52"/>
      <c r="E143" s="52"/>
    </row>
  </sheetData>
  <mergeCells count="118">
    <mergeCell ref="A135:D135"/>
    <mergeCell ref="B136:D136"/>
    <mergeCell ref="A137:D137"/>
    <mergeCell ref="A138:E138"/>
    <mergeCell ref="B129:D129"/>
    <mergeCell ref="B130:D130"/>
    <mergeCell ref="B131:D131"/>
    <mergeCell ref="B132:D132"/>
    <mergeCell ref="B133:D133"/>
    <mergeCell ref="B134:D134"/>
    <mergeCell ref="B120:C120"/>
    <mergeCell ref="B121:C121"/>
    <mergeCell ref="B122:C122"/>
    <mergeCell ref="A123:C123"/>
    <mergeCell ref="A125:E125"/>
    <mergeCell ref="A128:E128"/>
    <mergeCell ref="A113:D113"/>
    <mergeCell ref="A115:E115"/>
    <mergeCell ref="B116:C116"/>
    <mergeCell ref="B117:C117"/>
    <mergeCell ref="B118:C118"/>
    <mergeCell ref="B119:C119"/>
    <mergeCell ref="B107:D107"/>
    <mergeCell ref="B108:D108"/>
    <mergeCell ref="B109:D109"/>
    <mergeCell ref="B110:D110"/>
    <mergeCell ref="B111:D111"/>
    <mergeCell ref="B112:D112"/>
    <mergeCell ref="A100:E100"/>
    <mergeCell ref="B101:D101"/>
    <mergeCell ref="B102:D102"/>
    <mergeCell ref="B103:D103"/>
    <mergeCell ref="A104:D104"/>
    <mergeCell ref="A106:E106"/>
    <mergeCell ref="A93:B93"/>
    <mergeCell ref="A94:E94"/>
    <mergeCell ref="A95:E95"/>
    <mergeCell ref="B96:D96"/>
    <mergeCell ref="B97:D97"/>
    <mergeCell ref="A98:D98"/>
    <mergeCell ref="B87:C87"/>
    <mergeCell ref="B88:C88"/>
    <mergeCell ref="B89:C89"/>
    <mergeCell ref="B90:C90"/>
    <mergeCell ref="B91:C91"/>
    <mergeCell ref="B92:C92"/>
    <mergeCell ref="B80:C80"/>
    <mergeCell ref="A82:C82"/>
    <mergeCell ref="A83:E83"/>
    <mergeCell ref="A84:E84"/>
    <mergeCell ref="A85:E85"/>
    <mergeCell ref="B86:C86"/>
    <mergeCell ref="A74:E74"/>
    <mergeCell ref="B75:C75"/>
    <mergeCell ref="B76:C76"/>
    <mergeCell ref="B77:C77"/>
    <mergeCell ref="B78:C78"/>
    <mergeCell ref="B79:C79"/>
    <mergeCell ref="A68:E68"/>
    <mergeCell ref="B69:D69"/>
    <mergeCell ref="B70:D70"/>
    <mergeCell ref="B71:D71"/>
    <mergeCell ref="B72:D72"/>
    <mergeCell ref="A73:D73"/>
    <mergeCell ref="A51:C51"/>
    <mergeCell ref="A55:E55"/>
    <mergeCell ref="B61:D61"/>
    <mergeCell ref="B62:D62"/>
    <mergeCell ref="A65:D65"/>
    <mergeCell ref="A67:E67"/>
    <mergeCell ref="B45:C45"/>
    <mergeCell ref="B46:C46"/>
    <mergeCell ref="B47:C47"/>
    <mergeCell ref="B48:C48"/>
    <mergeCell ref="B49:C49"/>
    <mergeCell ref="B50:C50"/>
    <mergeCell ref="A39:E39"/>
    <mergeCell ref="A40:E40"/>
    <mergeCell ref="A41:E41"/>
    <mergeCell ref="B42:C42"/>
    <mergeCell ref="B43:C43"/>
    <mergeCell ref="B44:C44"/>
    <mergeCell ref="B33:C33"/>
    <mergeCell ref="B34:C34"/>
    <mergeCell ref="A35:C35"/>
    <mergeCell ref="B36:C36"/>
    <mergeCell ref="A37:D37"/>
    <mergeCell ref="A38:E38"/>
    <mergeCell ref="B25:D25"/>
    <mergeCell ref="B26:D26"/>
    <mergeCell ref="B27:D27"/>
    <mergeCell ref="A28:D28"/>
    <mergeCell ref="A30:E30"/>
    <mergeCell ref="A31:E31"/>
    <mergeCell ref="A19:E19"/>
    <mergeCell ref="B20:D20"/>
    <mergeCell ref="B21:D21"/>
    <mergeCell ref="B22:C22"/>
    <mergeCell ref="B23:D23"/>
    <mergeCell ref="B24:C24"/>
    <mergeCell ref="A13:E13"/>
    <mergeCell ref="B14:C14"/>
    <mergeCell ref="D14:E14"/>
    <mergeCell ref="B15:D15"/>
    <mergeCell ref="B16:D16"/>
    <mergeCell ref="B18:D18"/>
    <mergeCell ref="A7:E7"/>
    <mergeCell ref="A8:E8"/>
    <mergeCell ref="B9:D9"/>
    <mergeCell ref="B10:D10"/>
    <mergeCell ref="B11:D11"/>
    <mergeCell ref="B12:D12"/>
    <mergeCell ref="A1:E1"/>
    <mergeCell ref="A2:E2"/>
    <mergeCell ref="A3:E3"/>
    <mergeCell ref="A4:E4"/>
    <mergeCell ref="A5:E5"/>
    <mergeCell ref="A6:E6"/>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G143"/>
  <sheetViews>
    <sheetView topLeftCell="A102" workbookViewId="0">
      <selection activeCell="D58" sqref="D58"/>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219" t="s">
        <v>2975</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V.A'!F8</f>
        <v>1629.62</v>
      </c>
      <c r="F15" s="52"/>
      <c r="G15" s="124"/>
    </row>
    <row r="16" spans="1:7" ht="60">
      <c r="A16" s="62">
        <v>3</v>
      </c>
      <c r="B16" s="488" t="s">
        <v>3023</v>
      </c>
      <c r="C16" s="489"/>
      <c r="D16" s="490"/>
      <c r="E16" s="220" t="str">
        <f>'Salários - CCT - V.A'!B8</f>
        <v>Auxiliar de manutenção predial / Ajudante Geral de Manutenção e Reparos (CBO/MTE 5143-10)</v>
      </c>
    </row>
    <row r="17" spans="1:6">
      <c r="A17" s="53">
        <v>4</v>
      </c>
      <c r="B17" s="126" t="s">
        <v>3024</v>
      </c>
      <c r="C17" s="135"/>
      <c r="D17" s="129"/>
      <c r="E17" s="128" t="s">
        <v>3147</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1629.62</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1629.62</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135.75</v>
      </c>
      <c r="F33" s="52"/>
    </row>
    <row r="34" spans="1:6">
      <c r="A34" s="57" t="s">
        <v>3012</v>
      </c>
      <c r="B34" s="461" t="s">
        <v>3049</v>
      </c>
      <c r="C34" s="461"/>
      <c r="D34" s="147">
        <f>'M.C.'!E12</f>
        <v>0.121</v>
      </c>
      <c r="E34" s="152">
        <f>ROUND(E$28*D34,2)</f>
        <v>197.18</v>
      </c>
      <c r="F34" s="52"/>
    </row>
    <row r="35" spans="1:6">
      <c r="A35" s="494" t="s">
        <v>3050</v>
      </c>
      <c r="B35" s="495"/>
      <c r="C35" s="495"/>
      <c r="D35" s="148">
        <f>SUM(D33:D34)</f>
        <v>0.20429999999999998</v>
      </c>
      <c r="E35" s="152">
        <f>ROUND(SUM(E33:E34),2)</f>
        <v>332.93</v>
      </c>
      <c r="F35" s="52"/>
    </row>
    <row r="36" spans="1:6" ht="25.5" customHeight="1">
      <c r="A36" s="57" t="s">
        <v>3051</v>
      </c>
      <c r="B36" s="496" t="s">
        <v>3052</v>
      </c>
      <c r="C36" s="496"/>
      <c r="D36" s="147">
        <f>'M.C.'!E13</f>
        <v>7.5182399999999996E-2</v>
      </c>
      <c r="E36" s="152">
        <f>ROUND(E$28*D36,2)</f>
        <v>122.52</v>
      </c>
      <c r="F36" s="121"/>
    </row>
    <row r="37" spans="1:6" ht="15.75" thickBot="1">
      <c r="A37" s="497" t="s">
        <v>2835</v>
      </c>
      <c r="B37" s="498"/>
      <c r="C37" s="498"/>
      <c r="D37" s="498"/>
      <c r="E37" s="153">
        <f>SUM(E35:E36)</f>
        <v>455.45</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325.92</v>
      </c>
      <c r="F43" s="52"/>
    </row>
    <row r="44" spans="1:6">
      <c r="A44" s="62" t="s">
        <v>3012</v>
      </c>
      <c r="B44" s="477" t="s">
        <v>3060</v>
      </c>
      <c r="C44" s="478"/>
      <c r="D44" s="82">
        <v>2.5000000000000001E-2</v>
      </c>
      <c r="E44" s="63">
        <f t="shared" ref="E44:E50" si="0">ROUND(E$28*D44,2)</f>
        <v>40.74</v>
      </c>
      <c r="F44" s="52"/>
    </row>
    <row r="45" spans="1:6">
      <c r="A45" s="62" t="s">
        <v>3015</v>
      </c>
      <c r="B45" s="477" t="s">
        <v>3061</v>
      </c>
      <c r="C45" s="478"/>
      <c r="D45" s="123">
        <v>0.03</v>
      </c>
      <c r="E45" s="63">
        <f t="shared" si="0"/>
        <v>48.89</v>
      </c>
      <c r="F45" s="52"/>
    </row>
    <row r="46" spans="1:6">
      <c r="A46" s="62" t="s">
        <v>3033</v>
      </c>
      <c r="B46" s="477" t="s">
        <v>3062</v>
      </c>
      <c r="C46" s="478"/>
      <c r="D46" s="82">
        <v>1.4999999999999999E-2</v>
      </c>
      <c r="E46" s="63">
        <f t="shared" si="0"/>
        <v>24.44</v>
      </c>
      <c r="F46" s="52"/>
    </row>
    <row r="47" spans="1:6">
      <c r="A47" s="62" t="s">
        <v>3035</v>
      </c>
      <c r="B47" s="477" t="s">
        <v>3063</v>
      </c>
      <c r="C47" s="478"/>
      <c r="D47" s="82">
        <v>0.01</v>
      </c>
      <c r="E47" s="63">
        <f t="shared" si="0"/>
        <v>16.3</v>
      </c>
      <c r="F47" s="52"/>
    </row>
    <row r="48" spans="1:6">
      <c r="A48" s="62" t="s">
        <v>3064</v>
      </c>
      <c r="B48" s="477" t="s">
        <v>3065</v>
      </c>
      <c r="C48" s="478"/>
      <c r="D48" s="82">
        <v>6.0000000000000001E-3</v>
      </c>
      <c r="E48" s="63">
        <f t="shared" si="0"/>
        <v>9.7799999999999994</v>
      </c>
      <c r="F48" s="52"/>
    </row>
    <row r="49" spans="1:6">
      <c r="A49" s="62" t="s">
        <v>3037</v>
      </c>
      <c r="B49" s="477" t="s">
        <v>2749</v>
      </c>
      <c r="C49" s="478"/>
      <c r="D49" s="82">
        <v>2E-3</v>
      </c>
      <c r="E49" s="63">
        <f t="shared" si="0"/>
        <v>3.26</v>
      </c>
      <c r="F49" s="52"/>
    </row>
    <row r="50" spans="1:6">
      <c r="A50" s="53" t="s">
        <v>3039</v>
      </c>
      <c r="B50" s="477" t="s">
        <v>3066</v>
      </c>
      <c r="C50" s="478"/>
      <c r="D50" s="82">
        <v>0.08</v>
      </c>
      <c r="E50" s="63">
        <f t="shared" si="0"/>
        <v>130.37</v>
      </c>
      <c r="F50" s="52"/>
    </row>
    <row r="51" spans="1:6" ht="15.75" thickBot="1">
      <c r="A51" s="524" t="s">
        <v>3067</v>
      </c>
      <c r="B51" s="525"/>
      <c r="C51" s="526"/>
      <c r="D51" s="83">
        <v>0.36799999999999999</v>
      </c>
      <c r="E51" s="84">
        <f>SUM(E43:E50)</f>
        <v>599.70000000000005</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144.22280000000001</v>
      </c>
      <c r="F57" s="52"/>
    </row>
    <row r="58" spans="1:6" ht="15" customHeight="1">
      <c r="A58" s="57" t="s">
        <v>3012</v>
      </c>
      <c r="B58" s="50" t="s">
        <v>3077</v>
      </c>
      <c r="C58" s="87">
        <v>22</v>
      </c>
      <c r="D58" s="167">
        <f>'Salários - CCT - V.A'!G8</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1072.6228000000001</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455.45</v>
      </c>
    </row>
    <row r="71" spans="1:6" ht="15.75" thickBot="1">
      <c r="A71" s="99" t="s">
        <v>3057</v>
      </c>
      <c r="B71" s="518" t="s">
        <v>3058</v>
      </c>
      <c r="C71" s="519"/>
      <c r="D71" s="520"/>
      <c r="E71" s="100">
        <f>E51</f>
        <v>599.70000000000005</v>
      </c>
    </row>
    <row r="72" spans="1:6" ht="15.75" thickBot="1">
      <c r="A72" s="99" t="s">
        <v>3072</v>
      </c>
      <c r="B72" s="521" t="s">
        <v>3073</v>
      </c>
      <c r="C72" s="522"/>
      <c r="D72" s="523"/>
      <c r="E72" s="100">
        <f>E65</f>
        <v>1072.6228000000001</v>
      </c>
    </row>
    <row r="73" spans="1:6" ht="15.75" thickBot="1">
      <c r="A73" s="515" t="s">
        <v>56</v>
      </c>
      <c r="B73" s="516"/>
      <c r="C73" s="516"/>
      <c r="D73" s="517"/>
      <c r="E73" s="101">
        <f>SUM(E70:E72)</f>
        <v>2127.7728000000002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7.4690916666666665</v>
      </c>
    </row>
    <row r="77" spans="1:6" ht="15.75" thickBot="1">
      <c r="A77" s="99" t="s">
        <v>3097</v>
      </c>
      <c r="B77" s="531" t="s">
        <v>3098</v>
      </c>
      <c r="C77" s="532"/>
      <c r="D77" s="103">
        <f>'M.C.'!E27</f>
        <v>3.6666666666666667E-4</v>
      </c>
      <c r="E77" s="100">
        <f t="shared" si="1"/>
        <v>0.5975273333333333</v>
      </c>
    </row>
    <row r="78" spans="1:6" ht="27" customHeight="1" thickBot="1">
      <c r="A78" s="99" t="s">
        <v>3051</v>
      </c>
      <c r="B78" s="531" t="s">
        <v>3099</v>
      </c>
      <c r="C78" s="532"/>
      <c r="D78" s="130">
        <f>'M.C.'!E28</f>
        <v>3.4799999999999998E-2</v>
      </c>
      <c r="E78" s="100">
        <f t="shared" si="1"/>
        <v>56.710775999999996</v>
      </c>
    </row>
    <row r="79" spans="1:6" ht="15.75" thickBot="1">
      <c r="A79" s="99" t="s">
        <v>3017</v>
      </c>
      <c r="B79" s="531" t="s">
        <v>3100</v>
      </c>
      <c r="C79" s="532"/>
      <c r="D79" s="103">
        <f>'M.C.'!E29</f>
        <v>1.9400000000000001E-2</v>
      </c>
      <c r="E79" s="100">
        <f t="shared" si="1"/>
        <v>31.614628</v>
      </c>
    </row>
    <row r="80" spans="1:6" ht="26.25" customHeight="1" thickBot="1">
      <c r="A80" s="99" t="s">
        <v>3080</v>
      </c>
      <c r="B80" s="531" t="s">
        <v>3101</v>
      </c>
      <c r="C80" s="532"/>
      <c r="D80" s="103">
        <f>D79*D51</f>
        <v>7.1392000000000001E-3</v>
      </c>
      <c r="E80" s="100">
        <f t="shared" si="1"/>
        <v>11.634183104</v>
      </c>
      <c r="F80" s="52"/>
    </row>
    <row r="81" spans="1:6" ht="15.75" thickBot="1">
      <c r="A81" s="99" t="s">
        <v>3102</v>
      </c>
      <c r="B81" s="140" t="s">
        <v>3103</v>
      </c>
      <c r="C81" s="141"/>
      <c r="D81" s="130">
        <v>5.1999999999999998E-3</v>
      </c>
      <c r="E81" s="100">
        <f t="shared" si="1"/>
        <v>8.4740239999999982</v>
      </c>
      <c r="F81" s="52"/>
    </row>
    <row r="82" spans="1:6" ht="15.75" thickBot="1">
      <c r="A82" s="515" t="s">
        <v>56</v>
      </c>
      <c r="B82" s="516"/>
      <c r="C82" s="517"/>
      <c r="D82" s="104">
        <v>7.1199999999999999E-2</v>
      </c>
      <c r="E82" s="105">
        <f>ROUND(SUM(E76:E81),2)</f>
        <v>116.5</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15.089074074074071</v>
      </c>
      <c r="F87" s="52"/>
    </row>
    <row r="88" spans="1:6" ht="15.75" thickBot="1">
      <c r="A88" s="99" t="s">
        <v>3097</v>
      </c>
      <c r="B88" s="531" t="s">
        <v>3110</v>
      </c>
      <c r="C88" s="532"/>
      <c r="D88" s="106">
        <f>'M.C.'!E36</f>
        <v>2.7222222222222218E-3</v>
      </c>
      <c r="E88" s="107">
        <f t="shared" si="2"/>
        <v>4.4361877777777767</v>
      </c>
      <c r="F88" s="52"/>
    </row>
    <row r="89" spans="1:6" ht="15.75" thickBot="1">
      <c r="A89" s="99" t="s">
        <v>3051</v>
      </c>
      <c r="B89" s="531" t="s">
        <v>3111</v>
      </c>
      <c r="C89" s="532"/>
      <c r="D89" s="106">
        <f>'M.C.'!E37</f>
        <v>2.3000000000000001E-4</v>
      </c>
      <c r="E89" s="107">
        <f t="shared" si="2"/>
        <v>0.3748126</v>
      </c>
      <c r="F89" s="52"/>
    </row>
    <row r="90" spans="1:6" ht="15.75" thickBot="1">
      <c r="A90" s="99" t="s">
        <v>3017</v>
      </c>
      <c r="B90" s="531" t="s">
        <v>3112</v>
      </c>
      <c r="C90" s="532"/>
      <c r="D90" s="106">
        <f>'M.C.'!E38</f>
        <v>4.1999999999999997E-3</v>
      </c>
      <c r="E90" s="107">
        <f t="shared" si="2"/>
        <v>6.844403999999999</v>
      </c>
      <c r="F90" s="52"/>
    </row>
    <row r="91" spans="1:6" ht="15.75" thickBot="1">
      <c r="A91" s="99" t="s">
        <v>3080</v>
      </c>
      <c r="B91" s="531" t="s">
        <v>3113</v>
      </c>
      <c r="C91" s="532"/>
      <c r="D91" s="106">
        <f>'M.C.'!E39</f>
        <v>1.6180555555555555E-4</v>
      </c>
      <c r="E91" s="107">
        <f t="shared" si="2"/>
        <v>0.26368156944444443</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27.008160021296291</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27.008160021296291</v>
      </c>
    </row>
    <row r="103" spans="1:6" ht="15.75" thickBot="1">
      <c r="A103" s="99" t="s">
        <v>3118</v>
      </c>
      <c r="B103" s="521" t="s">
        <v>3119</v>
      </c>
      <c r="C103" s="522"/>
      <c r="D103" s="523"/>
      <c r="E103" s="100">
        <v>0</v>
      </c>
    </row>
    <row r="104" spans="1:6" ht="15.75" thickBot="1">
      <c r="A104" s="515" t="s">
        <v>56</v>
      </c>
      <c r="B104" s="516"/>
      <c r="C104" s="516"/>
      <c r="D104" s="517"/>
      <c r="E104" s="105">
        <f>SUM(E102:E103)</f>
        <v>27.008160021296291</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EPI'!H63+'Uniformes e EPI'!H16</f>
        <v>15.256666666666668</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179.14702380952383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204.00239919154103</v>
      </c>
      <c r="F117" s="52"/>
    </row>
    <row r="118" spans="1:6" ht="15.75" thickBot="1">
      <c r="A118" s="99" t="s">
        <v>3097</v>
      </c>
      <c r="B118" s="531" t="s">
        <v>2710</v>
      </c>
      <c r="C118" s="532"/>
      <c r="D118" s="106">
        <v>0.05</v>
      </c>
      <c r="E118" s="100">
        <f>D118*(E135+E117)</f>
        <v>214.20251915111808</v>
      </c>
      <c r="F118" s="52"/>
    </row>
    <row r="119" spans="1:6" ht="15.75" thickBot="1">
      <c r="A119" s="99" t="s">
        <v>3051</v>
      </c>
      <c r="B119" s="531" t="s">
        <v>3133</v>
      </c>
      <c r="C119" s="532"/>
      <c r="D119" s="106">
        <f>D120+D121+D122</f>
        <v>0.14250000000000002</v>
      </c>
      <c r="E119" s="100">
        <f>((E117+E118+E135)/(1-D119))*D119</f>
        <v>747.52307703757538</v>
      </c>
      <c r="F119" s="122"/>
    </row>
    <row r="120" spans="1:6" ht="15.75" thickBot="1">
      <c r="A120" s="99"/>
      <c r="B120" s="531" t="s">
        <v>3134</v>
      </c>
      <c r="C120" s="532"/>
      <c r="D120" s="106">
        <v>9.2499999999999999E-2</v>
      </c>
      <c r="E120" s="100">
        <f>D120*E137</f>
        <v>485.23427807702257</v>
      </c>
      <c r="F120" s="52"/>
    </row>
    <row r="121" spans="1:6" ht="15.75" thickBot="1">
      <c r="A121" s="99"/>
      <c r="B121" s="531" t="s">
        <v>3135</v>
      </c>
      <c r="C121" s="532"/>
      <c r="D121" s="109">
        <v>0.05</v>
      </c>
      <c r="E121" s="100">
        <f>D121*E137</f>
        <v>262.28879896055275</v>
      </c>
      <c r="F121" s="201">
        <f>E120+E121</f>
        <v>747.52307703757538</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1165.7279953802345</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1629.62</v>
      </c>
    </row>
    <row r="131" spans="1:5" ht="15.75" thickBot="1">
      <c r="A131" s="110" t="s">
        <v>3097</v>
      </c>
      <c r="B131" s="521" t="s">
        <v>3043</v>
      </c>
      <c r="C131" s="522"/>
      <c r="D131" s="523"/>
      <c r="E131" s="100">
        <f>E73</f>
        <v>2127.7728000000002</v>
      </c>
    </row>
    <row r="132" spans="1:5" ht="15.75" thickBot="1">
      <c r="A132" s="110" t="s">
        <v>3051</v>
      </c>
      <c r="B132" s="521" t="s">
        <v>3092</v>
      </c>
      <c r="C132" s="522"/>
      <c r="D132" s="523"/>
      <c r="E132" s="100">
        <f>E82</f>
        <v>116.5</v>
      </c>
    </row>
    <row r="133" spans="1:5" ht="15.75" thickBot="1">
      <c r="A133" s="110" t="s">
        <v>3017</v>
      </c>
      <c r="B133" s="521" t="s">
        <v>3105</v>
      </c>
      <c r="C133" s="522"/>
      <c r="D133" s="523"/>
      <c r="E133" s="100">
        <f>E93</f>
        <v>27.008160021296291</v>
      </c>
    </row>
    <row r="134" spans="1:5" ht="15.75" thickBot="1">
      <c r="A134" s="110" t="s">
        <v>3080</v>
      </c>
      <c r="B134" s="521" t="s">
        <v>3123</v>
      </c>
      <c r="C134" s="522"/>
      <c r="D134" s="523"/>
      <c r="E134" s="100">
        <f>E113</f>
        <v>179.14702380952383</v>
      </c>
    </row>
    <row r="135" spans="1:5" ht="15.75" thickBot="1">
      <c r="A135" s="515" t="s">
        <v>3142</v>
      </c>
      <c r="B135" s="516"/>
      <c r="C135" s="516"/>
      <c r="D135" s="517"/>
      <c r="E135" s="100">
        <f>SUM(E130:E134)</f>
        <v>4080.0479838308202</v>
      </c>
    </row>
    <row r="136" spans="1:5" ht="15.75" thickBot="1">
      <c r="A136" s="110" t="s">
        <v>3102</v>
      </c>
      <c r="B136" s="518" t="s">
        <v>3143</v>
      </c>
      <c r="C136" s="519"/>
      <c r="D136" s="520"/>
      <c r="E136" s="111">
        <f>E123</f>
        <v>1165.7279953802345</v>
      </c>
    </row>
    <row r="137" spans="1:5" ht="15.75" thickBot="1">
      <c r="A137" s="515" t="s">
        <v>3144</v>
      </c>
      <c r="B137" s="516"/>
      <c r="C137" s="516"/>
      <c r="D137" s="517"/>
      <c r="E137" s="112">
        <f>SUM(E135:E136)</f>
        <v>5245.7759792110546</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
    <tabColor rgb="FF002060"/>
  </sheetPr>
  <dimension ref="A1:G143"/>
  <sheetViews>
    <sheetView showGridLines="0" topLeftCell="A43" zoomScaleNormal="100" zoomScaleSheetLayoutView="90"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V.A'!E3</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ht="25.5">
      <c r="A14" s="142">
        <v>1</v>
      </c>
      <c r="B14" s="168" t="s">
        <v>3020</v>
      </c>
      <c r="C14" s="168"/>
      <c r="D14" s="483" t="s">
        <v>3021</v>
      </c>
      <c r="E14" s="484"/>
      <c r="F14" s="52"/>
      <c r="G14" s="52"/>
    </row>
    <row r="15" spans="1:7">
      <c r="A15" s="62">
        <v>2</v>
      </c>
      <c r="B15" s="485" t="s">
        <v>3022</v>
      </c>
      <c r="C15" s="486"/>
      <c r="D15" s="487"/>
      <c r="E15" s="63">
        <f>'Salários - CCT - V.A'!F3</f>
        <v>3222.38</v>
      </c>
      <c r="F15" s="52"/>
      <c r="G15" s="124"/>
    </row>
    <row r="16" spans="1:7" ht="120">
      <c r="A16" s="62">
        <v>3</v>
      </c>
      <c r="B16" s="488" t="s">
        <v>3023</v>
      </c>
      <c r="C16" s="489"/>
      <c r="D16" s="490"/>
      <c r="E16" s="220" t="str">
        <f>'Salários - CCT - V.A'!B3</f>
        <v>Encarregado de Turma de manutenção e raparos de aparelhos térmicos, de climatização e de refrigeração (CBO/MTE 910110) / Encarregado de Turma de Manutenção e Reparo</v>
      </c>
    </row>
    <row r="17" spans="1:6">
      <c r="A17" s="53">
        <v>4</v>
      </c>
      <c r="B17" s="126" t="s">
        <v>3024</v>
      </c>
      <c r="C17" s="135"/>
      <c r="D17" s="129"/>
      <c r="E17" s="128">
        <f>'M.C.'!E7</f>
        <v>0</v>
      </c>
    </row>
    <row r="18" spans="1:6" ht="15.75" thickBot="1">
      <c r="A18" s="54">
        <v>5</v>
      </c>
      <c r="B18" s="491" t="s">
        <v>3026</v>
      </c>
      <c r="C18" s="492"/>
      <c r="D18" s="493"/>
      <c r="E18" s="127">
        <v>45413</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3222.38</v>
      </c>
    </row>
    <row r="22" spans="1:6">
      <c r="A22" s="67" t="s">
        <v>3012</v>
      </c>
      <c r="B22" s="477" t="s">
        <v>3031</v>
      </c>
      <c r="C22" s="478"/>
      <c r="D22" s="68">
        <v>0</v>
      </c>
      <c r="E22" s="69">
        <f>E21*D22</f>
        <v>0</v>
      </c>
    </row>
    <row r="23" spans="1:6">
      <c r="A23" s="67" t="s">
        <v>3015</v>
      </c>
      <c r="B23" s="479" t="s">
        <v>3032</v>
      </c>
      <c r="C23" s="479"/>
      <c r="D23" s="479"/>
      <c r="E23" s="69">
        <v>0</v>
      </c>
    </row>
    <row r="24" spans="1:6">
      <c r="A24" s="67" t="s">
        <v>3033</v>
      </c>
      <c r="B24" s="477" t="s">
        <v>3034</v>
      </c>
      <c r="C24" s="478"/>
      <c r="D24" s="70">
        <v>0</v>
      </c>
      <c r="E24" s="69">
        <f>E21*D240</f>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3222.38</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268.42</v>
      </c>
      <c r="F33" s="52"/>
    </row>
    <row r="34" spans="1:6">
      <c r="A34" s="57" t="s">
        <v>3012</v>
      </c>
      <c r="B34" s="461" t="s">
        <v>3049</v>
      </c>
      <c r="C34" s="461"/>
      <c r="D34" s="147">
        <f>'M.C.'!E12</f>
        <v>0.121</v>
      </c>
      <c r="E34" s="152">
        <f>ROUND(E$28*D34,2)</f>
        <v>389.91</v>
      </c>
      <c r="F34" s="52"/>
    </row>
    <row r="35" spans="1:6">
      <c r="A35" s="494" t="s">
        <v>3050</v>
      </c>
      <c r="B35" s="495"/>
      <c r="C35" s="495"/>
      <c r="D35" s="148">
        <f>SUM(D33:D34)</f>
        <v>0.20429999999999998</v>
      </c>
      <c r="E35" s="152">
        <f>ROUND(SUM(E33:E34),2)</f>
        <v>658.33</v>
      </c>
      <c r="F35" s="52"/>
    </row>
    <row r="36" spans="1:6" ht="25.5" customHeight="1">
      <c r="A36" s="57" t="s">
        <v>3051</v>
      </c>
      <c r="B36" s="496" t="s">
        <v>3052</v>
      </c>
      <c r="C36" s="496"/>
      <c r="D36" s="147">
        <f>'M.C.'!E13</f>
        <v>7.5182399999999996E-2</v>
      </c>
      <c r="E36" s="152">
        <f>ROUND(E$28*D36,2)</f>
        <v>242.27</v>
      </c>
      <c r="F36" s="121"/>
    </row>
    <row r="37" spans="1:6" ht="15.75" thickBot="1">
      <c r="A37" s="497" t="s">
        <v>2835</v>
      </c>
      <c r="B37" s="498"/>
      <c r="C37" s="498"/>
      <c r="D37" s="498"/>
      <c r="E37" s="153">
        <f>SUM(E35,E36)</f>
        <v>900.6</v>
      </c>
      <c r="F37" s="52"/>
    </row>
    <row r="38" spans="1:6" ht="38.25" customHeight="1">
      <c r="A38" s="499" t="s">
        <v>3053</v>
      </c>
      <c r="B38" s="499"/>
      <c r="C38" s="499"/>
      <c r="D38" s="499"/>
      <c r="E38" s="499"/>
      <c r="F38" s="52"/>
    </row>
    <row r="39" spans="1:6" ht="32.25"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644.48</v>
      </c>
      <c r="F43" s="52"/>
    </row>
    <row r="44" spans="1:6">
      <c r="A44" s="62" t="s">
        <v>3012</v>
      </c>
      <c r="B44" s="477" t="s">
        <v>3060</v>
      </c>
      <c r="C44" s="478"/>
      <c r="D44" s="82">
        <v>2.5000000000000001E-2</v>
      </c>
      <c r="E44" s="63">
        <f t="shared" ref="E44:E50" si="0">ROUND(E$28*D44,2)</f>
        <v>80.56</v>
      </c>
      <c r="F44" s="52"/>
    </row>
    <row r="45" spans="1:6">
      <c r="A45" s="62" t="s">
        <v>3015</v>
      </c>
      <c r="B45" s="477" t="s">
        <v>3061</v>
      </c>
      <c r="C45" s="478"/>
      <c r="D45" s="123">
        <v>0.03</v>
      </c>
      <c r="E45" s="63">
        <f t="shared" si="0"/>
        <v>96.67</v>
      </c>
      <c r="F45" s="52"/>
    </row>
    <row r="46" spans="1:6">
      <c r="A46" s="62" t="s">
        <v>3033</v>
      </c>
      <c r="B46" s="477" t="s">
        <v>3062</v>
      </c>
      <c r="C46" s="478"/>
      <c r="D46" s="82">
        <v>1.4999999999999999E-2</v>
      </c>
      <c r="E46" s="63">
        <f t="shared" si="0"/>
        <v>48.34</v>
      </c>
      <c r="F46" s="52"/>
    </row>
    <row r="47" spans="1:6">
      <c r="A47" s="62" t="s">
        <v>3035</v>
      </c>
      <c r="B47" s="477" t="s">
        <v>3063</v>
      </c>
      <c r="C47" s="478"/>
      <c r="D47" s="82">
        <v>0.01</v>
      </c>
      <c r="E47" s="63">
        <f t="shared" si="0"/>
        <v>32.22</v>
      </c>
      <c r="F47" s="52"/>
    </row>
    <row r="48" spans="1:6">
      <c r="A48" s="62" t="s">
        <v>3064</v>
      </c>
      <c r="B48" s="477" t="s">
        <v>3065</v>
      </c>
      <c r="C48" s="478"/>
      <c r="D48" s="82">
        <v>6.0000000000000001E-3</v>
      </c>
      <c r="E48" s="63">
        <f t="shared" si="0"/>
        <v>19.329999999999998</v>
      </c>
      <c r="F48" s="52"/>
    </row>
    <row r="49" spans="1:6">
      <c r="A49" s="62" t="s">
        <v>3037</v>
      </c>
      <c r="B49" s="477" t="s">
        <v>2749</v>
      </c>
      <c r="C49" s="478"/>
      <c r="D49" s="82">
        <v>2E-3</v>
      </c>
      <c r="E49" s="63">
        <f t="shared" si="0"/>
        <v>6.44</v>
      </c>
      <c r="F49" s="52"/>
    </row>
    <row r="50" spans="1:6">
      <c r="A50" s="53" t="s">
        <v>3039</v>
      </c>
      <c r="B50" s="477" t="s">
        <v>3066</v>
      </c>
      <c r="C50" s="478"/>
      <c r="D50" s="82">
        <v>0.08</v>
      </c>
      <c r="E50" s="63">
        <f t="shared" si="0"/>
        <v>257.79000000000002</v>
      </c>
      <c r="F50" s="52"/>
    </row>
    <row r="51" spans="1:6" ht="15.75" thickBot="1">
      <c r="A51" s="524" t="s">
        <v>3067</v>
      </c>
      <c r="B51" s="525"/>
      <c r="C51" s="526"/>
      <c r="D51" s="83">
        <v>0.36799999999999999</v>
      </c>
      <c r="E51" s="84">
        <f>ROUND(SUM(E43:E50),2)</f>
        <v>1185.83</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48.657199999999989</v>
      </c>
      <c r="F57" s="52"/>
    </row>
    <row r="58" spans="1:6" ht="15" customHeight="1">
      <c r="A58" s="57" t="s">
        <v>3012</v>
      </c>
      <c r="B58" s="50" t="s">
        <v>3077</v>
      </c>
      <c r="C58" s="87">
        <v>22</v>
      </c>
      <c r="D58" s="167">
        <f>'Salários - CCT - V.A'!G3</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52"/>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977.05720000000008</v>
      </c>
    </row>
    <row r="66" spans="1:6">
      <c r="A66" s="115" t="s">
        <v>3087</v>
      </c>
      <c r="B66" s="76"/>
      <c r="C66" s="76"/>
      <c r="D66" s="76"/>
      <c r="E66" s="114"/>
    </row>
    <row r="67" spans="1:6" ht="15.75" thickBot="1">
      <c r="A67" s="536" t="s">
        <v>3088</v>
      </c>
      <c r="B67" s="536"/>
      <c r="C67" s="536"/>
      <c r="D67" s="536"/>
      <c r="E67" s="536"/>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900.6</v>
      </c>
    </row>
    <row r="71" spans="1:6" ht="15.75" thickBot="1">
      <c r="A71" s="99" t="s">
        <v>3057</v>
      </c>
      <c r="B71" s="518" t="s">
        <v>3058</v>
      </c>
      <c r="C71" s="519"/>
      <c r="D71" s="520"/>
      <c r="E71" s="100">
        <f>E51</f>
        <v>1185.83</v>
      </c>
    </row>
    <row r="72" spans="1:6" ht="15.75" thickBot="1">
      <c r="A72" s="99" t="s">
        <v>3072</v>
      </c>
      <c r="B72" s="521" t="s">
        <v>3073</v>
      </c>
      <c r="C72" s="522"/>
      <c r="D72" s="523"/>
      <c r="E72" s="100">
        <f>E65</f>
        <v>977.05720000000008</v>
      </c>
    </row>
    <row r="73" spans="1:6" ht="15.75" thickBot="1">
      <c r="A73" s="515" t="s">
        <v>56</v>
      </c>
      <c r="B73" s="516"/>
      <c r="C73" s="516"/>
      <c r="D73" s="517"/>
      <c r="E73" s="101">
        <f>SUM(E70:E72)</f>
        <v>3063.4872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D76*$E$28</f>
        <v>14.769241666666668</v>
      </c>
    </row>
    <row r="77" spans="1:6" ht="15.75" thickBot="1">
      <c r="A77" s="99" t="s">
        <v>3097</v>
      </c>
      <c r="B77" s="531" t="s">
        <v>3098</v>
      </c>
      <c r="C77" s="532"/>
      <c r="D77" s="103">
        <f>'M.C.'!E27</f>
        <v>3.6666666666666667E-4</v>
      </c>
      <c r="E77" s="100">
        <f>D77*$E$28</f>
        <v>1.1815393333333335</v>
      </c>
    </row>
    <row r="78" spans="1:6" ht="27" customHeight="1" thickBot="1">
      <c r="A78" s="99" t="s">
        <v>3051</v>
      </c>
      <c r="B78" s="531" t="s">
        <v>3099</v>
      </c>
      <c r="C78" s="532"/>
      <c r="D78" s="130">
        <f>'M.C.'!E28</f>
        <v>3.4799999999999998E-2</v>
      </c>
      <c r="E78" s="100">
        <f>D78*$E$28</f>
        <v>112.138824</v>
      </c>
    </row>
    <row r="79" spans="1:6" ht="15.75" thickBot="1">
      <c r="A79" s="99" t="s">
        <v>3017</v>
      </c>
      <c r="B79" s="531" t="s">
        <v>3100</v>
      </c>
      <c r="C79" s="532"/>
      <c r="D79" s="103">
        <f>'M.C.'!E29</f>
        <v>1.9400000000000001E-2</v>
      </c>
      <c r="E79" s="100">
        <f>D79*$E$28</f>
        <v>62.514172000000002</v>
      </c>
    </row>
    <row r="80" spans="1:6" ht="26.25" customHeight="1" thickBot="1">
      <c r="A80" s="99" t="s">
        <v>3080</v>
      </c>
      <c r="B80" s="531" t="s">
        <v>3101</v>
      </c>
      <c r="C80" s="532"/>
      <c r="D80" s="103">
        <f>D79*D51</f>
        <v>7.1392000000000001E-3</v>
      </c>
      <c r="E80" s="100">
        <f t="shared" ref="E80" si="1">D80*$E$28</f>
        <v>23.005215295999999</v>
      </c>
      <c r="F80" s="52"/>
    </row>
    <row r="81" spans="1:6" ht="15.75" thickBot="1">
      <c r="A81" s="99" t="s">
        <v>3102</v>
      </c>
      <c r="B81" s="140" t="s">
        <v>3103</v>
      </c>
      <c r="C81" s="141"/>
      <c r="D81" s="130">
        <v>5.1999999999999998E-3</v>
      </c>
      <c r="E81" s="100">
        <f>D81*$E$28</f>
        <v>16.756375999999999</v>
      </c>
      <c r="F81" s="52"/>
    </row>
    <row r="82" spans="1:6" ht="15.75" thickBot="1">
      <c r="A82" s="515" t="s">
        <v>56</v>
      </c>
      <c r="B82" s="516"/>
      <c r="C82" s="517"/>
      <c r="D82" s="104">
        <v>7.1199999999999999E-2</v>
      </c>
      <c r="E82" s="105">
        <f>ROUND(SUM(E76:E81),2)</f>
        <v>230.37</v>
      </c>
      <c r="F82" s="52"/>
    </row>
    <row r="83" spans="1:6" ht="15.75"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D87*$E$28</f>
        <v>29.836851851851851</v>
      </c>
      <c r="F87" s="52"/>
    </row>
    <row r="88" spans="1:6" ht="15.75" thickBot="1">
      <c r="A88" s="99" t="s">
        <v>3097</v>
      </c>
      <c r="B88" s="531" t="s">
        <v>3110</v>
      </c>
      <c r="C88" s="532"/>
      <c r="D88" s="106">
        <f>'M.C.'!E36</f>
        <v>2.7222222222222218E-3</v>
      </c>
      <c r="E88" s="107">
        <f>D88*$E$28</f>
        <v>8.7720344444444436</v>
      </c>
      <c r="F88" s="52"/>
    </row>
    <row r="89" spans="1:6" ht="15.75" thickBot="1">
      <c r="A89" s="99" t="s">
        <v>3051</v>
      </c>
      <c r="B89" s="531" t="s">
        <v>3111</v>
      </c>
      <c r="C89" s="532"/>
      <c r="D89" s="106">
        <f>'M.C.'!E37</f>
        <v>2.3000000000000001E-4</v>
      </c>
      <c r="E89" s="107">
        <f>D89*$E$28</f>
        <v>0.74114740000000001</v>
      </c>
      <c r="F89" s="52"/>
    </row>
    <row r="90" spans="1:6" ht="15.75" thickBot="1">
      <c r="A90" s="99" t="s">
        <v>3017</v>
      </c>
      <c r="B90" s="531" t="s">
        <v>3112</v>
      </c>
      <c r="C90" s="532"/>
      <c r="D90" s="106">
        <f>'M.C.'!E38</f>
        <v>4.1999999999999997E-3</v>
      </c>
      <c r="E90" s="107">
        <f t="shared" ref="E90:E92" si="2">D90*$E$28</f>
        <v>13.533996</v>
      </c>
      <c r="F90" s="52"/>
    </row>
    <row r="91" spans="1:6" ht="15.75" thickBot="1">
      <c r="A91" s="99" t="s">
        <v>3080</v>
      </c>
      <c r="B91" s="531" t="s">
        <v>3113</v>
      </c>
      <c r="C91" s="532"/>
      <c r="D91" s="106">
        <f>'M.C.'!E39</f>
        <v>1.6180555555555555E-4</v>
      </c>
      <c r="E91" s="107">
        <f t="shared" si="2"/>
        <v>0.52139898611111113</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53.405428682407404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53.405428682407404</v>
      </c>
    </row>
    <row r="103" spans="1:6" ht="15.75" thickBot="1">
      <c r="A103" s="99" t="s">
        <v>3118</v>
      </c>
      <c r="B103" s="521" t="s">
        <v>3119</v>
      </c>
      <c r="C103" s="522"/>
      <c r="D103" s="523"/>
      <c r="E103" s="100">
        <v>0</v>
      </c>
    </row>
    <row r="104" spans="1:6" ht="15.75" thickBot="1">
      <c r="A104" s="515" t="s">
        <v>56</v>
      </c>
      <c r="B104" s="516"/>
      <c r="C104" s="516"/>
      <c r="D104" s="517"/>
      <c r="E104" s="105">
        <f>SUM(E102:E103)</f>
        <v>53.405428682407404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EPI'!H47</f>
        <v>180.94833333333332</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344.83869047619049</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345.72406595792995</v>
      </c>
      <c r="F117" s="52"/>
    </row>
    <row r="118" spans="1:6" ht="15.75" thickBot="1">
      <c r="A118" s="99" t="s">
        <v>3097</v>
      </c>
      <c r="B118" s="531" t="s">
        <v>2710</v>
      </c>
      <c r="C118" s="532"/>
      <c r="D118" s="106">
        <v>0.05</v>
      </c>
      <c r="E118" s="100">
        <f>(E117+E135)*D118</f>
        <v>363.01026925582642</v>
      </c>
      <c r="F118" s="52"/>
    </row>
    <row r="119" spans="1:6">
      <c r="A119" s="99" t="s">
        <v>3051</v>
      </c>
      <c r="B119" s="531" t="s">
        <v>3133</v>
      </c>
      <c r="C119" s="532"/>
      <c r="D119" s="106">
        <f>D120+D121+D122</f>
        <v>0.14250000000000002</v>
      </c>
      <c r="E119" s="100">
        <f>((E117+E118+E135)/(1-D119))*D119</f>
        <v>1266.8317559744148</v>
      </c>
      <c r="F119" s="122"/>
    </row>
    <row r="120" spans="1:6" ht="15.75" thickBot="1">
      <c r="A120" s="99"/>
      <c r="B120" s="531" t="s">
        <v>3134</v>
      </c>
      <c r="C120" s="532"/>
      <c r="D120" s="106">
        <v>9.2499999999999999E-2</v>
      </c>
      <c r="E120" s="100">
        <f>D120*E137</f>
        <v>822.32938545707623</v>
      </c>
      <c r="F120" s="52"/>
    </row>
    <row r="121" spans="1:6" ht="15.75" thickBot="1">
      <c r="A121" s="99"/>
      <c r="B121" s="531" t="s">
        <v>3135</v>
      </c>
      <c r="C121" s="532"/>
      <c r="D121" s="109">
        <v>0.05</v>
      </c>
      <c r="E121" s="100">
        <f>D121*E137</f>
        <v>444.50237051733848</v>
      </c>
      <c r="F121" s="201">
        <f>E120+E121</f>
        <v>1266.8317559744146</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1975.5660911881712</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3222.38</v>
      </c>
    </row>
    <row r="131" spans="1:5" ht="15.75" thickBot="1">
      <c r="A131" s="110" t="s">
        <v>3097</v>
      </c>
      <c r="B131" s="521" t="s">
        <v>3043</v>
      </c>
      <c r="C131" s="522"/>
      <c r="D131" s="523"/>
      <c r="E131" s="100">
        <f>E73</f>
        <v>3063.4872</v>
      </c>
    </row>
    <row r="132" spans="1:5" ht="15.75" thickBot="1">
      <c r="A132" s="110" t="s">
        <v>3051</v>
      </c>
      <c r="B132" s="521" t="s">
        <v>3092</v>
      </c>
      <c r="C132" s="522"/>
      <c r="D132" s="523"/>
      <c r="E132" s="100">
        <f>E82</f>
        <v>230.37</v>
      </c>
    </row>
    <row r="133" spans="1:5" ht="15.75" thickBot="1">
      <c r="A133" s="110" t="s">
        <v>3017</v>
      </c>
      <c r="B133" s="521" t="s">
        <v>3105</v>
      </c>
      <c r="C133" s="522"/>
      <c r="D133" s="523"/>
      <c r="E133" s="100">
        <f>E93</f>
        <v>53.405428682407404</v>
      </c>
    </row>
    <row r="134" spans="1:5" ht="15.75" thickBot="1">
      <c r="A134" s="110" t="s">
        <v>3080</v>
      </c>
      <c r="B134" s="521" t="s">
        <v>3123</v>
      </c>
      <c r="C134" s="522"/>
      <c r="D134" s="523"/>
      <c r="E134" s="100">
        <f>E113</f>
        <v>344.83869047619049</v>
      </c>
    </row>
    <row r="135" spans="1:5" ht="15.75" thickBot="1">
      <c r="A135" s="515" t="s">
        <v>3142</v>
      </c>
      <c r="B135" s="516"/>
      <c r="C135" s="516"/>
      <c r="D135" s="517"/>
      <c r="E135" s="100">
        <f>SUM(E130:E134)</f>
        <v>6914.4813191585981</v>
      </c>
    </row>
    <row r="136" spans="1:5" ht="15.75" thickBot="1">
      <c r="A136" s="110" t="s">
        <v>3102</v>
      </c>
      <c r="B136" s="518" t="s">
        <v>3143</v>
      </c>
      <c r="C136" s="519"/>
      <c r="D136" s="520"/>
      <c r="E136" s="111">
        <f>E123</f>
        <v>1975.5660911881712</v>
      </c>
    </row>
    <row r="137" spans="1:5" ht="15.75" thickBot="1">
      <c r="A137" s="515" t="s">
        <v>3144</v>
      </c>
      <c r="B137" s="516"/>
      <c r="C137" s="516"/>
      <c r="D137" s="517"/>
      <c r="E137" s="112">
        <f>SUM(E135:E136)</f>
        <v>8890.0474103467695</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7">
    <mergeCell ref="B10:D10"/>
    <mergeCell ref="B11:D11"/>
    <mergeCell ref="B12:D12"/>
    <mergeCell ref="A13:E13"/>
    <mergeCell ref="D14:E14"/>
    <mergeCell ref="B15:D15"/>
    <mergeCell ref="B16:D16"/>
    <mergeCell ref="B18:D18"/>
    <mergeCell ref="A41:E41"/>
    <mergeCell ref="B43:C43"/>
    <mergeCell ref="B42:C42"/>
    <mergeCell ref="A19:E19"/>
    <mergeCell ref="B20:D20"/>
    <mergeCell ref="B21:D21"/>
    <mergeCell ref="B22:C22"/>
    <mergeCell ref="B23:D23"/>
    <mergeCell ref="B24:C24"/>
    <mergeCell ref="B25:D25"/>
    <mergeCell ref="B26:D26"/>
    <mergeCell ref="B27:D27"/>
    <mergeCell ref="A28:D28"/>
    <mergeCell ref="A30:E30"/>
    <mergeCell ref="A31:E31"/>
    <mergeCell ref="B33:C33"/>
    <mergeCell ref="B34:C34"/>
    <mergeCell ref="A35:C35"/>
    <mergeCell ref="B36:C36"/>
    <mergeCell ref="A37:D37"/>
    <mergeCell ref="A38:E38"/>
    <mergeCell ref="A39:E39"/>
    <mergeCell ref="A40:E40"/>
    <mergeCell ref="A85:E85"/>
    <mergeCell ref="B86:C86"/>
    <mergeCell ref="B87:C87"/>
    <mergeCell ref="B61:D61"/>
    <mergeCell ref="B62:D62"/>
    <mergeCell ref="A65:D65"/>
    <mergeCell ref="A67:E67"/>
    <mergeCell ref="A68:E68"/>
    <mergeCell ref="B69:D69"/>
    <mergeCell ref="B70:D70"/>
    <mergeCell ref="B71:D71"/>
    <mergeCell ref="B72:D72"/>
    <mergeCell ref="A73:D73"/>
    <mergeCell ref="A74:E74"/>
    <mergeCell ref="B75:C75"/>
    <mergeCell ref="B76:C76"/>
    <mergeCell ref="B77:C77"/>
    <mergeCell ref="B78:C78"/>
    <mergeCell ref="B79:C79"/>
    <mergeCell ref="B80:C80"/>
    <mergeCell ref="A82:C82"/>
    <mergeCell ref="A83:E83"/>
    <mergeCell ref="A84:E84"/>
    <mergeCell ref="B112:D112"/>
    <mergeCell ref="A113:D113"/>
    <mergeCell ref="A115:E115"/>
    <mergeCell ref="B116:C116"/>
    <mergeCell ref="B117:C117"/>
    <mergeCell ref="B96:D96"/>
    <mergeCell ref="B101:D101"/>
    <mergeCell ref="A98:D98"/>
    <mergeCell ref="A100:E100"/>
    <mergeCell ref="B102:D102"/>
    <mergeCell ref="B103:D103"/>
    <mergeCell ref="A104:D104"/>
    <mergeCell ref="A106:E106"/>
    <mergeCell ref="B107:D107"/>
    <mergeCell ref="B108:D108"/>
    <mergeCell ref="B109:D109"/>
    <mergeCell ref="B110:D110"/>
    <mergeCell ref="B111:D111"/>
    <mergeCell ref="B131:D131"/>
    <mergeCell ref="B132:D132"/>
    <mergeCell ref="B133:D133"/>
    <mergeCell ref="B134:D134"/>
    <mergeCell ref="A135:D135"/>
    <mergeCell ref="B136:D136"/>
    <mergeCell ref="A137:D137"/>
    <mergeCell ref="A138:E138"/>
    <mergeCell ref="B118:C118"/>
    <mergeCell ref="B119:C119"/>
    <mergeCell ref="B120:C120"/>
    <mergeCell ref="B121:C121"/>
    <mergeCell ref="B122:C122"/>
    <mergeCell ref="A123:C123"/>
    <mergeCell ref="A125:E125"/>
    <mergeCell ref="A128:E128"/>
    <mergeCell ref="B129:D129"/>
    <mergeCell ref="B130:D130"/>
    <mergeCell ref="A1:E1"/>
    <mergeCell ref="A2:E2"/>
    <mergeCell ref="A3:E3"/>
    <mergeCell ref="A4:E4"/>
    <mergeCell ref="A5:E5"/>
    <mergeCell ref="A6:E6"/>
    <mergeCell ref="A7:E7"/>
    <mergeCell ref="A8:E8"/>
    <mergeCell ref="B9:D9"/>
    <mergeCell ref="B44:C44"/>
    <mergeCell ref="B45:C45"/>
    <mergeCell ref="B46:C46"/>
    <mergeCell ref="B47:C47"/>
    <mergeCell ref="B48:C48"/>
    <mergeCell ref="B49:C49"/>
    <mergeCell ref="B50:C50"/>
    <mergeCell ref="A51:C51"/>
    <mergeCell ref="A55:E55"/>
    <mergeCell ref="B88:C88"/>
    <mergeCell ref="B89:C89"/>
    <mergeCell ref="B90:C90"/>
    <mergeCell ref="B91:C91"/>
    <mergeCell ref="B92:C92"/>
    <mergeCell ref="A93:B93"/>
    <mergeCell ref="A94:E94"/>
    <mergeCell ref="A95:E95"/>
    <mergeCell ref="B97:D97"/>
  </mergeCells>
  <printOptions horizontalCentered="1"/>
  <pageMargins left="0.31496062992125984" right="0.31496062992125984" top="0.39370078740157483" bottom="0.59055118110236227" header="0.31496062992125984" footer="0.11811023622047245"/>
  <pageSetup paperSize="9" scale="64" fitToHeight="2" orientation="portrait" horizontalDpi="4294967292" r:id="rId1"/>
  <headerFooter>
    <oddFooter>&amp;RPg.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G143"/>
  <sheetViews>
    <sheetView topLeftCell="A52"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48.75" customHeight="1">
      <c r="A11" s="57" t="s">
        <v>3015</v>
      </c>
      <c r="B11" s="462" t="s">
        <v>3016</v>
      </c>
      <c r="C11" s="463"/>
      <c r="D11" s="464"/>
      <c r="E11" s="125" t="str">
        <f>'Salários - CCT - V.A'!E4</f>
        <v>SINTEC - DF000250/2024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543" t="s">
        <v>3020</v>
      </c>
      <c r="C14" s="543"/>
      <c r="D14" s="483" t="s">
        <v>3021</v>
      </c>
      <c r="E14" s="484"/>
      <c r="F14" s="52"/>
      <c r="G14" s="52"/>
    </row>
    <row r="15" spans="1:7">
      <c r="A15" s="62">
        <v>2</v>
      </c>
      <c r="B15" s="485" t="s">
        <v>3022</v>
      </c>
      <c r="C15" s="486"/>
      <c r="D15" s="487"/>
      <c r="E15" s="63">
        <f>'Salários - CCT - V.A'!F4</f>
        <v>3299.9</v>
      </c>
      <c r="F15" s="52"/>
      <c r="G15" s="124"/>
    </row>
    <row r="16" spans="1:7" ht="75">
      <c r="A16" s="62">
        <v>3</v>
      </c>
      <c r="B16" s="488" t="s">
        <v>3023</v>
      </c>
      <c r="C16" s="489"/>
      <c r="D16" s="490"/>
      <c r="E16" s="220" t="str">
        <f>'Salários - CCT - V.A'!B4</f>
        <v>Mecânico de manutenção e instalação de aparelhos de climatização e refrigeração (CBO/MTE 9112-05)/Técnico Industrial</v>
      </c>
    </row>
    <row r="17" spans="1:6">
      <c r="A17" s="53">
        <v>4</v>
      </c>
      <c r="B17" s="477" t="s">
        <v>3024</v>
      </c>
      <c r="C17" s="544"/>
      <c r="D17" s="478"/>
      <c r="E17" s="128" t="s">
        <v>3148</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3299.9</v>
      </c>
    </row>
    <row r="22" spans="1:6">
      <c r="A22" s="67" t="s">
        <v>3012</v>
      </c>
      <c r="B22" s="477" t="s">
        <v>3031</v>
      </c>
      <c r="C22" s="478"/>
      <c r="D22" s="68">
        <v>0</v>
      </c>
      <c r="E22" s="69">
        <f>E21*D22</f>
        <v>0</v>
      </c>
    </row>
    <row r="23" spans="1:6">
      <c r="A23" s="67" t="s">
        <v>3015</v>
      </c>
      <c r="B23" s="479" t="s">
        <v>3032</v>
      </c>
      <c r="C23" s="479"/>
      <c r="D23" s="479"/>
      <c r="E23" s="69">
        <v>0</v>
      </c>
    </row>
    <row r="24" spans="1:6">
      <c r="A24" s="67" t="s">
        <v>3033</v>
      </c>
      <c r="B24" s="477" t="s">
        <v>3034</v>
      </c>
      <c r="C24" s="478"/>
      <c r="D24" s="70">
        <v>0</v>
      </c>
      <c r="E24" s="69">
        <f>E21*D240</f>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3299.9</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541" t="s">
        <v>3046</v>
      </c>
      <c r="C32" s="542"/>
      <c r="D32" s="145" t="s">
        <v>3047</v>
      </c>
      <c r="E32" s="146" t="s">
        <v>3029</v>
      </c>
      <c r="F32" s="52"/>
    </row>
    <row r="33" spans="1:6">
      <c r="A33" s="149" t="s">
        <v>3009</v>
      </c>
      <c r="B33" s="482" t="s">
        <v>3048</v>
      </c>
      <c r="C33" s="482"/>
      <c r="D33" s="150">
        <f>'M.C.'!E11</f>
        <v>8.3299999999999999E-2</v>
      </c>
      <c r="E33" s="151">
        <f>ROUND(E$28*D33,2)</f>
        <v>274.88</v>
      </c>
      <c r="F33" s="52"/>
    </row>
    <row r="34" spans="1:6">
      <c r="A34" s="57" t="s">
        <v>3012</v>
      </c>
      <c r="B34" s="461" t="s">
        <v>3049</v>
      </c>
      <c r="C34" s="461"/>
      <c r="D34" s="147">
        <f>'M.C.'!E12</f>
        <v>0.121</v>
      </c>
      <c r="E34" s="152">
        <f>ROUND(E$28*D34,2)</f>
        <v>399.29</v>
      </c>
      <c r="F34" s="52"/>
    </row>
    <row r="35" spans="1:6">
      <c r="A35" s="494" t="s">
        <v>3050</v>
      </c>
      <c r="B35" s="495"/>
      <c r="C35" s="495"/>
      <c r="D35" s="148">
        <f>SUM(D33:D34)</f>
        <v>0.20429999999999998</v>
      </c>
      <c r="E35" s="152">
        <f>ROUND(SUM(E33:E34),2)</f>
        <v>674.17</v>
      </c>
      <c r="F35" s="52"/>
    </row>
    <row r="36" spans="1:6" ht="25.5" customHeight="1">
      <c r="A36" s="57" t="s">
        <v>3051</v>
      </c>
      <c r="B36" s="496" t="s">
        <v>3052</v>
      </c>
      <c r="C36" s="496"/>
      <c r="D36" s="147">
        <f>'M.C.'!E13</f>
        <v>7.5182399999999996E-2</v>
      </c>
      <c r="E36" s="152">
        <f>ROUND(E$28*D36,2)</f>
        <v>248.09</v>
      </c>
      <c r="F36" s="121"/>
    </row>
    <row r="37" spans="1:6" ht="15.75" thickBot="1">
      <c r="A37" s="497" t="s">
        <v>2835</v>
      </c>
      <c r="B37" s="498"/>
      <c r="C37" s="498"/>
      <c r="D37" s="498"/>
      <c r="E37" s="153">
        <f>ROUND(SUM(E35:E36),2)</f>
        <v>922.26</v>
      </c>
      <c r="F37" s="52"/>
    </row>
    <row r="38" spans="1:6" ht="38.25" customHeight="1">
      <c r="A38" s="499" t="s">
        <v>3053</v>
      </c>
      <c r="B38" s="499"/>
      <c r="C38" s="499"/>
      <c r="D38" s="499"/>
      <c r="E38" s="499"/>
      <c r="F38" s="52"/>
    </row>
    <row r="39" spans="1:6" ht="32.25"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659.98</v>
      </c>
      <c r="F43" s="52"/>
    </row>
    <row r="44" spans="1:6">
      <c r="A44" s="62" t="s">
        <v>3012</v>
      </c>
      <c r="B44" s="477" t="s">
        <v>3060</v>
      </c>
      <c r="C44" s="478"/>
      <c r="D44" s="82">
        <v>2.5000000000000001E-2</v>
      </c>
      <c r="E44" s="63">
        <f t="shared" ref="E44:E50" si="0">ROUND(E$28*D44,2)</f>
        <v>82.5</v>
      </c>
      <c r="F44" s="52"/>
    </row>
    <row r="45" spans="1:6">
      <c r="A45" s="62" t="s">
        <v>3015</v>
      </c>
      <c r="B45" s="477" t="s">
        <v>3061</v>
      </c>
      <c r="C45" s="478"/>
      <c r="D45" s="123">
        <v>0.03</v>
      </c>
      <c r="E45" s="63">
        <f t="shared" si="0"/>
        <v>99</v>
      </c>
      <c r="F45" s="52"/>
    </row>
    <row r="46" spans="1:6">
      <c r="A46" s="62" t="s">
        <v>3033</v>
      </c>
      <c r="B46" s="477" t="s">
        <v>3062</v>
      </c>
      <c r="C46" s="478"/>
      <c r="D46" s="82">
        <v>1.4999999999999999E-2</v>
      </c>
      <c r="E46" s="63">
        <f t="shared" si="0"/>
        <v>49.5</v>
      </c>
      <c r="F46" s="52"/>
    </row>
    <row r="47" spans="1:6">
      <c r="A47" s="62" t="s">
        <v>3035</v>
      </c>
      <c r="B47" s="477" t="s">
        <v>3063</v>
      </c>
      <c r="C47" s="478"/>
      <c r="D47" s="82">
        <v>0.01</v>
      </c>
      <c r="E47" s="63">
        <f t="shared" si="0"/>
        <v>33</v>
      </c>
      <c r="F47" s="52"/>
    </row>
    <row r="48" spans="1:6">
      <c r="A48" s="62" t="s">
        <v>3064</v>
      </c>
      <c r="B48" s="477" t="s">
        <v>3065</v>
      </c>
      <c r="C48" s="478"/>
      <c r="D48" s="82">
        <v>6.0000000000000001E-3</v>
      </c>
      <c r="E48" s="63">
        <f t="shared" si="0"/>
        <v>19.8</v>
      </c>
      <c r="F48" s="52"/>
    </row>
    <row r="49" spans="1:6">
      <c r="A49" s="62" t="s">
        <v>3037</v>
      </c>
      <c r="B49" s="477" t="s">
        <v>2749</v>
      </c>
      <c r="C49" s="478"/>
      <c r="D49" s="82">
        <v>2E-3</v>
      </c>
      <c r="E49" s="63">
        <f t="shared" si="0"/>
        <v>6.6</v>
      </c>
      <c r="F49" s="52"/>
    </row>
    <row r="50" spans="1:6">
      <c r="A50" s="53" t="s">
        <v>3039</v>
      </c>
      <c r="B50" s="477" t="s">
        <v>3066</v>
      </c>
      <c r="C50" s="478"/>
      <c r="D50" s="82">
        <v>0.08</v>
      </c>
      <c r="E50" s="63">
        <f t="shared" si="0"/>
        <v>263.99</v>
      </c>
      <c r="F50" s="52"/>
    </row>
    <row r="51" spans="1:6" ht="15.75" thickBot="1">
      <c r="A51" s="524" t="s">
        <v>3067</v>
      </c>
      <c r="B51" s="525"/>
      <c r="C51" s="526"/>
      <c r="D51" s="83">
        <v>0.36799999999999999</v>
      </c>
      <c r="E51" s="84">
        <f>ROUND(SUM(E43:E50),2)</f>
        <v>1214.3699999999999</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63">
        <v>11</v>
      </c>
      <c r="E57" s="63">
        <f>IF('M.C.'!E46*'M.C.'!E48&lt;E28*6%,0,'M.C.'!E46*'M.C.'!E48-E28*6%)</f>
        <v>44.006</v>
      </c>
      <c r="F57" s="52"/>
    </row>
    <row r="58" spans="1:6" ht="15" customHeight="1">
      <c r="A58" s="57" t="s">
        <v>3012</v>
      </c>
      <c r="B58" s="50" t="s">
        <v>3077</v>
      </c>
      <c r="C58" s="87">
        <v>22</v>
      </c>
      <c r="D58" s="63">
        <f>'Salários - CCT - V.A'!G4</f>
        <v>42.53</v>
      </c>
      <c r="E58" s="85">
        <f>C58*D58</f>
        <v>935.66000000000008</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52"/>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979.66600000000005</v>
      </c>
    </row>
    <row r="66" spans="1:6">
      <c r="A66" s="115" t="s">
        <v>3087</v>
      </c>
      <c r="B66" s="76"/>
      <c r="C66" s="76"/>
      <c r="D66" s="76"/>
      <c r="E66" s="114"/>
    </row>
    <row r="67" spans="1:6" ht="15.75" thickBot="1">
      <c r="A67" s="536" t="s">
        <v>3088</v>
      </c>
      <c r="B67" s="536"/>
      <c r="C67" s="536"/>
      <c r="D67" s="536"/>
      <c r="E67" s="536"/>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922.26</v>
      </c>
    </row>
    <row r="71" spans="1:6" ht="15.75" thickBot="1">
      <c r="A71" s="99" t="s">
        <v>3057</v>
      </c>
      <c r="B71" s="518" t="s">
        <v>3058</v>
      </c>
      <c r="C71" s="519"/>
      <c r="D71" s="520"/>
      <c r="E71" s="100">
        <f>E51</f>
        <v>1214.3699999999999</v>
      </c>
    </row>
    <row r="72" spans="1:6" ht="15.75" thickBot="1">
      <c r="A72" s="99" t="s">
        <v>3072</v>
      </c>
      <c r="B72" s="521" t="s">
        <v>3073</v>
      </c>
      <c r="C72" s="522"/>
      <c r="D72" s="523"/>
      <c r="E72" s="100">
        <f>E65</f>
        <v>979.66600000000005</v>
      </c>
    </row>
    <row r="73" spans="1:6" ht="15.75" thickBot="1">
      <c r="A73" s="515" t="s">
        <v>56</v>
      </c>
      <c r="B73" s="516"/>
      <c r="C73" s="516"/>
      <c r="D73" s="517"/>
      <c r="E73" s="101">
        <f>SUM(E70:E72)</f>
        <v>3116.2960000000003</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15.124541666666667</v>
      </c>
    </row>
    <row r="77" spans="1:6" ht="15.75" thickBot="1">
      <c r="A77" s="99" t="s">
        <v>3097</v>
      </c>
      <c r="B77" s="531" t="s">
        <v>3098</v>
      </c>
      <c r="C77" s="532"/>
      <c r="D77" s="103">
        <f>'M.C.'!E27</f>
        <v>3.6666666666666667E-4</v>
      </c>
      <c r="E77" s="100">
        <f t="shared" si="1"/>
        <v>1.2099633333333333</v>
      </c>
    </row>
    <row r="78" spans="1:6" ht="27" customHeight="1" thickBot="1">
      <c r="A78" s="99" t="s">
        <v>3051</v>
      </c>
      <c r="B78" s="531" t="s">
        <v>3099</v>
      </c>
      <c r="C78" s="532"/>
      <c r="D78" s="130">
        <f>'M.C.'!E28</f>
        <v>3.4799999999999998E-2</v>
      </c>
      <c r="E78" s="100">
        <f t="shared" si="1"/>
        <v>114.83651999999999</v>
      </c>
    </row>
    <row r="79" spans="1:6" ht="15.75" thickBot="1">
      <c r="A79" s="99" t="s">
        <v>3017</v>
      </c>
      <c r="B79" s="531" t="s">
        <v>3100</v>
      </c>
      <c r="C79" s="532"/>
      <c r="D79" s="103">
        <f>'M.C.'!E29</f>
        <v>1.9400000000000001E-2</v>
      </c>
      <c r="E79" s="100">
        <f t="shared" si="1"/>
        <v>64.018060000000006</v>
      </c>
    </row>
    <row r="80" spans="1:6" ht="26.25" customHeight="1" thickBot="1">
      <c r="A80" s="99" t="s">
        <v>3080</v>
      </c>
      <c r="B80" s="531" t="s">
        <v>3101</v>
      </c>
      <c r="C80" s="532"/>
      <c r="D80" s="103">
        <f>D79*D51</f>
        <v>7.1392000000000001E-3</v>
      </c>
      <c r="E80" s="100">
        <f t="shared" si="1"/>
        <v>23.558646080000003</v>
      </c>
      <c r="F80" s="52"/>
    </row>
    <row r="81" spans="1:6" ht="15.75" thickBot="1">
      <c r="A81" s="99" t="s">
        <v>3102</v>
      </c>
      <c r="B81" s="140" t="s">
        <v>3103</v>
      </c>
      <c r="C81" s="141"/>
      <c r="D81" s="130">
        <v>5.1999999999999998E-3</v>
      </c>
      <c r="E81" s="100">
        <f t="shared" si="1"/>
        <v>17.159479999999999</v>
      </c>
      <c r="F81" s="52"/>
    </row>
    <row r="82" spans="1:6" ht="15.75" thickBot="1">
      <c r="A82" s="515" t="s">
        <v>56</v>
      </c>
      <c r="B82" s="516"/>
      <c r="C82" s="517"/>
      <c r="D82" s="104">
        <v>7.1199999999999999E-2</v>
      </c>
      <c r="E82" s="105">
        <f>ROUND(SUM(E76:E81),2)</f>
        <v>235.91</v>
      </c>
      <c r="F82" s="52"/>
    </row>
    <row r="83" spans="1:6" ht="15.75"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D87*$E$28</f>
        <v>30.55462962962963</v>
      </c>
      <c r="F87" s="52"/>
    </row>
    <row r="88" spans="1:6" ht="15.75" thickBot="1">
      <c r="A88" s="99" t="s">
        <v>3097</v>
      </c>
      <c r="B88" s="531" t="s">
        <v>3110</v>
      </c>
      <c r="C88" s="532"/>
      <c r="D88" s="106">
        <f>'M.C.'!E36</f>
        <v>2.7222222222222218E-3</v>
      </c>
      <c r="E88" s="107">
        <f t="shared" ref="E88:E92" si="2">D88*$E$28</f>
        <v>8.9830611111111107</v>
      </c>
      <c r="F88" s="52"/>
    </row>
    <row r="89" spans="1:6" ht="15.75" thickBot="1">
      <c r="A89" s="99" t="s">
        <v>3051</v>
      </c>
      <c r="B89" s="531" t="s">
        <v>3111</v>
      </c>
      <c r="C89" s="532"/>
      <c r="D89" s="106">
        <f>'M.C.'!E37</f>
        <v>2.3000000000000001E-4</v>
      </c>
      <c r="E89" s="107">
        <f t="shared" si="2"/>
        <v>0.75897700000000001</v>
      </c>
      <c r="F89" s="52"/>
    </row>
    <row r="90" spans="1:6" ht="15.75" thickBot="1">
      <c r="A90" s="99" t="s">
        <v>3017</v>
      </c>
      <c r="B90" s="531" t="s">
        <v>3112</v>
      </c>
      <c r="C90" s="532"/>
      <c r="D90" s="106">
        <f>'M.C.'!E38</f>
        <v>4.1999999999999997E-3</v>
      </c>
      <c r="E90" s="107">
        <f t="shared" si="2"/>
        <v>13.859579999999999</v>
      </c>
      <c r="F90" s="52"/>
    </row>
    <row r="91" spans="1:6" ht="15.75" thickBot="1">
      <c r="A91" s="99" t="s">
        <v>3080</v>
      </c>
      <c r="B91" s="531" t="s">
        <v>3113</v>
      </c>
      <c r="C91" s="532"/>
      <c r="D91" s="106">
        <f>'M.C.'!E39</f>
        <v>1.6180555555555555E-4</v>
      </c>
      <c r="E91" s="107">
        <f t="shared" si="2"/>
        <v>0.53394215277777779</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54.690189893518522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54.690189893518522</v>
      </c>
    </row>
    <row r="103" spans="1:6" ht="15.75" thickBot="1">
      <c r="A103" s="99" t="s">
        <v>3118</v>
      </c>
      <c r="B103" s="521" t="s">
        <v>3119</v>
      </c>
      <c r="C103" s="522"/>
      <c r="D103" s="523"/>
      <c r="E103" s="100">
        <v>0</v>
      </c>
    </row>
    <row r="104" spans="1:6" ht="15.75" thickBot="1">
      <c r="A104" s="515" t="s">
        <v>56</v>
      </c>
      <c r="B104" s="516"/>
      <c r="C104" s="516"/>
      <c r="D104" s="517"/>
      <c r="E104" s="105">
        <f>SUM(E102:E103)</f>
        <v>54.690189893518522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EPI'!H47</f>
        <v>180.94833333333332</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344.83869047619049</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352.58174401848544</v>
      </c>
      <c r="F117" s="52"/>
    </row>
    <row r="118" spans="1:6">
      <c r="A118" s="99" t="s">
        <v>3097</v>
      </c>
      <c r="B118" s="531" t="s">
        <v>2710</v>
      </c>
      <c r="C118" s="532"/>
      <c r="D118" s="106">
        <v>0.05</v>
      </c>
      <c r="E118" s="100">
        <f>(E117+E135)*D118</f>
        <v>370.21083121940973</v>
      </c>
      <c r="F118" s="52"/>
    </row>
    <row r="119" spans="1:6">
      <c r="A119" s="99" t="s">
        <v>3051</v>
      </c>
      <c r="B119" s="531" t="s">
        <v>3133</v>
      </c>
      <c r="C119" s="532"/>
      <c r="D119" s="106">
        <f>D120+D121+D122</f>
        <v>0.14250000000000002</v>
      </c>
      <c r="E119" s="100">
        <f>((E117+E118+E135)/(1-D119))*D119</f>
        <v>1291.9602477248789</v>
      </c>
      <c r="F119" s="122"/>
    </row>
    <row r="120" spans="1:6" ht="15.75" thickBot="1">
      <c r="A120" s="99"/>
      <c r="B120" s="531" t="s">
        <v>3134</v>
      </c>
      <c r="C120" s="532"/>
      <c r="D120" s="106">
        <v>9.2499999999999999E-2</v>
      </c>
      <c r="E120" s="100">
        <f>D120*E137</f>
        <v>838.64086255825464</v>
      </c>
      <c r="F120" s="52"/>
    </row>
    <row r="121" spans="1:6" ht="15.75" thickBot="1">
      <c r="A121" s="99"/>
      <c r="B121" s="531" t="s">
        <v>3135</v>
      </c>
      <c r="C121" s="532"/>
      <c r="D121" s="109">
        <v>0.05</v>
      </c>
      <c r="E121" s="100">
        <f>D121*E137</f>
        <v>453.31938516662416</v>
      </c>
      <c r="F121" s="201">
        <f>E120+E121</f>
        <v>1291.9602477248789</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2014.752822962774</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38" t="s">
        <v>3149</v>
      </c>
      <c r="B128" s="539"/>
      <c r="C128" s="539"/>
      <c r="D128" s="539"/>
      <c r="E128" s="540"/>
    </row>
    <row r="129" spans="1:5" ht="15.75" thickBot="1">
      <c r="A129" s="97"/>
      <c r="B129" s="508" t="s">
        <v>3141</v>
      </c>
      <c r="C129" s="509"/>
      <c r="D129" s="510"/>
      <c r="E129" s="98" t="s">
        <v>3091</v>
      </c>
    </row>
    <row r="130" spans="1:5" ht="15.75" thickBot="1">
      <c r="A130" s="110" t="s">
        <v>3095</v>
      </c>
      <c r="B130" s="518" t="s">
        <v>3027</v>
      </c>
      <c r="C130" s="519"/>
      <c r="D130" s="520"/>
      <c r="E130" s="100">
        <f>E28</f>
        <v>3299.9</v>
      </c>
    </row>
    <row r="131" spans="1:5" ht="15.75" thickBot="1">
      <c r="A131" s="110" t="s">
        <v>3097</v>
      </c>
      <c r="B131" s="521" t="s">
        <v>3043</v>
      </c>
      <c r="C131" s="522"/>
      <c r="D131" s="523"/>
      <c r="E131" s="100">
        <f>E73</f>
        <v>3116.2960000000003</v>
      </c>
    </row>
    <row r="132" spans="1:5" ht="15.75" thickBot="1">
      <c r="A132" s="110" t="s">
        <v>3051</v>
      </c>
      <c r="B132" s="521" t="s">
        <v>3092</v>
      </c>
      <c r="C132" s="522"/>
      <c r="D132" s="523"/>
      <c r="E132" s="100">
        <f>E82</f>
        <v>235.91</v>
      </c>
    </row>
    <row r="133" spans="1:5" ht="15.75" thickBot="1">
      <c r="A133" s="110" t="s">
        <v>3017</v>
      </c>
      <c r="B133" s="521" t="s">
        <v>3105</v>
      </c>
      <c r="C133" s="522"/>
      <c r="D133" s="523"/>
      <c r="E133" s="100">
        <f>E93</f>
        <v>54.690189893518522</v>
      </c>
    </row>
    <row r="134" spans="1:5" ht="15.75" thickBot="1">
      <c r="A134" s="110" t="s">
        <v>3080</v>
      </c>
      <c r="B134" s="521" t="s">
        <v>3123</v>
      </c>
      <c r="C134" s="522"/>
      <c r="D134" s="523"/>
      <c r="E134" s="100">
        <f>E113</f>
        <v>344.83869047619049</v>
      </c>
    </row>
    <row r="135" spans="1:5" ht="15.75" thickBot="1">
      <c r="A135" s="515" t="s">
        <v>3142</v>
      </c>
      <c r="B135" s="516"/>
      <c r="C135" s="516"/>
      <c r="D135" s="517"/>
      <c r="E135" s="100">
        <f>SUM(E130:E134)</f>
        <v>7051.6348803697083</v>
      </c>
    </row>
    <row r="136" spans="1:5" ht="15.75" thickBot="1">
      <c r="A136" s="110" t="s">
        <v>3102</v>
      </c>
      <c r="B136" s="518" t="s">
        <v>3143</v>
      </c>
      <c r="C136" s="519"/>
      <c r="D136" s="520"/>
      <c r="E136" s="111">
        <f>E123</f>
        <v>2014.752822962774</v>
      </c>
    </row>
    <row r="137" spans="1:5" ht="15.75" thickBot="1">
      <c r="A137" s="515" t="s">
        <v>3144</v>
      </c>
      <c r="B137" s="516"/>
      <c r="C137" s="516"/>
      <c r="D137" s="517"/>
      <c r="E137" s="112">
        <f>SUM(E135:E136)</f>
        <v>9066.3877033324825</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20">
    <mergeCell ref="A7:E7"/>
    <mergeCell ref="A8:E8"/>
    <mergeCell ref="B9:D9"/>
    <mergeCell ref="B10:D10"/>
    <mergeCell ref="B11:D11"/>
    <mergeCell ref="B12:D12"/>
    <mergeCell ref="A1:E1"/>
    <mergeCell ref="A2:E2"/>
    <mergeCell ref="A3:E3"/>
    <mergeCell ref="A4:E4"/>
    <mergeCell ref="A5:E5"/>
    <mergeCell ref="A6:E6"/>
    <mergeCell ref="B20:D20"/>
    <mergeCell ref="B21:D21"/>
    <mergeCell ref="B22:C22"/>
    <mergeCell ref="B23:D23"/>
    <mergeCell ref="B24:C24"/>
    <mergeCell ref="B25:D25"/>
    <mergeCell ref="A13:E13"/>
    <mergeCell ref="D14:E14"/>
    <mergeCell ref="B15:D15"/>
    <mergeCell ref="B16:D16"/>
    <mergeCell ref="B18:D18"/>
    <mergeCell ref="A19:E19"/>
    <mergeCell ref="B14:C14"/>
    <mergeCell ref="B17:D17"/>
    <mergeCell ref="B34:C34"/>
    <mergeCell ref="A35:C35"/>
    <mergeCell ref="B36:C36"/>
    <mergeCell ref="A37:D37"/>
    <mergeCell ref="A38:E38"/>
    <mergeCell ref="A39:E39"/>
    <mergeCell ref="B26:D26"/>
    <mergeCell ref="B27:D27"/>
    <mergeCell ref="A28:D28"/>
    <mergeCell ref="A30:E30"/>
    <mergeCell ref="A31:E31"/>
    <mergeCell ref="B33:C33"/>
    <mergeCell ref="B32:C32"/>
    <mergeCell ref="B46:C46"/>
    <mergeCell ref="B47:C47"/>
    <mergeCell ref="B48:C48"/>
    <mergeCell ref="B49:C49"/>
    <mergeCell ref="B50:C50"/>
    <mergeCell ref="A51:C51"/>
    <mergeCell ref="A40:E40"/>
    <mergeCell ref="A41:E41"/>
    <mergeCell ref="B42:C42"/>
    <mergeCell ref="B43:C43"/>
    <mergeCell ref="B44:C44"/>
    <mergeCell ref="B45:C45"/>
    <mergeCell ref="B69:D69"/>
    <mergeCell ref="B70:D70"/>
    <mergeCell ref="B71:D71"/>
    <mergeCell ref="B72:D72"/>
    <mergeCell ref="A73:D73"/>
    <mergeCell ref="A74:E74"/>
    <mergeCell ref="A55:E55"/>
    <mergeCell ref="B61:D61"/>
    <mergeCell ref="B62:D62"/>
    <mergeCell ref="A65:D65"/>
    <mergeCell ref="A67:E67"/>
    <mergeCell ref="A68:E68"/>
    <mergeCell ref="A82:C82"/>
    <mergeCell ref="A83:E83"/>
    <mergeCell ref="A84:E84"/>
    <mergeCell ref="A85:E85"/>
    <mergeCell ref="B86:C86"/>
    <mergeCell ref="B87:C87"/>
    <mergeCell ref="B75:C75"/>
    <mergeCell ref="B76:C76"/>
    <mergeCell ref="B77:C77"/>
    <mergeCell ref="B78:C78"/>
    <mergeCell ref="B79:C79"/>
    <mergeCell ref="B80:C80"/>
    <mergeCell ref="A94:E94"/>
    <mergeCell ref="A95:E95"/>
    <mergeCell ref="B96:D96"/>
    <mergeCell ref="B97:D97"/>
    <mergeCell ref="A98:D98"/>
    <mergeCell ref="A100:E100"/>
    <mergeCell ref="B88:C88"/>
    <mergeCell ref="B89:C89"/>
    <mergeCell ref="B90:C90"/>
    <mergeCell ref="B91:C91"/>
    <mergeCell ref="B92:C92"/>
    <mergeCell ref="A93:B93"/>
    <mergeCell ref="B108:D108"/>
    <mergeCell ref="B109:D109"/>
    <mergeCell ref="B110:D110"/>
    <mergeCell ref="B111:D111"/>
    <mergeCell ref="B112:D112"/>
    <mergeCell ref="A113:D113"/>
    <mergeCell ref="B101:D101"/>
    <mergeCell ref="B102:D102"/>
    <mergeCell ref="B103:D103"/>
    <mergeCell ref="A104:D104"/>
    <mergeCell ref="A106:E106"/>
    <mergeCell ref="B107:D107"/>
    <mergeCell ref="B121:C121"/>
    <mergeCell ref="B122:C122"/>
    <mergeCell ref="A123:C123"/>
    <mergeCell ref="A125:E125"/>
    <mergeCell ref="A128:E128"/>
    <mergeCell ref="B129:D129"/>
    <mergeCell ref="A115:E115"/>
    <mergeCell ref="B116:C116"/>
    <mergeCell ref="B117:C117"/>
    <mergeCell ref="B118:C118"/>
    <mergeCell ref="B119:C119"/>
    <mergeCell ref="B120:C120"/>
    <mergeCell ref="B136:D136"/>
    <mergeCell ref="A137:D137"/>
    <mergeCell ref="A138:E138"/>
    <mergeCell ref="B130:D130"/>
    <mergeCell ref="B131:D131"/>
    <mergeCell ref="B132:D132"/>
    <mergeCell ref="B133:D133"/>
    <mergeCell ref="B134:D134"/>
    <mergeCell ref="A135:D135"/>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G143"/>
  <sheetViews>
    <sheetView showGridLines="0" topLeftCell="A54" zoomScaleNormal="100" zoomScaleSheetLayoutView="100"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V.A'!E6</f>
        <v>SINTEC - DF000250/2024</v>
      </c>
      <c r="F11" s="52"/>
      <c r="G11" s="52"/>
    </row>
    <row r="12" spans="1:7" ht="15.75" thickBot="1">
      <c r="A12" s="59" t="s">
        <v>3017</v>
      </c>
      <c r="B12" s="465" t="s">
        <v>3018</v>
      </c>
      <c r="C12" s="465"/>
      <c r="D12" s="465"/>
      <c r="E12" s="60">
        <v>12</v>
      </c>
      <c r="F12" s="52"/>
      <c r="G12" s="52"/>
    </row>
    <row r="13" spans="1:7" ht="15.75" thickBot="1">
      <c r="A13" s="547" t="s">
        <v>3019</v>
      </c>
      <c r="B13" s="548"/>
      <c r="C13" s="548"/>
      <c r="D13" s="548"/>
      <c r="E13" s="548"/>
      <c r="F13" s="52"/>
      <c r="G13" s="52"/>
    </row>
    <row r="14" spans="1:7">
      <c r="A14" s="116">
        <v>1</v>
      </c>
      <c r="B14" s="545" t="s">
        <v>3020</v>
      </c>
      <c r="C14" s="546"/>
      <c r="D14" s="549" t="s">
        <v>3021</v>
      </c>
      <c r="E14" s="550"/>
      <c r="F14" s="52"/>
      <c r="G14" s="52"/>
    </row>
    <row r="15" spans="1:7">
      <c r="A15" s="62">
        <v>2</v>
      </c>
      <c r="B15" s="485" t="s">
        <v>3022</v>
      </c>
      <c r="C15" s="486"/>
      <c r="D15" s="487"/>
      <c r="E15" s="63">
        <f>'Salários - CCT - V.A'!F6</f>
        <v>3299.9</v>
      </c>
      <c r="F15" s="52"/>
      <c r="G15" s="124"/>
    </row>
    <row r="16" spans="1:7" ht="77.25" customHeight="1">
      <c r="A16" s="62">
        <v>3</v>
      </c>
      <c r="B16" s="488" t="s">
        <v>3023</v>
      </c>
      <c r="C16" s="489"/>
      <c r="D16" s="490"/>
      <c r="E16" s="219" t="str">
        <f>'Salários - CCT - V.A'!B4</f>
        <v>Mecânico de manutenção e instalação de aparelhos de climatização e refrigeração (CBO/MTE 9112-05)/Técnico Industrial</v>
      </c>
    </row>
    <row r="17" spans="1:6">
      <c r="A17" s="53">
        <v>4</v>
      </c>
      <c r="B17" s="126" t="s">
        <v>3024</v>
      </c>
      <c r="C17" s="135"/>
      <c r="D17" s="129"/>
      <c r="E17" s="128" t="s">
        <v>3148</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3299.9</v>
      </c>
    </row>
    <row r="22" spans="1:6">
      <c r="A22" s="67" t="s">
        <v>3012</v>
      </c>
      <c r="B22" s="477" t="s">
        <v>3031</v>
      </c>
      <c r="C22" s="478"/>
      <c r="D22" s="68">
        <v>0.3</v>
      </c>
      <c r="E22" s="69">
        <f>E21*D22</f>
        <v>989.97</v>
      </c>
    </row>
    <row r="23" spans="1:6">
      <c r="A23" s="67" t="s">
        <v>3015</v>
      </c>
      <c r="B23" s="479" t="s">
        <v>3032</v>
      </c>
      <c r="C23" s="479"/>
      <c r="D23" s="479"/>
      <c r="E23" s="69">
        <v>0</v>
      </c>
    </row>
    <row r="24" spans="1:6">
      <c r="A24" s="67" t="s">
        <v>3033</v>
      </c>
      <c r="B24" s="477" t="s">
        <v>3034</v>
      </c>
      <c r="C24" s="478"/>
      <c r="D24" s="70">
        <v>0</v>
      </c>
      <c r="E24" s="69">
        <f>E21*D240</f>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4289.87</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77" t="s">
        <v>3045</v>
      </c>
      <c r="B32" s="78" t="s">
        <v>3046</v>
      </c>
      <c r="C32" s="78"/>
      <c r="D32" s="79" t="s">
        <v>3047</v>
      </c>
      <c r="E32" s="80" t="s">
        <v>3029</v>
      </c>
      <c r="F32" s="52"/>
    </row>
    <row r="33" spans="1:6">
      <c r="A33" s="149" t="s">
        <v>3009</v>
      </c>
      <c r="B33" s="482" t="s">
        <v>3048</v>
      </c>
      <c r="C33" s="482"/>
      <c r="D33" s="150">
        <f>'M.C.'!E11</f>
        <v>8.3299999999999999E-2</v>
      </c>
      <c r="E33" s="151">
        <f>ROUND(E$28*D33,2)</f>
        <v>357.35</v>
      </c>
      <c r="F33" s="52"/>
    </row>
    <row r="34" spans="1:6">
      <c r="A34" s="57" t="s">
        <v>3012</v>
      </c>
      <c r="B34" s="461" t="s">
        <v>3049</v>
      </c>
      <c r="C34" s="461"/>
      <c r="D34" s="147">
        <f>'M.C.'!E12</f>
        <v>0.121</v>
      </c>
      <c r="E34" s="152">
        <f>ROUND(E$28*D34,2)</f>
        <v>519.07000000000005</v>
      </c>
      <c r="F34" s="52"/>
    </row>
    <row r="35" spans="1:6">
      <c r="A35" s="494" t="s">
        <v>3050</v>
      </c>
      <c r="B35" s="495"/>
      <c r="C35" s="495"/>
      <c r="D35" s="148">
        <f>SUM(D33:D34)</f>
        <v>0.20429999999999998</v>
      </c>
      <c r="E35" s="152">
        <f>ROUND(SUM(E33:E34),2)</f>
        <v>876.42</v>
      </c>
      <c r="F35" s="52"/>
    </row>
    <row r="36" spans="1:6" ht="25.5" customHeight="1">
      <c r="A36" s="57" t="s">
        <v>3051</v>
      </c>
      <c r="B36" s="496" t="s">
        <v>3052</v>
      </c>
      <c r="C36" s="496"/>
      <c r="D36" s="147">
        <f>'M.C.'!E13</f>
        <v>7.5182399999999996E-2</v>
      </c>
      <c r="E36" s="152">
        <f>ROUND(E$28*D36,2)</f>
        <v>322.52</v>
      </c>
      <c r="F36" s="121"/>
    </row>
    <row r="37" spans="1:6" ht="15.75" thickBot="1">
      <c r="A37" s="497" t="s">
        <v>2835</v>
      </c>
      <c r="B37" s="498"/>
      <c r="C37" s="498"/>
      <c r="D37" s="498"/>
      <c r="E37" s="153">
        <f>ROUND(SUM(E35:E36),2)</f>
        <v>1198.94</v>
      </c>
      <c r="F37" s="52"/>
    </row>
    <row r="38" spans="1:6" ht="38.25" customHeight="1">
      <c r="A38" s="499" t="s">
        <v>3053</v>
      </c>
      <c r="B38" s="499"/>
      <c r="C38" s="499"/>
      <c r="D38" s="499"/>
      <c r="E38" s="499"/>
      <c r="F38" s="52"/>
    </row>
    <row r="39" spans="1:6" ht="32.25"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 t="shared" ref="E43:E50" si="0">ROUND(E$28*D43,2)</f>
        <v>857.97</v>
      </c>
      <c r="F43" s="52"/>
    </row>
    <row r="44" spans="1:6">
      <c r="A44" s="62" t="s">
        <v>3012</v>
      </c>
      <c r="B44" s="477" t="s">
        <v>3060</v>
      </c>
      <c r="C44" s="478"/>
      <c r="D44" s="82">
        <v>2.5000000000000001E-2</v>
      </c>
      <c r="E44" s="63">
        <f t="shared" si="0"/>
        <v>107.25</v>
      </c>
      <c r="F44" s="52"/>
    </row>
    <row r="45" spans="1:6">
      <c r="A45" s="62" t="s">
        <v>3015</v>
      </c>
      <c r="B45" s="477" t="s">
        <v>3061</v>
      </c>
      <c r="C45" s="478"/>
      <c r="D45" s="123">
        <v>0.03</v>
      </c>
      <c r="E45" s="63">
        <f t="shared" si="0"/>
        <v>128.69999999999999</v>
      </c>
      <c r="F45" s="52"/>
    </row>
    <row r="46" spans="1:6">
      <c r="A46" s="62" t="s">
        <v>3033</v>
      </c>
      <c r="B46" s="477" t="s">
        <v>3062</v>
      </c>
      <c r="C46" s="478"/>
      <c r="D46" s="82">
        <v>1.4999999999999999E-2</v>
      </c>
      <c r="E46" s="63">
        <f t="shared" si="0"/>
        <v>64.349999999999994</v>
      </c>
      <c r="F46" s="52"/>
    </row>
    <row r="47" spans="1:6">
      <c r="A47" s="62" t="s">
        <v>3035</v>
      </c>
      <c r="B47" s="477" t="s">
        <v>3063</v>
      </c>
      <c r="C47" s="478"/>
      <c r="D47" s="82">
        <v>0.01</v>
      </c>
      <c r="E47" s="63">
        <f t="shared" si="0"/>
        <v>42.9</v>
      </c>
      <c r="F47" s="52"/>
    </row>
    <row r="48" spans="1:6">
      <c r="A48" s="62" t="s">
        <v>3064</v>
      </c>
      <c r="B48" s="477" t="s">
        <v>3065</v>
      </c>
      <c r="C48" s="478"/>
      <c r="D48" s="82">
        <v>6.0000000000000001E-3</v>
      </c>
      <c r="E48" s="63">
        <f t="shared" si="0"/>
        <v>25.74</v>
      </c>
      <c r="F48" s="52"/>
    </row>
    <row r="49" spans="1:6">
      <c r="A49" s="62" t="s">
        <v>3037</v>
      </c>
      <c r="B49" s="477" t="s">
        <v>2749</v>
      </c>
      <c r="C49" s="478"/>
      <c r="D49" s="82">
        <v>2E-3</v>
      </c>
      <c r="E49" s="63">
        <f t="shared" si="0"/>
        <v>8.58</v>
      </c>
      <c r="F49" s="52"/>
    </row>
    <row r="50" spans="1:6">
      <c r="A50" s="53" t="s">
        <v>3039</v>
      </c>
      <c r="B50" s="477" t="s">
        <v>3066</v>
      </c>
      <c r="C50" s="478"/>
      <c r="D50" s="82">
        <v>0.08</v>
      </c>
      <c r="E50" s="63">
        <f t="shared" si="0"/>
        <v>343.19</v>
      </c>
      <c r="F50" s="52"/>
    </row>
    <row r="51" spans="1:6" ht="15.75" thickBot="1">
      <c r="A51" s="524" t="s">
        <v>3067</v>
      </c>
      <c r="B51" s="525"/>
      <c r="C51" s="526"/>
      <c r="D51" s="83">
        <v>0.36799999999999999</v>
      </c>
      <c r="E51" s="84">
        <f>ROUND(SUM(E43:E50),2)</f>
        <v>1578.68</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63">
        <v>11</v>
      </c>
      <c r="E57" s="63">
        <f>IF('M.C.'!E46*'M.C.'!E48&lt;E28*6%,0,'M.C.'!E46*'M.C.'!E48-E28*6%)</f>
        <v>0</v>
      </c>
      <c r="F57" s="52"/>
    </row>
    <row r="58" spans="1:6" ht="15" customHeight="1">
      <c r="A58" s="57" t="s">
        <v>3012</v>
      </c>
      <c r="B58" s="50" t="s">
        <v>3077</v>
      </c>
      <c r="C58" s="87">
        <v>22</v>
      </c>
      <c r="D58" s="63">
        <f>'Salários - CCT - V.A'!G6</f>
        <v>42.53</v>
      </c>
      <c r="E58" s="85">
        <f>C58*D58</f>
        <v>935.66000000000008</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f>'M.C.'!F52</f>
        <v>3.1</v>
      </c>
      <c r="F61" s="52"/>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938.7600000000001</v>
      </c>
    </row>
    <row r="66" spans="1:6">
      <c r="A66" s="115" t="s">
        <v>3087</v>
      </c>
      <c r="B66" s="76"/>
      <c r="C66" s="76"/>
      <c r="D66" s="76"/>
      <c r="E66" s="114"/>
    </row>
    <row r="67" spans="1:6" ht="15.75" thickBot="1">
      <c r="A67" s="536" t="s">
        <v>3088</v>
      </c>
      <c r="B67" s="536"/>
      <c r="C67" s="536"/>
      <c r="D67" s="536"/>
      <c r="E67" s="536"/>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1198.94</v>
      </c>
    </row>
    <row r="71" spans="1:6" ht="15.75" thickBot="1">
      <c r="A71" s="99" t="s">
        <v>3057</v>
      </c>
      <c r="B71" s="518" t="s">
        <v>3058</v>
      </c>
      <c r="C71" s="519"/>
      <c r="D71" s="520"/>
      <c r="E71" s="100">
        <f>E51</f>
        <v>1578.68</v>
      </c>
    </row>
    <row r="72" spans="1:6" ht="15.75" thickBot="1">
      <c r="A72" s="99" t="s">
        <v>3072</v>
      </c>
      <c r="B72" s="521" t="s">
        <v>3073</v>
      </c>
      <c r="C72" s="522"/>
      <c r="D72" s="523"/>
      <c r="E72" s="100">
        <f>E65</f>
        <v>938.7600000000001</v>
      </c>
    </row>
    <row r="73" spans="1:6" ht="15.75" thickBot="1">
      <c r="A73" s="515" t="s">
        <v>56</v>
      </c>
      <c r="B73" s="516"/>
      <c r="C73" s="516"/>
      <c r="D73" s="517"/>
      <c r="E73" s="101">
        <f>SUM(E70:E72)</f>
        <v>3716.38</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D76*$E$28</f>
        <v>19.661904166666666</v>
      </c>
    </row>
    <row r="77" spans="1:6" ht="15.75" thickBot="1">
      <c r="A77" s="99" t="s">
        <v>3097</v>
      </c>
      <c r="B77" s="531" t="s">
        <v>3098</v>
      </c>
      <c r="C77" s="532"/>
      <c r="D77" s="103">
        <f>'M.C.'!E27</f>
        <v>3.6666666666666667E-4</v>
      </c>
      <c r="E77" s="100">
        <f t="shared" ref="E77:E80" si="1">D77*$E$28</f>
        <v>1.5729523333333333</v>
      </c>
    </row>
    <row r="78" spans="1:6" ht="27" customHeight="1" thickBot="1">
      <c r="A78" s="99" t="s">
        <v>3051</v>
      </c>
      <c r="B78" s="531" t="s">
        <v>3099</v>
      </c>
      <c r="C78" s="532"/>
      <c r="D78" s="130">
        <f>'M.C.'!E28</f>
        <v>3.4799999999999998E-2</v>
      </c>
      <c r="E78" s="100">
        <f t="shared" si="1"/>
        <v>149.287476</v>
      </c>
    </row>
    <row r="79" spans="1:6" ht="15.75" thickBot="1">
      <c r="A79" s="99" t="s">
        <v>3017</v>
      </c>
      <c r="B79" s="531" t="s">
        <v>3100</v>
      </c>
      <c r="C79" s="532"/>
      <c r="D79" s="103">
        <f>'M.C.'!E29</f>
        <v>1.9400000000000001E-2</v>
      </c>
      <c r="E79" s="100">
        <f>D79*$E$28</f>
        <v>83.223478</v>
      </c>
    </row>
    <row r="80" spans="1:6" ht="26.25" customHeight="1" thickBot="1">
      <c r="A80" s="99" t="s">
        <v>3080</v>
      </c>
      <c r="B80" s="531" t="s">
        <v>3101</v>
      </c>
      <c r="C80" s="532"/>
      <c r="D80" s="103">
        <f>D79*D51</f>
        <v>7.1392000000000001E-3</v>
      </c>
      <c r="E80" s="100">
        <f t="shared" si="1"/>
        <v>30.626239903999998</v>
      </c>
      <c r="F80" s="52"/>
    </row>
    <row r="81" spans="1:6" ht="15.75" thickBot="1">
      <c r="A81" s="99" t="s">
        <v>3102</v>
      </c>
      <c r="B81" s="140" t="s">
        <v>3103</v>
      </c>
      <c r="C81" s="141"/>
      <c r="D81" s="130">
        <v>5.1999999999999998E-3</v>
      </c>
      <c r="E81" s="100">
        <f>D81*$E$28</f>
        <v>22.307323999999998</v>
      </c>
      <c r="F81" s="52"/>
    </row>
    <row r="82" spans="1:6" ht="15.75" thickBot="1">
      <c r="A82" s="515" t="s">
        <v>56</v>
      </c>
      <c r="B82" s="516"/>
      <c r="C82" s="517"/>
      <c r="D82" s="104">
        <v>7.1199999999999999E-2</v>
      </c>
      <c r="E82" s="105">
        <f>ROUND(SUM(E76:E81),2)</f>
        <v>306.68</v>
      </c>
      <c r="F82" s="52"/>
    </row>
    <row r="83" spans="1:6" ht="15.75"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D87*$E$28</f>
        <v>39.721018518518513</v>
      </c>
      <c r="F87" s="52"/>
    </row>
    <row r="88" spans="1:6" ht="15.75" thickBot="1">
      <c r="A88" s="99" t="s">
        <v>3097</v>
      </c>
      <c r="B88" s="531" t="s">
        <v>3110</v>
      </c>
      <c r="C88" s="532"/>
      <c r="D88" s="106">
        <f>'M.C.'!E36</f>
        <v>2.7222222222222218E-3</v>
      </c>
      <c r="E88" s="107">
        <f>D88*$E$28</f>
        <v>11.677979444444443</v>
      </c>
      <c r="F88" s="52"/>
    </row>
    <row r="89" spans="1:6" ht="15.75" thickBot="1">
      <c r="A89" s="99" t="s">
        <v>3051</v>
      </c>
      <c r="B89" s="531" t="s">
        <v>3111</v>
      </c>
      <c r="C89" s="532"/>
      <c r="D89" s="106">
        <f>'M.C.'!E37</f>
        <v>2.3000000000000001E-4</v>
      </c>
      <c r="E89" s="107">
        <f>D89*$E$28</f>
        <v>0.98667009999999999</v>
      </c>
      <c r="F89" s="52"/>
    </row>
    <row r="90" spans="1:6" ht="15.75" thickBot="1">
      <c r="A90" s="99" t="s">
        <v>3017</v>
      </c>
      <c r="B90" s="531" t="s">
        <v>3112</v>
      </c>
      <c r="C90" s="532"/>
      <c r="D90" s="106">
        <f>'M.C.'!E38</f>
        <v>4.1999999999999997E-3</v>
      </c>
      <c r="E90" s="107">
        <f>D90*$E$28</f>
        <v>18.017453999999997</v>
      </c>
      <c r="F90" s="52"/>
    </row>
    <row r="91" spans="1:6" ht="15.75" thickBot="1">
      <c r="A91" s="99" t="s">
        <v>3080</v>
      </c>
      <c r="B91" s="531" t="s">
        <v>3113</v>
      </c>
      <c r="C91" s="532"/>
      <c r="D91" s="106">
        <f>'M.C.'!E39</f>
        <v>1.6180555555555555E-4</v>
      </c>
      <c r="E91" s="107">
        <f>D91*$E$28</f>
        <v>0.69412479861111109</v>
      </c>
      <c r="F91" s="52"/>
    </row>
    <row r="92" spans="1:6" ht="15.75" thickBot="1">
      <c r="A92" s="99" t="s">
        <v>3102</v>
      </c>
      <c r="B92" s="531" t="s">
        <v>3114</v>
      </c>
      <c r="C92" s="532"/>
      <c r="D92" s="132">
        <f>'M.C.'!E40</f>
        <v>0</v>
      </c>
      <c r="E92" s="107">
        <f t="shared" ref="E92" si="2">D92*$E$28</f>
        <v>0</v>
      </c>
      <c r="F92" s="134" t="s">
        <v>3115</v>
      </c>
    </row>
    <row r="93" spans="1:6" ht="15.75" thickBot="1">
      <c r="A93" s="515" t="s">
        <v>2835</v>
      </c>
      <c r="B93" s="516"/>
      <c r="C93" s="48"/>
      <c r="D93" s="108">
        <v>1.2E-2</v>
      </c>
      <c r="E93" s="105">
        <f>SUM(E87:E92)</f>
        <v>71.097246861574064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71.097246861574064</v>
      </c>
    </row>
    <row r="103" spans="1:6" ht="15.75" thickBot="1">
      <c r="A103" s="99" t="s">
        <v>3118</v>
      </c>
      <c r="B103" s="521" t="s">
        <v>3119</v>
      </c>
      <c r="C103" s="522"/>
      <c r="D103" s="523"/>
      <c r="E103" s="100">
        <v>0</v>
      </c>
    </row>
    <row r="104" spans="1:6" ht="15.75" thickBot="1">
      <c r="A104" s="515" t="s">
        <v>56</v>
      </c>
      <c r="B104" s="516"/>
      <c r="C104" s="516"/>
      <c r="D104" s="517"/>
      <c r="E104" s="105">
        <f>SUM(E102:E103)</f>
        <v>71.097246861574064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EPI'!H47</f>
        <v>180.94833333333332</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344.83869047619049</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436.44329686688826</v>
      </c>
      <c r="F117" s="52"/>
    </row>
    <row r="118" spans="1:6">
      <c r="A118" s="99" t="s">
        <v>3097</v>
      </c>
      <c r="B118" s="531" t="s">
        <v>2710</v>
      </c>
      <c r="C118" s="532"/>
      <c r="D118" s="106">
        <v>0.05</v>
      </c>
      <c r="E118" s="100">
        <f>(E117+E135)*D118</f>
        <v>458.26546171023267</v>
      </c>
      <c r="F118" s="52"/>
    </row>
    <row r="119" spans="1:6">
      <c r="A119" s="99" t="s">
        <v>3051</v>
      </c>
      <c r="B119" s="531" t="s">
        <v>3133</v>
      </c>
      <c r="C119" s="532"/>
      <c r="D119" s="106">
        <f>D120+D121+D122</f>
        <v>0.14250000000000002</v>
      </c>
      <c r="E119" s="100">
        <f>((E117+E118+E135)/(1-D119))*D119</f>
        <v>1599.2529378050979</v>
      </c>
      <c r="F119" s="122"/>
    </row>
    <row r="120" spans="1:6" ht="15.75" thickBot="1">
      <c r="A120" s="99"/>
      <c r="B120" s="531" t="s">
        <v>3134</v>
      </c>
      <c r="C120" s="532"/>
      <c r="D120" s="106">
        <v>9.2499999999999999E-2</v>
      </c>
      <c r="E120" s="100">
        <f>D120*E137</f>
        <v>1038.1115561190986</v>
      </c>
      <c r="F120" s="52"/>
    </row>
    <row r="121" spans="1:6" ht="15.75" thickBot="1">
      <c r="A121" s="99"/>
      <c r="B121" s="531" t="s">
        <v>3135</v>
      </c>
      <c r="C121" s="532"/>
      <c r="D121" s="109">
        <v>0.05</v>
      </c>
      <c r="E121" s="100">
        <f>D121*E137</f>
        <v>561.14138168599925</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2493.9616963822191</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4289.87</v>
      </c>
    </row>
    <row r="131" spans="1:5" ht="15.75" thickBot="1">
      <c r="A131" s="110" t="s">
        <v>3097</v>
      </c>
      <c r="B131" s="521" t="s">
        <v>3043</v>
      </c>
      <c r="C131" s="522"/>
      <c r="D131" s="523"/>
      <c r="E131" s="100">
        <f>E73</f>
        <v>3716.38</v>
      </c>
    </row>
    <row r="132" spans="1:5" ht="15.75" thickBot="1">
      <c r="A132" s="110" t="s">
        <v>3051</v>
      </c>
      <c r="B132" s="521" t="s">
        <v>3092</v>
      </c>
      <c r="C132" s="522"/>
      <c r="D132" s="523"/>
      <c r="E132" s="100">
        <f>E82</f>
        <v>306.68</v>
      </c>
    </row>
    <row r="133" spans="1:5" ht="15.75" thickBot="1">
      <c r="A133" s="110" t="s">
        <v>3017</v>
      </c>
      <c r="B133" s="521" t="s">
        <v>3105</v>
      </c>
      <c r="C133" s="522"/>
      <c r="D133" s="523"/>
      <c r="E133" s="100">
        <f>E93</f>
        <v>71.097246861574064</v>
      </c>
    </row>
    <row r="134" spans="1:5" ht="15.75" thickBot="1">
      <c r="A134" s="110" t="s">
        <v>3080</v>
      </c>
      <c r="B134" s="521" t="s">
        <v>3123</v>
      </c>
      <c r="C134" s="522"/>
      <c r="D134" s="523"/>
      <c r="E134" s="100">
        <f>E113</f>
        <v>344.83869047619049</v>
      </c>
    </row>
    <row r="135" spans="1:5" ht="15.75" thickBot="1">
      <c r="A135" s="515" t="s">
        <v>3142</v>
      </c>
      <c r="B135" s="516"/>
      <c r="C135" s="516"/>
      <c r="D135" s="517"/>
      <c r="E135" s="100">
        <f>SUM(E130:E134)</f>
        <v>8728.865937337765</v>
      </c>
    </row>
    <row r="136" spans="1:5" ht="15.75" thickBot="1">
      <c r="A136" s="110" t="s">
        <v>3102</v>
      </c>
      <c r="B136" s="518" t="s">
        <v>3143</v>
      </c>
      <c r="C136" s="519"/>
      <c r="D136" s="520"/>
      <c r="E136" s="111">
        <f>E123</f>
        <v>2493.9616963822191</v>
      </c>
    </row>
    <row r="137" spans="1:5" ht="15.75" thickBot="1">
      <c r="A137" s="515" t="s">
        <v>3144</v>
      </c>
      <c r="B137" s="516"/>
      <c r="C137" s="516"/>
      <c r="D137" s="517"/>
      <c r="E137" s="112">
        <f>SUM(E135:E136)</f>
        <v>11222.827633719984</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B48:C48"/>
    <mergeCell ref="B49:C49"/>
    <mergeCell ref="B97:D97"/>
    <mergeCell ref="B70:D70"/>
    <mergeCell ref="B16:D16"/>
    <mergeCell ref="B18:D18"/>
    <mergeCell ref="A19:E19"/>
    <mergeCell ref="B20:D20"/>
    <mergeCell ref="B21:D21"/>
    <mergeCell ref="B22:C22"/>
    <mergeCell ref="B23:D23"/>
    <mergeCell ref="B24:C24"/>
    <mergeCell ref="B25:D25"/>
    <mergeCell ref="B26:D26"/>
    <mergeCell ref="B27:D27"/>
    <mergeCell ref="B50:C50"/>
    <mergeCell ref="A84:E84"/>
    <mergeCell ref="A85:E85"/>
    <mergeCell ref="B86:C86"/>
    <mergeCell ref="B87:C87"/>
    <mergeCell ref="B88:C88"/>
    <mergeCell ref="B89:C89"/>
    <mergeCell ref="B90:C90"/>
    <mergeCell ref="B36:C36"/>
    <mergeCell ref="B15:D15"/>
    <mergeCell ref="B34:C34"/>
    <mergeCell ref="A35:C35"/>
    <mergeCell ref="B121:C121"/>
    <mergeCell ref="B122:C122"/>
    <mergeCell ref="A51:C51"/>
    <mergeCell ref="B71:D71"/>
    <mergeCell ref="B72:D72"/>
    <mergeCell ref="A73:D73"/>
    <mergeCell ref="A74:E74"/>
    <mergeCell ref="B75:C75"/>
    <mergeCell ref="B76:C76"/>
    <mergeCell ref="B77:C77"/>
    <mergeCell ref="B78:C78"/>
    <mergeCell ref="A55:E55"/>
    <mergeCell ref="B120:C120"/>
    <mergeCell ref="B91:C91"/>
    <mergeCell ref="B92:C92"/>
    <mergeCell ref="A93:B93"/>
    <mergeCell ref="A94:E94"/>
    <mergeCell ref="A95:E95"/>
    <mergeCell ref="B96:D96"/>
    <mergeCell ref="A98:D98"/>
    <mergeCell ref="A100:E100"/>
    <mergeCell ref="B130:D130"/>
    <mergeCell ref="B102:D102"/>
    <mergeCell ref="B80:C80"/>
    <mergeCell ref="A37:D37"/>
    <mergeCell ref="A38:E38"/>
    <mergeCell ref="A1:E1"/>
    <mergeCell ref="A2:E2"/>
    <mergeCell ref="A3:E3"/>
    <mergeCell ref="A4:E4"/>
    <mergeCell ref="A5:E5"/>
    <mergeCell ref="A6:E6"/>
    <mergeCell ref="A7:E7"/>
    <mergeCell ref="A8:E8"/>
    <mergeCell ref="B9:D9"/>
    <mergeCell ref="B14:C14"/>
    <mergeCell ref="A28:D28"/>
    <mergeCell ref="A30:E30"/>
    <mergeCell ref="A31:E31"/>
    <mergeCell ref="B33:C33"/>
    <mergeCell ref="B11:D11"/>
    <mergeCell ref="B12:D12"/>
    <mergeCell ref="B10:D10"/>
    <mergeCell ref="A13:E13"/>
    <mergeCell ref="D14:E14"/>
    <mergeCell ref="A128:E128"/>
    <mergeCell ref="B129:D129"/>
    <mergeCell ref="A123:C123"/>
    <mergeCell ref="B61:D61"/>
    <mergeCell ref="B62:D62"/>
    <mergeCell ref="A65:D65"/>
    <mergeCell ref="A67:E67"/>
    <mergeCell ref="A68:E68"/>
    <mergeCell ref="B69:D69"/>
    <mergeCell ref="B79:C79"/>
    <mergeCell ref="B101:D101"/>
    <mergeCell ref="A82:C82"/>
    <mergeCell ref="A83:E83"/>
    <mergeCell ref="A39:E39"/>
    <mergeCell ref="A40:E40"/>
    <mergeCell ref="A41:E41"/>
    <mergeCell ref="B42:C42"/>
    <mergeCell ref="B43:C43"/>
    <mergeCell ref="B44:C44"/>
    <mergeCell ref="B45:C45"/>
    <mergeCell ref="B46:C46"/>
    <mergeCell ref="B47:C47"/>
    <mergeCell ref="B133:D133"/>
    <mergeCell ref="B134:D134"/>
    <mergeCell ref="A135:D135"/>
    <mergeCell ref="B136:D136"/>
    <mergeCell ref="A137:D137"/>
    <mergeCell ref="A138:E138"/>
    <mergeCell ref="B103:D103"/>
    <mergeCell ref="A104:D104"/>
    <mergeCell ref="A106:E106"/>
    <mergeCell ref="B107:D107"/>
    <mergeCell ref="B108:D108"/>
    <mergeCell ref="B109:D109"/>
    <mergeCell ref="B110:D110"/>
    <mergeCell ref="B111:D111"/>
    <mergeCell ref="B112:D112"/>
    <mergeCell ref="A113:D113"/>
    <mergeCell ref="A115:E115"/>
    <mergeCell ref="B116:C116"/>
    <mergeCell ref="B117:C117"/>
    <mergeCell ref="B118:C118"/>
    <mergeCell ref="B119:C119"/>
    <mergeCell ref="A125:E125"/>
    <mergeCell ref="B131:D131"/>
    <mergeCell ref="B132:D132"/>
  </mergeCell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2">
    <tabColor rgb="FF002060"/>
  </sheetPr>
  <dimension ref="A1:G143"/>
  <sheetViews>
    <sheetView showGridLines="0" topLeftCell="A43" zoomScaleNormal="100" zoomScaleSheetLayoutView="90"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V.A'!E5</f>
        <v>SINTEC - DF000250/2024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543" t="s">
        <v>3020</v>
      </c>
      <c r="C14" s="543"/>
      <c r="D14" s="483" t="s">
        <v>3150</v>
      </c>
      <c r="E14" s="484"/>
      <c r="F14" s="52"/>
      <c r="G14" s="52"/>
    </row>
    <row r="15" spans="1:7">
      <c r="A15" s="62">
        <v>2</v>
      </c>
      <c r="B15" s="485" t="s">
        <v>3022</v>
      </c>
      <c r="C15" s="486"/>
      <c r="D15" s="487"/>
      <c r="E15" s="63">
        <f>'Salários - CCT - V.A'!F7</f>
        <v>3229.9</v>
      </c>
      <c r="F15" s="52"/>
      <c r="G15" s="124"/>
    </row>
    <row r="16" spans="1:7" ht="45">
      <c r="A16" s="62">
        <v>3</v>
      </c>
      <c r="B16" s="488" t="s">
        <v>3023</v>
      </c>
      <c r="C16" s="489"/>
      <c r="D16" s="490"/>
      <c r="E16" s="220" t="str">
        <f>'Salários - CCT - V.A'!B5</f>
        <v xml:space="preserve">Operador eletromecânico (CBO/MTE 9541-25)/Técnico Industrial </v>
      </c>
    </row>
    <row r="17" spans="1:6">
      <c r="A17" s="53">
        <v>4</v>
      </c>
      <c r="B17" s="126" t="s">
        <v>3024</v>
      </c>
      <c r="C17" s="135"/>
      <c r="D17" s="129"/>
      <c r="E17" s="128" t="s">
        <v>3151</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3229.9</v>
      </c>
    </row>
    <row r="22" spans="1:6">
      <c r="A22" s="67" t="s">
        <v>3012</v>
      </c>
      <c r="B22" s="477" t="s">
        <v>3031</v>
      </c>
      <c r="C22" s="478"/>
      <c r="D22" s="68">
        <v>0</v>
      </c>
      <c r="E22" s="69">
        <f>E21*D22</f>
        <v>0</v>
      </c>
    </row>
    <row r="23" spans="1:6">
      <c r="A23" s="67" t="s">
        <v>3015</v>
      </c>
      <c r="B23" s="479" t="s">
        <v>3032</v>
      </c>
      <c r="C23" s="479"/>
      <c r="D23" s="479"/>
      <c r="E23" s="69">
        <v>0</v>
      </c>
    </row>
    <row r="24" spans="1:6">
      <c r="A24" s="67" t="s">
        <v>3033</v>
      </c>
      <c r="B24" s="477" t="s">
        <v>3034</v>
      </c>
      <c r="C24" s="478"/>
      <c r="D24" s="70">
        <v>0</v>
      </c>
      <c r="E24" s="69">
        <f>E21*D240</f>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3229.9</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541" t="s">
        <v>3046</v>
      </c>
      <c r="C32" s="542"/>
      <c r="D32" s="145" t="s">
        <v>3047</v>
      </c>
      <c r="E32" s="146" t="s">
        <v>3029</v>
      </c>
      <c r="F32" s="52"/>
    </row>
    <row r="33" spans="1:6">
      <c r="A33" s="149" t="s">
        <v>3009</v>
      </c>
      <c r="B33" s="482" t="s">
        <v>3048</v>
      </c>
      <c r="C33" s="482"/>
      <c r="D33" s="150">
        <f>'M.C.'!E11</f>
        <v>8.3299999999999999E-2</v>
      </c>
      <c r="E33" s="151">
        <f>ROUND(E$28*D33,2)</f>
        <v>269.05</v>
      </c>
      <c r="F33" s="52"/>
    </row>
    <row r="34" spans="1:6">
      <c r="A34" s="57" t="s">
        <v>3012</v>
      </c>
      <c r="B34" s="461" t="s">
        <v>3049</v>
      </c>
      <c r="C34" s="461"/>
      <c r="D34" s="147">
        <f>'M.C.'!E12</f>
        <v>0.121</v>
      </c>
      <c r="E34" s="152">
        <f>ROUND(E$28*D34,2)</f>
        <v>390.82</v>
      </c>
      <c r="F34" s="52"/>
    </row>
    <row r="35" spans="1:6">
      <c r="A35" s="494" t="s">
        <v>3050</v>
      </c>
      <c r="B35" s="495"/>
      <c r="C35" s="495"/>
      <c r="D35" s="148">
        <f>SUM(D33:D34)</f>
        <v>0.20429999999999998</v>
      </c>
      <c r="E35" s="152">
        <f>ROUND(SUM(E33:E34),2)</f>
        <v>659.87</v>
      </c>
      <c r="F35" s="52"/>
    </row>
    <row r="36" spans="1:6" ht="25.5" customHeight="1">
      <c r="A36" s="57" t="s">
        <v>3051</v>
      </c>
      <c r="B36" s="496" t="s">
        <v>3052</v>
      </c>
      <c r="C36" s="496"/>
      <c r="D36" s="147">
        <f>'M.C.'!E13</f>
        <v>7.5182399999999996E-2</v>
      </c>
      <c r="E36" s="152">
        <f>ROUND(E$28*D36,2)</f>
        <v>242.83</v>
      </c>
      <c r="F36" s="121"/>
    </row>
    <row r="37" spans="1:6" ht="15.75" thickBot="1">
      <c r="A37" s="497" t="s">
        <v>2835</v>
      </c>
      <c r="B37" s="498"/>
      <c r="C37" s="498"/>
      <c r="D37" s="498"/>
      <c r="E37" s="153">
        <f>ROUND(SUM(E35:E36),2)</f>
        <v>902.7</v>
      </c>
      <c r="F37" s="52"/>
    </row>
    <row r="38" spans="1:6" ht="38.25" customHeight="1">
      <c r="A38" s="499" t="s">
        <v>3053</v>
      </c>
      <c r="B38" s="499"/>
      <c r="C38" s="499"/>
      <c r="D38" s="499"/>
      <c r="E38" s="499"/>
      <c r="F38" s="52"/>
    </row>
    <row r="39" spans="1:6" ht="32.25"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 t="shared" ref="E43:E50" si="0">ROUND(E$28*D43,2)</f>
        <v>645.98</v>
      </c>
      <c r="F43" s="52"/>
    </row>
    <row r="44" spans="1:6">
      <c r="A44" s="62" t="s">
        <v>3012</v>
      </c>
      <c r="B44" s="477" t="s">
        <v>3060</v>
      </c>
      <c r="C44" s="478"/>
      <c r="D44" s="82">
        <v>2.5000000000000001E-2</v>
      </c>
      <c r="E44" s="63">
        <f t="shared" si="0"/>
        <v>80.75</v>
      </c>
      <c r="F44" s="52"/>
    </row>
    <row r="45" spans="1:6">
      <c r="A45" s="62" t="s">
        <v>3015</v>
      </c>
      <c r="B45" s="477" t="s">
        <v>3061</v>
      </c>
      <c r="C45" s="478"/>
      <c r="D45" s="123">
        <v>0.03</v>
      </c>
      <c r="E45" s="63">
        <f t="shared" si="0"/>
        <v>96.9</v>
      </c>
      <c r="F45" s="52"/>
    </row>
    <row r="46" spans="1:6">
      <c r="A46" s="62" t="s">
        <v>3033</v>
      </c>
      <c r="B46" s="477" t="s">
        <v>3062</v>
      </c>
      <c r="C46" s="478"/>
      <c r="D46" s="82">
        <v>1.4999999999999999E-2</v>
      </c>
      <c r="E46" s="63">
        <f t="shared" si="0"/>
        <v>48.45</v>
      </c>
      <c r="F46" s="52"/>
    </row>
    <row r="47" spans="1:6">
      <c r="A47" s="62" t="s">
        <v>3035</v>
      </c>
      <c r="B47" s="477" t="s">
        <v>3063</v>
      </c>
      <c r="C47" s="478"/>
      <c r="D47" s="82">
        <v>0.01</v>
      </c>
      <c r="E47" s="63">
        <f t="shared" si="0"/>
        <v>32.299999999999997</v>
      </c>
      <c r="F47" s="52"/>
    </row>
    <row r="48" spans="1:6">
      <c r="A48" s="62" t="s">
        <v>3064</v>
      </c>
      <c r="B48" s="477" t="s">
        <v>3065</v>
      </c>
      <c r="C48" s="478"/>
      <c r="D48" s="82">
        <v>6.0000000000000001E-3</v>
      </c>
      <c r="E48" s="63">
        <f t="shared" si="0"/>
        <v>19.38</v>
      </c>
      <c r="F48" s="52"/>
    </row>
    <row r="49" spans="1:6">
      <c r="A49" s="62" t="s">
        <v>3037</v>
      </c>
      <c r="B49" s="477" t="s">
        <v>2749</v>
      </c>
      <c r="C49" s="478"/>
      <c r="D49" s="82">
        <v>2E-3</v>
      </c>
      <c r="E49" s="63">
        <f t="shared" si="0"/>
        <v>6.46</v>
      </c>
      <c r="F49" s="52"/>
    </row>
    <row r="50" spans="1:6">
      <c r="A50" s="53" t="s">
        <v>3039</v>
      </c>
      <c r="B50" s="477" t="s">
        <v>3066</v>
      </c>
      <c r="C50" s="478"/>
      <c r="D50" s="82">
        <v>0.08</v>
      </c>
      <c r="E50" s="63">
        <f t="shared" si="0"/>
        <v>258.39</v>
      </c>
      <c r="F50" s="52"/>
    </row>
    <row r="51" spans="1:6" ht="15.75" thickBot="1">
      <c r="A51" s="524" t="s">
        <v>3067</v>
      </c>
      <c r="B51" s="525"/>
      <c r="C51" s="526"/>
      <c r="D51" s="83">
        <v>0.36799999999999999</v>
      </c>
      <c r="E51" s="84">
        <f>ROUND(SUM(E43:E50),2)</f>
        <v>1188.6099999999999</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48.205999999999989</v>
      </c>
      <c r="F57" s="52"/>
    </row>
    <row r="58" spans="1:6" ht="15" customHeight="1">
      <c r="A58" s="57" t="s">
        <v>3012</v>
      </c>
      <c r="B58" s="50" t="s">
        <v>3077</v>
      </c>
      <c r="C58" s="87">
        <v>22</v>
      </c>
      <c r="D58" s="167">
        <f>'Salários - CCT - V.A'!G5</f>
        <v>42.53</v>
      </c>
      <c r="E58" s="69">
        <f>C58*D58</f>
        <v>935.66000000000008</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52"/>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983.8660000000001</v>
      </c>
    </row>
    <row r="66" spans="1:6">
      <c r="A66" s="115" t="s">
        <v>3087</v>
      </c>
      <c r="B66" s="76"/>
      <c r="C66" s="76"/>
      <c r="D66" s="76"/>
      <c r="E66" s="114"/>
    </row>
    <row r="67" spans="1:6" ht="15.75" thickBot="1">
      <c r="A67" s="536" t="s">
        <v>3088</v>
      </c>
      <c r="B67" s="536"/>
      <c r="C67" s="536"/>
      <c r="D67" s="536"/>
      <c r="E67" s="536"/>
    </row>
    <row r="68" spans="1:6" ht="15.75" thickBot="1">
      <c r="A68" s="504" t="s">
        <v>3089</v>
      </c>
      <c r="B68" s="505"/>
      <c r="C68" s="505"/>
      <c r="D68" s="505"/>
      <c r="E68" s="506"/>
    </row>
    <row r="69" spans="1:6" ht="15.75" thickBot="1">
      <c r="A69" s="169">
        <v>2</v>
      </c>
      <c r="B69" s="468" t="s">
        <v>3090</v>
      </c>
      <c r="C69" s="469"/>
      <c r="D69" s="470"/>
      <c r="E69" s="170" t="s">
        <v>3091</v>
      </c>
    </row>
    <row r="70" spans="1:6">
      <c r="A70" s="171" t="s">
        <v>3045</v>
      </c>
      <c r="B70" s="561" t="s">
        <v>3046</v>
      </c>
      <c r="C70" s="561"/>
      <c r="D70" s="561"/>
      <c r="E70" s="172">
        <f>E37</f>
        <v>902.7</v>
      </c>
    </row>
    <row r="71" spans="1:6">
      <c r="A71" s="173" t="s">
        <v>3057</v>
      </c>
      <c r="B71" s="564" t="s">
        <v>3058</v>
      </c>
      <c r="C71" s="564"/>
      <c r="D71" s="564"/>
      <c r="E71" s="174">
        <f>E51</f>
        <v>1188.6099999999999</v>
      </c>
    </row>
    <row r="72" spans="1:6" ht="15.75" thickBot="1">
      <c r="A72" s="175" t="s">
        <v>3072</v>
      </c>
      <c r="B72" s="562" t="s">
        <v>3073</v>
      </c>
      <c r="C72" s="562"/>
      <c r="D72" s="562"/>
      <c r="E72" s="176">
        <f>E65</f>
        <v>983.8660000000001</v>
      </c>
    </row>
    <row r="73" spans="1:6" ht="15.75" thickBot="1">
      <c r="A73" s="455" t="s">
        <v>56</v>
      </c>
      <c r="B73" s="456"/>
      <c r="C73" s="456"/>
      <c r="D73" s="457"/>
      <c r="E73" s="101">
        <f>SUM(E70:E72)</f>
        <v>3075.1759999999999</v>
      </c>
    </row>
    <row r="74" spans="1:6" ht="15.75" thickBot="1">
      <c r="A74" s="559" t="s">
        <v>3092</v>
      </c>
      <c r="B74" s="527"/>
      <c r="C74" s="527"/>
      <c r="D74" s="527"/>
      <c r="E74" s="528"/>
    </row>
    <row r="75" spans="1:6" ht="15.75" thickBot="1">
      <c r="A75" s="181">
        <v>3</v>
      </c>
      <c r="B75" s="567" t="s">
        <v>3093</v>
      </c>
      <c r="C75" s="567"/>
      <c r="D75" s="182" t="s">
        <v>3094</v>
      </c>
      <c r="E75" s="183" t="s">
        <v>3091</v>
      </c>
    </row>
    <row r="76" spans="1:6">
      <c r="A76" s="171" t="s">
        <v>3095</v>
      </c>
      <c r="B76" s="560" t="s">
        <v>3096</v>
      </c>
      <c r="C76" s="560"/>
      <c r="D76" s="179">
        <f>'M.C.'!E26</f>
        <v>4.5833333333333334E-3</v>
      </c>
      <c r="E76" s="172">
        <f>D76*$E$28</f>
        <v>14.803708333333335</v>
      </c>
    </row>
    <row r="77" spans="1:6">
      <c r="A77" s="173" t="s">
        <v>3097</v>
      </c>
      <c r="B77" s="496" t="s">
        <v>3098</v>
      </c>
      <c r="C77" s="496"/>
      <c r="D77" s="177">
        <f>'M.C.'!E27</f>
        <v>3.6666666666666667E-4</v>
      </c>
      <c r="E77" s="174">
        <f>D77*$E$28</f>
        <v>1.1842966666666668</v>
      </c>
    </row>
    <row r="78" spans="1:6" ht="27" customHeight="1">
      <c r="A78" s="173" t="s">
        <v>3051</v>
      </c>
      <c r="B78" s="496" t="s">
        <v>3099</v>
      </c>
      <c r="C78" s="496"/>
      <c r="D78" s="178">
        <f>'M.C.'!E28</f>
        <v>3.4799999999999998E-2</v>
      </c>
      <c r="E78" s="174">
        <f t="shared" ref="E78:E80" si="1">D78*$E$28</f>
        <v>112.40052</v>
      </c>
    </row>
    <row r="79" spans="1:6">
      <c r="A79" s="173" t="s">
        <v>3017</v>
      </c>
      <c r="B79" s="496" t="s">
        <v>3100</v>
      </c>
      <c r="C79" s="496"/>
      <c r="D79" s="177">
        <f>'M.C.'!E29</f>
        <v>1.9400000000000001E-2</v>
      </c>
      <c r="E79" s="174">
        <f>D79*$E$28</f>
        <v>62.660060000000001</v>
      </c>
    </row>
    <row r="80" spans="1:6" ht="26.25" customHeight="1">
      <c r="A80" s="173" t="s">
        <v>3080</v>
      </c>
      <c r="B80" s="496" t="s">
        <v>3101</v>
      </c>
      <c r="C80" s="496"/>
      <c r="D80" s="177">
        <f>D79*D51</f>
        <v>7.1392000000000001E-3</v>
      </c>
      <c r="E80" s="174">
        <f t="shared" si="1"/>
        <v>23.058902079999999</v>
      </c>
      <c r="F80" s="52"/>
    </row>
    <row r="81" spans="1:6" ht="15.75" thickBot="1">
      <c r="A81" s="175" t="s">
        <v>3102</v>
      </c>
      <c r="B81" s="569" t="s">
        <v>3103</v>
      </c>
      <c r="C81" s="570"/>
      <c r="D81" s="180">
        <v>5.1999999999999998E-3</v>
      </c>
      <c r="E81" s="176">
        <f>D81*$E$28</f>
        <v>16.795480000000001</v>
      </c>
      <c r="F81" s="52"/>
    </row>
    <row r="82" spans="1:6" ht="15.75" thickBot="1">
      <c r="A82" s="555" t="s">
        <v>56</v>
      </c>
      <c r="B82" s="556"/>
      <c r="C82" s="556"/>
      <c r="D82" s="184">
        <v>7.1199999999999999E-2</v>
      </c>
      <c r="E82" s="183">
        <f>ROUND(SUM(E76:E81),2)</f>
        <v>230.9</v>
      </c>
      <c r="F82" s="52"/>
    </row>
    <row r="83" spans="1:6" ht="15.75" thickBot="1">
      <c r="A83" s="568" t="s">
        <v>3104</v>
      </c>
      <c r="B83" s="568"/>
      <c r="C83" s="568"/>
      <c r="D83" s="568"/>
      <c r="E83" s="568"/>
      <c r="F83" s="52"/>
    </row>
    <row r="84" spans="1:6" ht="15.75" thickBot="1">
      <c r="A84" s="504" t="s">
        <v>3105</v>
      </c>
      <c r="B84" s="505"/>
      <c r="C84" s="505"/>
      <c r="D84" s="505"/>
      <c r="E84" s="506"/>
      <c r="F84" s="52"/>
    </row>
    <row r="85" spans="1:6" ht="15.75" thickBot="1">
      <c r="A85" s="468" t="s">
        <v>3106</v>
      </c>
      <c r="B85" s="469"/>
      <c r="C85" s="469"/>
      <c r="D85" s="469"/>
      <c r="E85" s="470"/>
      <c r="F85" s="52"/>
    </row>
    <row r="86" spans="1:6" ht="15.75" thickBot="1">
      <c r="A86" s="181" t="s">
        <v>3107</v>
      </c>
      <c r="B86" s="556" t="s">
        <v>3108</v>
      </c>
      <c r="C86" s="556"/>
      <c r="D86" s="139" t="s">
        <v>3094</v>
      </c>
      <c r="E86" s="183" t="s">
        <v>3091</v>
      </c>
      <c r="F86" s="52"/>
    </row>
    <row r="87" spans="1:6">
      <c r="A87" s="171" t="s">
        <v>3095</v>
      </c>
      <c r="B87" s="560" t="s">
        <v>3109</v>
      </c>
      <c r="C87" s="560"/>
      <c r="D87" s="186">
        <f>'M.C.'!E35</f>
        <v>9.2592592592592587E-3</v>
      </c>
      <c r="E87" s="187">
        <f>D87*$E$28</f>
        <v>29.906481481481482</v>
      </c>
      <c r="F87" s="52"/>
    </row>
    <row r="88" spans="1:6">
      <c r="A88" s="173" t="s">
        <v>3097</v>
      </c>
      <c r="B88" s="496" t="s">
        <v>3110</v>
      </c>
      <c r="C88" s="496"/>
      <c r="D88" s="185">
        <f>'M.C.'!E36</f>
        <v>2.7222222222222218E-3</v>
      </c>
      <c r="E88" s="188">
        <f t="shared" ref="E88:E92" si="2">D88*$E$28</f>
        <v>8.7925055555555538</v>
      </c>
      <c r="F88" s="52"/>
    </row>
    <row r="89" spans="1:6">
      <c r="A89" s="173" t="s">
        <v>3051</v>
      </c>
      <c r="B89" s="496" t="s">
        <v>3111</v>
      </c>
      <c r="C89" s="496"/>
      <c r="D89" s="185">
        <f>'M.C.'!E37</f>
        <v>2.3000000000000001E-4</v>
      </c>
      <c r="E89" s="188">
        <f t="shared" si="2"/>
        <v>0.74287700000000001</v>
      </c>
      <c r="F89" s="52"/>
    </row>
    <row r="90" spans="1:6">
      <c r="A90" s="173" t="s">
        <v>3017</v>
      </c>
      <c r="B90" s="496" t="s">
        <v>3112</v>
      </c>
      <c r="C90" s="496"/>
      <c r="D90" s="185">
        <f>'M.C.'!E38</f>
        <v>4.1999999999999997E-3</v>
      </c>
      <c r="E90" s="188">
        <f t="shared" si="2"/>
        <v>13.565579999999999</v>
      </c>
      <c r="F90" s="52"/>
    </row>
    <row r="91" spans="1:6">
      <c r="A91" s="173" t="s">
        <v>3080</v>
      </c>
      <c r="B91" s="496" t="s">
        <v>3113</v>
      </c>
      <c r="C91" s="496"/>
      <c r="D91" s="185">
        <f>'M.C.'!E39</f>
        <v>1.6180555555555555E-4</v>
      </c>
      <c r="E91" s="188">
        <f t="shared" si="2"/>
        <v>0.52261576388888886</v>
      </c>
      <c r="F91" s="52"/>
    </row>
    <row r="92" spans="1:6" ht="15.75" thickBot="1">
      <c r="A92" s="175" t="s">
        <v>3102</v>
      </c>
      <c r="B92" s="551" t="s">
        <v>3114</v>
      </c>
      <c r="C92" s="551"/>
      <c r="D92" s="189">
        <f>'M.C.'!E40</f>
        <v>0</v>
      </c>
      <c r="E92" s="190">
        <f t="shared" si="2"/>
        <v>0</v>
      </c>
      <c r="F92" s="134" t="s">
        <v>3115</v>
      </c>
    </row>
    <row r="93" spans="1:6" ht="15.75" thickBot="1">
      <c r="A93" s="515" t="s">
        <v>2835</v>
      </c>
      <c r="B93" s="516"/>
      <c r="C93" s="552"/>
      <c r="D93" s="191">
        <v>1.2E-2</v>
      </c>
      <c r="E93" s="183">
        <f>SUM(E87:E92)</f>
        <v>53.530059800925919</v>
      </c>
      <c r="F93" s="52"/>
    </row>
    <row r="94" spans="1:6" ht="27.75" customHeight="1" thickBot="1">
      <c r="A94" s="530" t="s">
        <v>3116</v>
      </c>
      <c r="B94" s="530"/>
      <c r="C94" s="530"/>
      <c r="D94" s="530"/>
      <c r="E94" s="530"/>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59" t="s">
        <v>3121</v>
      </c>
      <c r="B100" s="527"/>
      <c r="C100" s="527"/>
      <c r="D100" s="527"/>
      <c r="E100" s="528"/>
    </row>
    <row r="101" spans="1:6" ht="15.75" thickBot="1">
      <c r="A101" s="181">
        <v>4</v>
      </c>
      <c r="B101" s="556" t="s">
        <v>3122</v>
      </c>
      <c r="C101" s="556"/>
      <c r="D101" s="556"/>
      <c r="E101" s="183" t="s">
        <v>3091</v>
      </c>
    </row>
    <row r="102" spans="1:6">
      <c r="A102" s="171" t="s">
        <v>3107</v>
      </c>
      <c r="B102" s="561" t="s">
        <v>3108</v>
      </c>
      <c r="C102" s="561"/>
      <c r="D102" s="561"/>
      <c r="E102" s="172">
        <f>E93</f>
        <v>53.530059800925919</v>
      </c>
    </row>
    <row r="103" spans="1:6" ht="15.75" thickBot="1">
      <c r="A103" s="175" t="s">
        <v>3118</v>
      </c>
      <c r="B103" s="562" t="s">
        <v>3119</v>
      </c>
      <c r="C103" s="562"/>
      <c r="D103" s="562"/>
      <c r="E103" s="176">
        <v>0</v>
      </c>
    </row>
    <row r="104" spans="1:6" ht="15.75" thickBot="1">
      <c r="A104" s="555" t="s">
        <v>56</v>
      </c>
      <c r="B104" s="556"/>
      <c r="C104" s="556"/>
      <c r="D104" s="556"/>
      <c r="E104" s="183">
        <f>SUM(E102:E103)</f>
        <v>53.530059800925919</v>
      </c>
    </row>
    <row r="105" spans="1:6" ht="15.75" thickBot="1">
      <c r="A105" s="94"/>
      <c r="B105" s="52"/>
      <c r="C105" s="52"/>
      <c r="D105" s="95"/>
      <c r="E105" s="96"/>
    </row>
    <row r="106" spans="1:6" ht="15.75" thickBot="1">
      <c r="A106" s="559" t="s">
        <v>3123</v>
      </c>
      <c r="B106" s="527"/>
      <c r="C106" s="527"/>
      <c r="D106" s="527"/>
      <c r="E106" s="528"/>
    </row>
    <row r="107" spans="1:6" ht="15.75" thickBot="1">
      <c r="A107" s="181">
        <v>5</v>
      </c>
      <c r="B107" s="556" t="s">
        <v>3124</v>
      </c>
      <c r="C107" s="556"/>
      <c r="D107" s="556"/>
      <c r="E107" s="183" t="s">
        <v>3091</v>
      </c>
    </row>
    <row r="108" spans="1:6" ht="15.75" thickBot="1">
      <c r="A108" s="192" t="s">
        <v>3095</v>
      </c>
      <c r="B108" s="563" t="s">
        <v>3125</v>
      </c>
      <c r="C108" s="563"/>
      <c r="D108" s="563"/>
      <c r="E108" s="100">
        <f>'Uniformes e EPI'!H8</f>
        <v>40.905000000000001</v>
      </c>
    </row>
    <row r="109" spans="1:6">
      <c r="A109" s="173" t="s">
        <v>3097</v>
      </c>
      <c r="B109" s="564" t="s">
        <v>3126</v>
      </c>
      <c r="C109" s="564"/>
      <c r="D109" s="564"/>
      <c r="E109" s="174">
        <v>0</v>
      </c>
    </row>
    <row r="110" spans="1:6" ht="15.75" thickBot="1">
      <c r="A110" s="173" t="s">
        <v>3051</v>
      </c>
      <c r="B110" s="564" t="s">
        <v>3127</v>
      </c>
      <c r="C110" s="564"/>
      <c r="D110" s="564"/>
      <c r="E110" s="100">
        <f>'Uniformes e EPI'!H16+'Uniformes e EPI'!H47</f>
        <v>180.94833333333332</v>
      </c>
    </row>
    <row r="111" spans="1:6" ht="15.75" thickBot="1">
      <c r="A111" s="173" t="s">
        <v>3017</v>
      </c>
      <c r="B111" s="564" t="s">
        <v>3128</v>
      </c>
      <c r="C111" s="564"/>
      <c r="D111" s="564"/>
      <c r="E111" s="100">
        <f>Ferramentas!J88</f>
        <v>122.98535714285715</v>
      </c>
    </row>
    <row r="112" spans="1:6" ht="15.75" thickBot="1">
      <c r="A112" s="193" t="s">
        <v>3080</v>
      </c>
      <c r="B112" s="565" t="s">
        <v>3129</v>
      </c>
      <c r="C112" s="565"/>
      <c r="D112" s="566"/>
      <c r="E112" s="194">
        <v>0</v>
      </c>
      <c r="F112" s="52"/>
    </row>
    <row r="113" spans="1:6" ht="15.75" thickBot="1">
      <c r="A113" s="555" t="s">
        <v>2835</v>
      </c>
      <c r="B113" s="556"/>
      <c r="C113" s="556"/>
      <c r="D113" s="556"/>
      <c r="E113" s="183">
        <f>SUM(E108:E112)</f>
        <v>344.83869047619049</v>
      </c>
      <c r="F113" s="52"/>
    </row>
    <row r="114" spans="1:6" ht="15.75" thickBot="1">
      <c r="A114" s="94"/>
      <c r="B114" s="52"/>
      <c r="C114" s="52"/>
      <c r="D114" s="95"/>
      <c r="E114" s="96"/>
      <c r="F114" s="52"/>
    </row>
    <row r="115" spans="1:6" ht="15.75" thickBot="1">
      <c r="A115" s="559" t="s">
        <v>3130</v>
      </c>
      <c r="B115" s="527"/>
      <c r="C115" s="527"/>
      <c r="D115" s="527"/>
      <c r="E115" s="528"/>
      <c r="F115" s="52"/>
    </row>
    <row r="116" spans="1:6" ht="15.75" thickBot="1">
      <c r="A116" s="181">
        <v>6</v>
      </c>
      <c r="B116" s="556" t="s">
        <v>3131</v>
      </c>
      <c r="C116" s="556"/>
      <c r="D116" s="139" t="s">
        <v>3094</v>
      </c>
      <c r="E116" s="183" t="s">
        <v>3091</v>
      </c>
      <c r="F116" s="52"/>
    </row>
    <row r="117" spans="1:6">
      <c r="A117" s="171" t="s">
        <v>3095</v>
      </c>
      <c r="B117" s="560" t="s">
        <v>3132</v>
      </c>
      <c r="C117" s="560"/>
      <c r="D117" s="186">
        <v>0.05</v>
      </c>
      <c r="E117" s="172">
        <f>D117*E135</f>
        <v>346.71723751385582</v>
      </c>
      <c r="F117" s="52"/>
    </row>
    <row r="118" spans="1:6">
      <c r="A118" s="173" t="s">
        <v>3097</v>
      </c>
      <c r="B118" s="496" t="s">
        <v>2710</v>
      </c>
      <c r="C118" s="496"/>
      <c r="D118" s="185">
        <v>0.05</v>
      </c>
      <c r="E118" s="100">
        <f>(E117+E135)*D118</f>
        <v>364.05309938954861</v>
      </c>
      <c r="F118" s="52"/>
    </row>
    <row r="119" spans="1:6">
      <c r="A119" s="173" t="s">
        <v>3051</v>
      </c>
      <c r="B119" s="496" t="s">
        <v>3133</v>
      </c>
      <c r="C119" s="496"/>
      <c r="D119" s="185">
        <f>D120+D121+D122</f>
        <v>0.14250000000000002</v>
      </c>
      <c r="E119" s="100">
        <f>((E117+E118+E135)/(1-D119))*D119</f>
        <v>1270.4710203186289</v>
      </c>
      <c r="F119" s="122"/>
    </row>
    <row r="120" spans="1:6">
      <c r="A120" s="173"/>
      <c r="B120" s="496" t="s">
        <v>3134</v>
      </c>
      <c r="C120" s="496"/>
      <c r="D120" s="185">
        <v>9.2499999999999999E-2</v>
      </c>
      <c r="E120" s="174">
        <f>D120*E137</f>
        <v>824.6917149436714</v>
      </c>
      <c r="F120" s="52"/>
    </row>
    <row r="121" spans="1:6">
      <c r="A121" s="173"/>
      <c r="B121" s="496" t="s">
        <v>3135</v>
      </c>
      <c r="C121" s="496"/>
      <c r="D121" s="195">
        <v>0.05</v>
      </c>
      <c r="E121" s="174">
        <f>D121*E137</f>
        <v>445.77930537495752</v>
      </c>
      <c r="F121" s="201"/>
    </row>
    <row r="122" spans="1:6" ht="15.75" thickBot="1">
      <c r="A122" s="175"/>
      <c r="B122" s="551" t="s">
        <v>3136</v>
      </c>
      <c r="C122" s="551"/>
      <c r="D122" s="196">
        <v>0</v>
      </c>
      <c r="E122" s="176">
        <v>0</v>
      </c>
      <c r="F122" s="52"/>
    </row>
    <row r="123" spans="1:6" ht="15.75" thickBot="1">
      <c r="A123" s="555" t="s">
        <v>2835</v>
      </c>
      <c r="B123" s="556"/>
      <c r="C123" s="556"/>
      <c r="D123" s="191">
        <v>0.24249999999999999</v>
      </c>
      <c r="E123" s="183">
        <f>SUM(E117,E118,E119)</f>
        <v>1981.2413572220335</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57" t="s">
        <v>3140</v>
      </c>
      <c r="B128" s="557"/>
      <c r="C128" s="557"/>
      <c r="D128" s="557"/>
      <c r="E128" s="557"/>
    </row>
    <row r="129" spans="1:5" ht="15.75" thickBot="1">
      <c r="A129" s="97"/>
      <c r="B129" s="558" t="s">
        <v>3141</v>
      </c>
      <c r="C129" s="558"/>
      <c r="D129" s="558"/>
      <c r="E129" s="105" t="s">
        <v>3091</v>
      </c>
    </row>
    <row r="130" spans="1:5" ht="15.75" thickBot="1">
      <c r="A130" s="97" t="s">
        <v>3095</v>
      </c>
      <c r="B130" s="553" t="s">
        <v>3027</v>
      </c>
      <c r="C130" s="553"/>
      <c r="D130" s="553"/>
      <c r="E130" s="111">
        <f>E28</f>
        <v>3229.9</v>
      </c>
    </row>
    <row r="131" spans="1:5" ht="15.75" thickBot="1">
      <c r="A131" s="97" t="s">
        <v>3097</v>
      </c>
      <c r="B131" s="553" t="s">
        <v>3043</v>
      </c>
      <c r="C131" s="553"/>
      <c r="D131" s="553"/>
      <c r="E131" s="111">
        <f>E73</f>
        <v>3075.1759999999999</v>
      </c>
    </row>
    <row r="132" spans="1:5" ht="15.75" thickBot="1">
      <c r="A132" s="97" t="s">
        <v>3051</v>
      </c>
      <c r="B132" s="553" t="s">
        <v>3092</v>
      </c>
      <c r="C132" s="553"/>
      <c r="D132" s="553"/>
      <c r="E132" s="111">
        <f>E82</f>
        <v>230.9</v>
      </c>
    </row>
    <row r="133" spans="1:5" ht="15.75" thickBot="1">
      <c r="A133" s="97" t="s">
        <v>3017</v>
      </c>
      <c r="B133" s="553" t="s">
        <v>3105</v>
      </c>
      <c r="C133" s="553"/>
      <c r="D133" s="553"/>
      <c r="E133" s="111">
        <f>E93</f>
        <v>53.530059800925919</v>
      </c>
    </row>
    <row r="134" spans="1:5" ht="15.75" thickBot="1">
      <c r="A134" s="97" t="s">
        <v>3080</v>
      </c>
      <c r="B134" s="553" t="s">
        <v>3123</v>
      </c>
      <c r="C134" s="553"/>
      <c r="D134" s="553"/>
      <c r="E134" s="111">
        <f>E113</f>
        <v>344.83869047619049</v>
      </c>
    </row>
    <row r="135" spans="1:5" ht="15.75" thickBot="1">
      <c r="A135" s="554" t="s">
        <v>3142</v>
      </c>
      <c r="B135" s="554"/>
      <c r="C135" s="554"/>
      <c r="D135" s="554"/>
      <c r="E135" s="111">
        <f>SUM(E130:E134)</f>
        <v>6934.344750277116</v>
      </c>
    </row>
    <row r="136" spans="1:5" ht="15.75" thickBot="1">
      <c r="A136" s="97" t="s">
        <v>3102</v>
      </c>
      <c r="B136" s="553" t="s">
        <v>3143</v>
      </c>
      <c r="C136" s="553"/>
      <c r="D136" s="553"/>
      <c r="E136" s="111">
        <f>E123</f>
        <v>1981.2413572220335</v>
      </c>
    </row>
    <row r="137" spans="1:5" ht="15.75" thickBot="1">
      <c r="A137" s="554" t="s">
        <v>3144</v>
      </c>
      <c r="B137" s="554"/>
      <c r="C137" s="554"/>
      <c r="D137" s="554"/>
      <c r="E137" s="105">
        <f>SUM(E135:E136)</f>
        <v>8915.5861074991499</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20">
    <mergeCell ref="B11:D11"/>
    <mergeCell ref="B12:D12"/>
    <mergeCell ref="B10:D10"/>
    <mergeCell ref="A13:E13"/>
    <mergeCell ref="D14:E14"/>
    <mergeCell ref="B15:D15"/>
    <mergeCell ref="B16:D16"/>
    <mergeCell ref="B18:D18"/>
    <mergeCell ref="A19:E19"/>
    <mergeCell ref="B14:C14"/>
    <mergeCell ref="B42:C42"/>
    <mergeCell ref="B43:C43"/>
    <mergeCell ref="B44:C44"/>
    <mergeCell ref="B20:D20"/>
    <mergeCell ref="B21:D21"/>
    <mergeCell ref="B22:C22"/>
    <mergeCell ref="B23:D23"/>
    <mergeCell ref="B24:C24"/>
    <mergeCell ref="B25:D25"/>
    <mergeCell ref="B26:D26"/>
    <mergeCell ref="B27:D27"/>
    <mergeCell ref="A28:D28"/>
    <mergeCell ref="A30:E30"/>
    <mergeCell ref="A31:E31"/>
    <mergeCell ref="B33:C33"/>
    <mergeCell ref="B34:C34"/>
    <mergeCell ref="A35:C35"/>
    <mergeCell ref="B36:C36"/>
    <mergeCell ref="A37:D37"/>
    <mergeCell ref="A38:E38"/>
    <mergeCell ref="A39:E39"/>
    <mergeCell ref="A40:E40"/>
    <mergeCell ref="A41:E41"/>
    <mergeCell ref="B32:C32"/>
    <mergeCell ref="B86:C86"/>
    <mergeCell ref="B87:C87"/>
    <mergeCell ref="B88:C88"/>
    <mergeCell ref="B62:D62"/>
    <mergeCell ref="A65:D65"/>
    <mergeCell ref="A67:E67"/>
    <mergeCell ref="A68:E68"/>
    <mergeCell ref="B69:D69"/>
    <mergeCell ref="B70:D70"/>
    <mergeCell ref="B71:D71"/>
    <mergeCell ref="B72:D72"/>
    <mergeCell ref="A73:D73"/>
    <mergeCell ref="A74:E74"/>
    <mergeCell ref="B75:C75"/>
    <mergeCell ref="B76:C76"/>
    <mergeCell ref="B77:C77"/>
    <mergeCell ref="B78:C78"/>
    <mergeCell ref="B79:C79"/>
    <mergeCell ref="B80:C80"/>
    <mergeCell ref="A82:C82"/>
    <mergeCell ref="A83:E83"/>
    <mergeCell ref="A84:E84"/>
    <mergeCell ref="A85:E85"/>
    <mergeCell ref="B81:C81"/>
    <mergeCell ref="A113:D113"/>
    <mergeCell ref="A115:E115"/>
    <mergeCell ref="B116:C116"/>
    <mergeCell ref="B117:C117"/>
    <mergeCell ref="B118:C118"/>
    <mergeCell ref="B97:D97"/>
    <mergeCell ref="B102:D102"/>
    <mergeCell ref="A100:E100"/>
    <mergeCell ref="B101:D101"/>
    <mergeCell ref="B103:D103"/>
    <mergeCell ref="A104:D104"/>
    <mergeCell ref="A106:E106"/>
    <mergeCell ref="B107:D107"/>
    <mergeCell ref="B108:D108"/>
    <mergeCell ref="B109:D109"/>
    <mergeCell ref="B110:D110"/>
    <mergeCell ref="B111:D111"/>
    <mergeCell ref="B112:D112"/>
    <mergeCell ref="B132:D132"/>
    <mergeCell ref="B133:D133"/>
    <mergeCell ref="B134:D134"/>
    <mergeCell ref="A135:D135"/>
    <mergeCell ref="B136:D136"/>
    <mergeCell ref="A137:D137"/>
    <mergeCell ref="A138:E138"/>
    <mergeCell ref="B119:C119"/>
    <mergeCell ref="B120:C120"/>
    <mergeCell ref="B121:C121"/>
    <mergeCell ref="B122:C122"/>
    <mergeCell ref="A123:C123"/>
    <mergeCell ref="A125:E125"/>
    <mergeCell ref="A128:E128"/>
    <mergeCell ref="B129:D129"/>
    <mergeCell ref="B130:D130"/>
    <mergeCell ref="B131:D131"/>
    <mergeCell ref="A1:E1"/>
    <mergeCell ref="A2:E2"/>
    <mergeCell ref="A3:E3"/>
    <mergeCell ref="A4:E4"/>
    <mergeCell ref="A5:E5"/>
    <mergeCell ref="A6:E6"/>
    <mergeCell ref="A7:E7"/>
    <mergeCell ref="A8:E8"/>
    <mergeCell ref="B9:D9"/>
    <mergeCell ref="B45:C45"/>
    <mergeCell ref="B46:C46"/>
    <mergeCell ref="B47:C47"/>
    <mergeCell ref="B48:C48"/>
    <mergeCell ref="B49:C49"/>
    <mergeCell ref="B50:C50"/>
    <mergeCell ref="A51:C51"/>
    <mergeCell ref="A55:E55"/>
    <mergeCell ref="B61:D61"/>
    <mergeCell ref="B89:C89"/>
    <mergeCell ref="B90:C90"/>
    <mergeCell ref="B91:C91"/>
    <mergeCell ref="B92:C92"/>
    <mergeCell ref="A94:E94"/>
    <mergeCell ref="A95:E95"/>
    <mergeCell ref="B96:D96"/>
    <mergeCell ref="A98:D98"/>
    <mergeCell ref="A93:C93"/>
  </mergeCells>
  <printOptions horizontalCentered="1"/>
  <pageMargins left="0.31496062992125984" right="0.31496062992125984" top="0.39370078740157483" bottom="0.59055118110236227" header="0.31496062992125984" footer="0.11811023622047245"/>
  <pageSetup paperSize="9" scale="65" fitToHeight="2" orientation="portrait" horizontalDpi="4294967292" r:id="rId1"/>
  <headerFooter>
    <oddFooter>&amp;RPg.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G143"/>
  <sheetViews>
    <sheetView topLeftCell="A43"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V.A'!E7</f>
        <v>SINTEC - DF000250/2024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V.A'!F5</f>
        <v>3229.9</v>
      </c>
      <c r="F15" s="52"/>
      <c r="G15" s="124"/>
    </row>
    <row r="16" spans="1:7" ht="45">
      <c r="A16" s="62">
        <v>3</v>
      </c>
      <c r="B16" s="488" t="s">
        <v>3023</v>
      </c>
      <c r="C16" s="489"/>
      <c r="D16" s="490"/>
      <c r="E16" s="220" t="str">
        <f>'Salários - CCT - V.A'!B7</f>
        <v>Operador de instalação de ar-condicionado (CBO/MTE 8625-15) - Técnico Industrial</v>
      </c>
    </row>
    <row r="17" spans="1:6">
      <c r="A17" s="53">
        <v>4</v>
      </c>
      <c r="B17" s="126" t="s">
        <v>3024</v>
      </c>
      <c r="C17" s="135"/>
      <c r="D17" s="129"/>
      <c r="E17" s="128" t="s">
        <v>3152</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3229.9</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3229.9</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269.05</v>
      </c>
      <c r="F33" s="52"/>
    </row>
    <row r="34" spans="1:6">
      <c r="A34" s="57" t="s">
        <v>3012</v>
      </c>
      <c r="B34" s="461" t="s">
        <v>3049</v>
      </c>
      <c r="C34" s="461"/>
      <c r="D34" s="147">
        <f>'M.C.'!E12</f>
        <v>0.121</v>
      </c>
      <c r="E34" s="152">
        <f>ROUND(E$28*D34,2)</f>
        <v>390.82</v>
      </c>
      <c r="F34" s="52"/>
    </row>
    <row r="35" spans="1:6">
      <c r="A35" s="494" t="s">
        <v>3050</v>
      </c>
      <c r="B35" s="495"/>
      <c r="C35" s="495"/>
      <c r="D35" s="148">
        <f>SUM(D33:D34)</f>
        <v>0.20429999999999998</v>
      </c>
      <c r="E35" s="152">
        <f>ROUND(SUM(E33:E34),2)</f>
        <v>659.87</v>
      </c>
      <c r="F35" s="52"/>
    </row>
    <row r="36" spans="1:6" ht="25.5" customHeight="1">
      <c r="A36" s="57" t="s">
        <v>3051</v>
      </c>
      <c r="B36" s="496" t="s">
        <v>3052</v>
      </c>
      <c r="C36" s="496"/>
      <c r="D36" s="147">
        <f>'M.C.'!E13</f>
        <v>7.5182399999999996E-2</v>
      </c>
      <c r="E36" s="152">
        <f>ROUND(E$28*D36,2)</f>
        <v>242.83</v>
      </c>
      <c r="F36" s="121"/>
    </row>
    <row r="37" spans="1:6" ht="15.75" thickBot="1">
      <c r="A37" s="497" t="s">
        <v>2835</v>
      </c>
      <c r="B37" s="498"/>
      <c r="C37" s="498"/>
      <c r="D37" s="498"/>
      <c r="E37" s="153">
        <f>SUM(E35:E36)</f>
        <v>902.7</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645.98</v>
      </c>
      <c r="F43" s="52"/>
    </row>
    <row r="44" spans="1:6">
      <c r="A44" s="62" t="s">
        <v>3012</v>
      </c>
      <c r="B44" s="477" t="s">
        <v>3060</v>
      </c>
      <c r="C44" s="478"/>
      <c r="D44" s="82">
        <v>2.5000000000000001E-2</v>
      </c>
      <c r="E44" s="63">
        <f t="shared" ref="E44:E50" si="0">ROUND(E$28*D44,2)</f>
        <v>80.75</v>
      </c>
      <c r="F44" s="52"/>
    </row>
    <row r="45" spans="1:6">
      <c r="A45" s="62" t="s">
        <v>3015</v>
      </c>
      <c r="B45" s="477" t="s">
        <v>3061</v>
      </c>
      <c r="C45" s="478"/>
      <c r="D45" s="123">
        <v>0.03</v>
      </c>
      <c r="E45" s="63">
        <f t="shared" si="0"/>
        <v>96.9</v>
      </c>
      <c r="F45" s="52"/>
    </row>
    <row r="46" spans="1:6">
      <c r="A46" s="62" t="s">
        <v>3033</v>
      </c>
      <c r="B46" s="477" t="s">
        <v>3062</v>
      </c>
      <c r="C46" s="478"/>
      <c r="D46" s="82">
        <v>1.4999999999999999E-2</v>
      </c>
      <c r="E46" s="63">
        <f t="shared" si="0"/>
        <v>48.45</v>
      </c>
      <c r="F46" s="52"/>
    </row>
    <row r="47" spans="1:6">
      <c r="A47" s="62" t="s">
        <v>3035</v>
      </c>
      <c r="B47" s="477" t="s">
        <v>3063</v>
      </c>
      <c r="C47" s="478"/>
      <c r="D47" s="82">
        <v>0.01</v>
      </c>
      <c r="E47" s="63">
        <f t="shared" si="0"/>
        <v>32.299999999999997</v>
      </c>
      <c r="F47" s="52"/>
    </row>
    <row r="48" spans="1:6">
      <c r="A48" s="62" t="s">
        <v>3064</v>
      </c>
      <c r="B48" s="477" t="s">
        <v>3065</v>
      </c>
      <c r="C48" s="478"/>
      <c r="D48" s="82">
        <v>6.0000000000000001E-3</v>
      </c>
      <c r="E48" s="63">
        <f t="shared" si="0"/>
        <v>19.38</v>
      </c>
      <c r="F48" s="52"/>
    </row>
    <row r="49" spans="1:6">
      <c r="A49" s="62" t="s">
        <v>3037</v>
      </c>
      <c r="B49" s="477" t="s">
        <v>2749</v>
      </c>
      <c r="C49" s="478"/>
      <c r="D49" s="82">
        <v>2E-3</v>
      </c>
      <c r="E49" s="63">
        <f t="shared" si="0"/>
        <v>6.46</v>
      </c>
      <c r="F49" s="52"/>
    </row>
    <row r="50" spans="1:6">
      <c r="A50" s="53" t="s">
        <v>3039</v>
      </c>
      <c r="B50" s="477" t="s">
        <v>3066</v>
      </c>
      <c r="C50" s="478"/>
      <c r="D50" s="82">
        <v>0.08</v>
      </c>
      <c r="E50" s="63">
        <f t="shared" si="0"/>
        <v>258.39</v>
      </c>
      <c r="F50" s="52"/>
    </row>
    <row r="51" spans="1:6" ht="15.75" thickBot="1">
      <c r="A51" s="524" t="s">
        <v>3067</v>
      </c>
      <c r="B51" s="525"/>
      <c r="C51" s="526"/>
      <c r="D51" s="83">
        <v>0.36799999999999999</v>
      </c>
      <c r="E51" s="84">
        <f>SUM(E43:E50)</f>
        <v>1188.6100000000001</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48.205999999999989</v>
      </c>
      <c r="F57" s="52"/>
    </row>
    <row r="58" spans="1:6" ht="15" customHeight="1">
      <c r="A58" s="57" t="s">
        <v>3012</v>
      </c>
      <c r="B58" s="50" t="s">
        <v>3077</v>
      </c>
      <c r="C58" s="87">
        <v>22</v>
      </c>
      <c r="D58" s="167">
        <f>'Salários - CCT - V.A'!G7</f>
        <v>42.53</v>
      </c>
      <c r="E58" s="69">
        <f>C58*D58</f>
        <v>935.66000000000008</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983.8660000000001</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902.7</v>
      </c>
    </row>
    <row r="71" spans="1:6" ht="15.75" thickBot="1">
      <c r="A71" s="99" t="s">
        <v>3057</v>
      </c>
      <c r="B71" s="518" t="s">
        <v>3058</v>
      </c>
      <c r="C71" s="519"/>
      <c r="D71" s="520"/>
      <c r="E71" s="100">
        <f>E51</f>
        <v>1188.6100000000001</v>
      </c>
    </row>
    <row r="72" spans="1:6" ht="15.75" thickBot="1">
      <c r="A72" s="99" t="s">
        <v>3072</v>
      </c>
      <c r="B72" s="521" t="s">
        <v>3073</v>
      </c>
      <c r="C72" s="522"/>
      <c r="D72" s="523"/>
      <c r="E72" s="100">
        <f>E65</f>
        <v>983.8660000000001</v>
      </c>
    </row>
    <row r="73" spans="1:6" ht="15.75" thickBot="1">
      <c r="A73" s="515" t="s">
        <v>56</v>
      </c>
      <c r="B73" s="516"/>
      <c r="C73" s="516"/>
      <c r="D73" s="517"/>
      <c r="E73" s="101">
        <f>SUM(E70:E72)</f>
        <v>3075.1760000000004</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14.803708333333335</v>
      </c>
    </row>
    <row r="77" spans="1:6" ht="15.75" thickBot="1">
      <c r="A77" s="99" t="s">
        <v>3097</v>
      </c>
      <c r="B77" s="531" t="s">
        <v>3098</v>
      </c>
      <c r="C77" s="532"/>
      <c r="D77" s="103">
        <f>'M.C.'!E27</f>
        <v>3.6666666666666667E-4</v>
      </c>
      <c r="E77" s="100">
        <f t="shared" si="1"/>
        <v>1.1842966666666668</v>
      </c>
    </row>
    <row r="78" spans="1:6" ht="27" customHeight="1" thickBot="1">
      <c r="A78" s="99" t="s">
        <v>3051</v>
      </c>
      <c r="B78" s="531" t="s">
        <v>3099</v>
      </c>
      <c r="C78" s="532"/>
      <c r="D78" s="130">
        <f>'M.C.'!E28</f>
        <v>3.4799999999999998E-2</v>
      </c>
      <c r="E78" s="100">
        <f t="shared" si="1"/>
        <v>112.40052</v>
      </c>
    </row>
    <row r="79" spans="1:6" ht="15.75" thickBot="1">
      <c r="A79" s="99" t="s">
        <v>3017</v>
      </c>
      <c r="B79" s="531" t="s">
        <v>3100</v>
      </c>
      <c r="C79" s="532"/>
      <c r="D79" s="103">
        <f>'M.C.'!E29</f>
        <v>1.9400000000000001E-2</v>
      </c>
      <c r="E79" s="100">
        <f t="shared" si="1"/>
        <v>62.660060000000001</v>
      </c>
    </row>
    <row r="80" spans="1:6" ht="26.25" customHeight="1" thickBot="1">
      <c r="A80" s="99" t="s">
        <v>3080</v>
      </c>
      <c r="B80" s="531" t="s">
        <v>3101</v>
      </c>
      <c r="C80" s="532"/>
      <c r="D80" s="103">
        <f>D79*D51</f>
        <v>7.1392000000000001E-3</v>
      </c>
      <c r="E80" s="100">
        <f t="shared" si="1"/>
        <v>23.058902079999999</v>
      </c>
      <c r="F80" s="52"/>
    </row>
    <row r="81" spans="1:6" ht="15.75" thickBot="1">
      <c r="A81" s="99" t="s">
        <v>3102</v>
      </c>
      <c r="B81" s="140" t="s">
        <v>3103</v>
      </c>
      <c r="C81" s="141"/>
      <c r="D81" s="130">
        <v>5.1999999999999998E-3</v>
      </c>
      <c r="E81" s="100">
        <f t="shared" si="1"/>
        <v>16.795480000000001</v>
      </c>
      <c r="F81" s="52"/>
    </row>
    <row r="82" spans="1:6" ht="15.75" thickBot="1">
      <c r="A82" s="515" t="s">
        <v>56</v>
      </c>
      <c r="B82" s="516"/>
      <c r="C82" s="517"/>
      <c r="D82" s="104">
        <v>7.1199999999999999E-2</v>
      </c>
      <c r="E82" s="105">
        <f>ROUND(SUM(E76:E81),2)</f>
        <v>230.9</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29.906481481481482</v>
      </c>
      <c r="F87" s="52"/>
    </row>
    <row r="88" spans="1:6" ht="15.75" thickBot="1">
      <c r="A88" s="99" t="s">
        <v>3097</v>
      </c>
      <c r="B88" s="531" t="s">
        <v>3110</v>
      </c>
      <c r="C88" s="532"/>
      <c r="D88" s="106">
        <f>'M.C.'!E36</f>
        <v>2.7222222222222218E-3</v>
      </c>
      <c r="E88" s="107">
        <f t="shared" si="2"/>
        <v>8.7925055555555538</v>
      </c>
      <c r="F88" s="52"/>
    </row>
    <row r="89" spans="1:6" ht="15.75" thickBot="1">
      <c r="A89" s="99" t="s">
        <v>3051</v>
      </c>
      <c r="B89" s="531" t="s">
        <v>3111</v>
      </c>
      <c r="C89" s="532"/>
      <c r="D89" s="106">
        <f>'M.C.'!E37</f>
        <v>2.3000000000000001E-4</v>
      </c>
      <c r="E89" s="107">
        <f t="shared" si="2"/>
        <v>0.74287700000000001</v>
      </c>
      <c r="F89" s="52"/>
    </row>
    <row r="90" spans="1:6" ht="15.75" thickBot="1">
      <c r="A90" s="99" t="s">
        <v>3017</v>
      </c>
      <c r="B90" s="531" t="s">
        <v>3112</v>
      </c>
      <c r="C90" s="532"/>
      <c r="D90" s="106">
        <f>'M.C.'!E38</f>
        <v>4.1999999999999997E-3</v>
      </c>
      <c r="E90" s="107">
        <f t="shared" si="2"/>
        <v>13.565579999999999</v>
      </c>
      <c r="F90" s="52"/>
    </row>
    <row r="91" spans="1:6" ht="15.75" thickBot="1">
      <c r="A91" s="99" t="s">
        <v>3080</v>
      </c>
      <c r="B91" s="531" t="s">
        <v>3113</v>
      </c>
      <c r="C91" s="532"/>
      <c r="D91" s="106">
        <f>'M.C.'!E39</f>
        <v>1.6180555555555555E-4</v>
      </c>
      <c r="E91" s="107">
        <f t="shared" si="2"/>
        <v>0.52261576388888886</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53.530059800925919</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53.530059800925919</v>
      </c>
    </row>
    <row r="103" spans="1:6" ht="15.75" thickBot="1">
      <c r="A103" s="99" t="s">
        <v>3118</v>
      </c>
      <c r="B103" s="521" t="s">
        <v>3119</v>
      </c>
      <c r="C103" s="522"/>
      <c r="D103" s="523"/>
      <c r="E103" s="100">
        <v>0</v>
      </c>
    </row>
    <row r="104" spans="1:6" ht="15.75" thickBot="1">
      <c r="A104" s="515" t="s">
        <v>56</v>
      </c>
      <c r="B104" s="516"/>
      <c r="C104" s="516"/>
      <c r="D104" s="517"/>
      <c r="E104" s="105">
        <f>SUM(E102:E103)</f>
        <v>53.530059800925919</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EPI'!H47</f>
        <v>180.94833333333332</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344.83869047619049</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346.71723751385588</v>
      </c>
      <c r="F117" s="52"/>
    </row>
    <row r="118" spans="1:6" ht="15.75" thickBot="1">
      <c r="A118" s="99" t="s">
        <v>3097</v>
      </c>
      <c r="B118" s="531" t="s">
        <v>2710</v>
      </c>
      <c r="C118" s="532"/>
      <c r="D118" s="106">
        <v>0.05</v>
      </c>
      <c r="E118" s="100">
        <f>D118*(E135+E117)</f>
        <v>364.05309938954866</v>
      </c>
      <c r="F118" s="52"/>
    </row>
    <row r="119" spans="1:6" ht="15.75" thickBot="1">
      <c r="A119" s="99" t="s">
        <v>3051</v>
      </c>
      <c r="B119" s="531" t="s">
        <v>3133</v>
      </c>
      <c r="C119" s="532"/>
      <c r="D119" s="106">
        <f>D120+D121+D122</f>
        <v>0.14250000000000002</v>
      </c>
      <c r="E119" s="100">
        <f>((E117+E118+E135)/(1-D119))*D119</f>
        <v>1270.4710203186291</v>
      </c>
      <c r="F119" s="122"/>
    </row>
    <row r="120" spans="1:6" ht="15.75" thickBot="1">
      <c r="A120" s="99"/>
      <c r="B120" s="531" t="s">
        <v>3134</v>
      </c>
      <c r="C120" s="532"/>
      <c r="D120" s="106">
        <v>9.2499999999999999E-2</v>
      </c>
      <c r="E120" s="100">
        <f>D120*E137</f>
        <v>824.6917149436714</v>
      </c>
      <c r="F120" s="52"/>
    </row>
    <row r="121" spans="1:6" ht="15.75" thickBot="1">
      <c r="A121" s="99"/>
      <c r="B121" s="531" t="s">
        <v>3135</v>
      </c>
      <c r="C121" s="532"/>
      <c r="D121" s="109">
        <v>0.05</v>
      </c>
      <c r="E121" s="100">
        <f>D121*E137</f>
        <v>445.77930537495752</v>
      </c>
      <c r="F121" s="201">
        <f>E120+E121</f>
        <v>1270.4710203186289</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1981.2413572220337</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3229.9</v>
      </c>
    </row>
    <row r="131" spans="1:5" ht="15.75" thickBot="1">
      <c r="A131" s="110" t="s">
        <v>3097</v>
      </c>
      <c r="B131" s="521" t="s">
        <v>3043</v>
      </c>
      <c r="C131" s="522"/>
      <c r="D131" s="523"/>
      <c r="E131" s="100">
        <f>E73</f>
        <v>3075.1760000000004</v>
      </c>
    </row>
    <row r="132" spans="1:5" ht="15.75" thickBot="1">
      <c r="A132" s="110" t="s">
        <v>3051</v>
      </c>
      <c r="B132" s="521" t="s">
        <v>3092</v>
      </c>
      <c r="C132" s="522"/>
      <c r="D132" s="523"/>
      <c r="E132" s="100">
        <f>E82</f>
        <v>230.9</v>
      </c>
    </row>
    <row r="133" spans="1:5" ht="15.75" thickBot="1">
      <c r="A133" s="110" t="s">
        <v>3017</v>
      </c>
      <c r="B133" s="521" t="s">
        <v>3105</v>
      </c>
      <c r="C133" s="522"/>
      <c r="D133" s="523"/>
      <c r="E133" s="100">
        <f>E93</f>
        <v>53.530059800925919</v>
      </c>
    </row>
    <row r="134" spans="1:5" ht="15.75" thickBot="1">
      <c r="A134" s="110" t="s">
        <v>3080</v>
      </c>
      <c r="B134" s="521" t="s">
        <v>3123</v>
      </c>
      <c r="C134" s="522"/>
      <c r="D134" s="523"/>
      <c r="E134" s="100">
        <f>E113</f>
        <v>344.83869047619049</v>
      </c>
    </row>
    <row r="135" spans="1:5" ht="15.75" thickBot="1">
      <c r="A135" s="515" t="s">
        <v>3142</v>
      </c>
      <c r="B135" s="516"/>
      <c r="C135" s="516"/>
      <c r="D135" s="517"/>
      <c r="E135" s="100">
        <f>SUM(E130:E134)</f>
        <v>6934.3447502771169</v>
      </c>
    </row>
    <row r="136" spans="1:5" ht="15.75" thickBot="1">
      <c r="A136" s="110" t="s">
        <v>3102</v>
      </c>
      <c r="B136" s="518" t="s">
        <v>3143</v>
      </c>
      <c r="C136" s="519"/>
      <c r="D136" s="520"/>
      <c r="E136" s="111">
        <f>E123</f>
        <v>1981.2413572220337</v>
      </c>
    </row>
    <row r="137" spans="1:5" ht="15.75" thickBot="1">
      <c r="A137" s="515" t="s">
        <v>3144</v>
      </c>
      <c r="B137" s="516"/>
      <c r="C137" s="516"/>
      <c r="D137" s="517"/>
      <c r="E137" s="112">
        <f>SUM(E135:E136)</f>
        <v>8915.5861074991499</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
  <sheetViews>
    <sheetView zoomScale="90" zoomScaleNormal="90" workbookViewId="0">
      <selection activeCell="N8" sqref="N8"/>
    </sheetView>
  </sheetViews>
  <sheetFormatPr defaultColWidth="9.140625" defaultRowHeight="30" customHeight="1"/>
  <cols>
    <col min="1" max="1" width="5.140625" style="8" bestFit="1" customWidth="1"/>
    <col min="2" max="2" width="24.140625" style="8" bestFit="1" customWidth="1"/>
    <col min="3" max="3" width="19" style="8" bestFit="1" customWidth="1"/>
    <col min="4" max="4" width="10.140625" style="8" bestFit="1" customWidth="1"/>
    <col min="5" max="5" width="15" style="8" bestFit="1" customWidth="1"/>
    <col min="6" max="6" width="7.85546875" style="8" bestFit="1" customWidth="1"/>
    <col min="7" max="7" width="16" style="8" bestFit="1" customWidth="1"/>
    <col min="8" max="8" width="15" style="8" bestFit="1" customWidth="1"/>
    <col min="9" max="9" width="9.140625" style="8"/>
    <col min="10" max="10" width="17.7109375" style="8" bestFit="1" customWidth="1"/>
    <col min="11" max="11" width="9.140625" style="8"/>
    <col min="12" max="12" width="11.28515625" style="8" bestFit="1" customWidth="1"/>
    <col min="13" max="16384" width="9.140625" style="8"/>
  </cols>
  <sheetData>
    <row r="1" spans="1:14" ht="30" customHeight="1">
      <c r="A1" s="396" t="s">
        <v>33</v>
      </c>
      <c r="B1" s="396"/>
      <c r="C1" s="396"/>
      <c r="D1" s="396"/>
      <c r="E1" s="396"/>
      <c r="F1" s="396"/>
      <c r="G1" s="396"/>
      <c r="H1" s="396"/>
      <c r="K1" s="386" t="s">
        <v>34</v>
      </c>
      <c r="L1" s="386"/>
    </row>
    <row r="2" spans="1:14" ht="30" customHeight="1">
      <c r="A2" s="245" t="s">
        <v>35</v>
      </c>
      <c r="B2" s="245" t="s">
        <v>36</v>
      </c>
      <c r="C2" s="245" t="s">
        <v>37</v>
      </c>
      <c r="D2" s="245" t="s">
        <v>38</v>
      </c>
      <c r="E2" s="245" t="s">
        <v>39</v>
      </c>
      <c r="F2" s="397" t="s">
        <v>40</v>
      </c>
      <c r="G2" s="398"/>
      <c r="H2" s="399"/>
      <c r="K2" s="306"/>
      <c r="L2" s="239" t="s">
        <v>41</v>
      </c>
    </row>
    <row r="3" spans="1:14" ht="30" customHeight="1">
      <c r="A3" s="239">
        <v>1</v>
      </c>
      <c r="B3" s="239" t="s">
        <v>42</v>
      </c>
      <c r="C3" s="239" t="s">
        <v>43</v>
      </c>
      <c r="D3" s="239">
        <v>12</v>
      </c>
      <c r="E3" s="240">
        <f>Comparativo!B2/12</f>
        <v>629111.49199095066</v>
      </c>
      <c r="F3" s="400"/>
      <c r="G3" s="401"/>
      <c r="H3" s="402"/>
    </row>
    <row r="4" spans="1:14" ht="30" customHeight="1">
      <c r="B4" s="237"/>
      <c r="E4" s="243"/>
      <c r="F4" s="244"/>
      <c r="G4" s="244"/>
      <c r="H4" s="244"/>
    </row>
    <row r="5" spans="1:14" ht="30" customHeight="1">
      <c r="A5" s="245" t="s">
        <v>35</v>
      </c>
      <c r="B5" s="245" t="s">
        <v>36</v>
      </c>
      <c r="C5" s="245" t="s">
        <v>37</v>
      </c>
      <c r="D5" s="245" t="s">
        <v>38</v>
      </c>
      <c r="E5" s="245" t="s">
        <v>39</v>
      </c>
      <c r="F5" s="245" t="s">
        <v>44</v>
      </c>
      <c r="G5" s="245" t="s">
        <v>45</v>
      </c>
      <c r="H5" s="245" t="s">
        <v>46</v>
      </c>
    </row>
    <row r="6" spans="1:14" ht="30" customHeight="1">
      <c r="A6" s="239">
        <v>2</v>
      </c>
      <c r="B6" s="239" t="s">
        <v>47</v>
      </c>
      <c r="C6" s="239" t="s">
        <v>43</v>
      </c>
      <c r="D6" s="239">
        <v>12</v>
      </c>
      <c r="E6" s="240">
        <f>Comparativo!B3/12</f>
        <v>561304.80193822202</v>
      </c>
      <c r="F6" s="305"/>
      <c r="G6" s="305"/>
      <c r="H6" s="242">
        <f>E6*(1+F6)*(1-G6)</f>
        <v>561304.80193822202</v>
      </c>
      <c r="J6" s="304"/>
    </row>
    <row r="7" spans="1:14" ht="30" customHeight="1">
      <c r="A7" s="239">
        <v>3</v>
      </c>
      <c r="B7" s="239" t="s">
        <v>48</v>
      </c>
      <c r="C7" s="239" t="s">
        <v>43</v>
      </c>
      <c r="D7" s="239">
        <v>12</v>
      </c>
      <c r="E7" s="240">
        <f>Comparativo!B4/12</f>
        <v>577868.49093907315</v>
      </c>
      <c r="F7" s="305"/>
      <c r="G7" s="305"/>
      <c r="H7" s="242">
        <f>E7*(1+F7)*(1-G7)</f>
        <v>577868.49093907315</v>
      </c>
    </row>
    <row r="8" spans="1:14" ht="30" customHeight="1">
      <c r="E8" s="243"/>
      <c r="F8" s="244"/>
      <c r="G8" s="244"/>
      <c r="H8" s="304"/>
      <c r="N8" s="8">
        <v>9</v>
      </c>
    </row>
    <row r="9" spans="1:14" ht="30" customHeight="1">
      <c r="A9" s="386" t="s">
        <v>49</v>
      </c>
      <c r="B9" s="386"/>
      <c r="C9" s="386"/>
      <c r="D9" s="386"/>
      <c r="E9" s="386"/>
      <c r="F9" s="403">
        <f>F3+H6+H7</f>
        <v>1139173.2928772951</v>
      </c>
      <c r="G9" s="404"/>
      <c r="H9" s="404"/>
    </row>
    <row r="10" spans="1:14" ht="30" customHeight="1" thickBot="1">
      <c r="J10" s="304"/>
    </row>
    <row r="11" spans="1:14" ht="30" customHeight="1">
      <c r="A11" s="387" t="s">
        <v>50</v>
      </c>
      <c r="B11" s="388"/>
      <c r="C11" s="388"/>
      <c r="D11" s="388"/>
      <c r="E11" s="388"/>
      <c r="F11" s="388"/>
      <c r="G11" s="389"/>
    </row>
    <row r="12" spans="1:14" ht="30" customHeight="1">
      <c r="A12" s="390"/>
      <c r="B12" s="391"/>
      <c r="C12" s="391"/>
      <c r="D12" s="391"/>
      <c r="E12" s="391"/>
      <c r="F12" s="391"/>
      <c r="G12" s="392"/>
    </row>
    <row r="13" spans="1:14" ht="30" customHeight="1">
      <c r="A13" s="390"/>
      <c r="B13" s="391"/>
      <c r="C13" s="391"/>
      <c r="D13" s="391"/>
      <c r="E13" s="391"/>
      <c r="F13" s="391"/>
      <c r="G13" s="392"/>
    </row>
    <row r="14" spans="1:14" ht="30" customHeight="1">
      <c r="A14" s="390"/>
      <c r="B14" s="391"/>
      <c r="C14" s="391"/>
      <c r="D14" s="391"/>
      <c r="E14" s="391"/>
      <c r="F14" s="391"/>
      <c r="G14" s="392"/>
    </row>
    <row r="15" spans="1:14" ht="30" customHeight="1">
      <c r="A15" s="390"/>
      <c r="B15" s="391"/>
      <c r="C15" s="391"/>
      <c r="D15" s="391"/>
      <c r="E15" s="391"/>
      <c r="F15" s="391"/>
      <c r="G15" s="392"/>
    </row>
    <row r="16" spans="1:14" ht="30" customHeight="1" thickBot="1">
      <c r="A16" s="393"/>
      <c r="B16" s="394"/>
      <c r="C16" s="394"/>
      <c r="D16" s="394"/>
      <c r="E16" s="394"/>
      <c r="F16" s="394"/>
      <c r="G16" s="395"/>
    </row>
  </sheetData>
  <mergeCells count="7">
    <mergeCell ref="K1:L1"/>
    <mergeCell ref="A11:G16"/>
    <mergeCell ref="A1:H1"/>
    <mergeCell ref="F2:H2"/>
    <mergeCell ref="F3:H3"/>
    <mergeCell ref="A9:E9"/>
    <mergeCell ref="F9:H9"/>
  </mergeCells>
  <pageMargins left="0.511811024" right="0.511811024" top="0.78740157499999996" bottom="0.78740157499999996" header="0.31496062000000002" footer="0.3149606200000000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sheetPr>
  <dimension ref="A1:G143"/>
  <sheetViews>
    <sheetView workbookViewId="0">
      <selection activeCell="E11" sqref="E11"/>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V.A'!E9</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V.A'!F9</f>
        <v>3222.38</v>
      </c>
      <c r="F15" s="52"/>
      <c r="G15" s="124"/>
    </row>
    <row r="16" spans="1:7" ht="60">
      <c r="A16" s="62">
        <v>3</v>
      </c>
      <c r="B16" s="488" t="s">
        <v>3023</v>
      </c>
      <c r="C16" s="489"/>
      <c r="D16" s="490"/>
      <c r="E16" s="220" t="str">
        <f>'Salários - CCT - V.A'!B9</f>
        <v>Encarregado de turma de manutenção e reparo de montagem de divisórias de madeira (CBO/MTE 7741-05)</v>
      </c>
    </row>
    <row r="17" spans="1:6">
      <c r="A17" s="53">
        <v>4</v>
      </c>
      <c r="B17" s="126" t="s">
        <v>3024</v>
      </c>
      <c r="C17" s="135"/>
      <c r="D17" s="129"/>
      <c r="E17" s="128">
        <f>'M.C.'!E7</f>
        <v>0</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3222.38</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3222.38</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268.42</v>
      </c>
      <c r="F33" s="52"/>
    </row>
    <row r="34" spans="1:6">
      <c r="A34" s="57" t="s">
        <v>3012</v>
      </c>
      <c r="B34" s="461" t="s">
        <v>3049</v>
      </c>
      <c r="C34" s="461"/>
      <c r="D34" s="147">
        <f>'M.C.'!E12</f>
        <v>0.121</v>
      </c>
      <c r="E34" s="152">
        <f>ROUND(E$28*D34,2)</f>
        <v>389.91</v>
      </c>
      <c r="F34" s="52"/>
    </row>
    <row r="35" spans="1:6">
      <c r="A35" s="494" t="s">
        <v>3050</v>
      </c>
      <c r="B35" s="495"/>
      <c r="C35" s="495"/>
      <c r="D35" s="148">
        <f>SUM(D33:D34)</f>
        <v>0.20429999999999998</v>
      </c>
      <c r="E35" s="152">
        <f>ROUND(SUM(E33:E34),2)</f>
        <v>658.33</v>
      </c>
      <c r="F35" s="52"/>
    </row>
    <row r="36" spans="1:6" ht="25.5" customHeight="1">
      <c r="A36" s="57" t="s">
        <v>3051</v>
      </c>
      <c r="B36" s="496" t="s">
        <v>3052</v>
      </c>
      <c r="C36" s="496"/>
      <c r="D36" s="147">
        <f>'M.C.'!E13</f>
        <v>7.5182399999999996E-2</v>
      </c>
      <c r="E36" s="152">
        <f>ROUND(E$28*D36,2)</f>
        <v>242.27</v>
      </c>
      <c r="F36" s="121"/>
    </row>
    <row r="37" spans="1:6" ht="15.75" thickBot="1">
      <c r="A37" s="497" t="s">
        <v>2835</v>
      </c>
      <c r="B37" s="498"/>
      <c r="C37" s="498"/>
      <c r="D37" s="498"/>
      <c r="E37" s="153">
        <f>SUM(E35:E36)</f>
        <v>900.6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644.48</v>
      </c>
      <c r="F43" s="52"/>
    </row>
    <row r="44" spans="1:6">
      <c r="A44" s="62" t="s">
        <v>3012</v>
      </c>
      <c r="B44" s="477" t="s">
        <v>3060</v>
      </c>
      <c r="C44" s="478"/>
      <c r="D44" s="82">
        <v>2.5000000000000001E-2</v>
      </c>
      <c r="E44" s="63">
        <f t="shared" ref="E44:E50" si="0">ROUND(E$28*D44,2)</f>
        <v>80.56</v>
      </c>
      <c r="F44" s="52"/>
    </row>
    <row r="45" spans="1:6">
      <c r="A45" s="62" t="s">
        <v>3015</v>
      </c>
      <c r="B45" s="477" t="s">
        <v>3061</v>
      </c>
      <c r="C45" s="478"/>
      <c r="D45" s="123">
        <v>0.03</v>
      </c>
      <c r="E45" s="63">
        <f t="shared" si="0"/>
        <v>96.67</v>
      </c>
      <c r="F45" s="52"/>
    </row>
    <row r="46" spans="1:6">
      <c r="A46" s="62" t="s">
        <v>3033</v>
      </c>
      <c r="B46" s="477" t="s">
        <v>3062</v>
      </c>
      <c r="C46" s="478"/>
      <c r="D46" s="82">
        <v>1.4999999999999999E-2</v>
      </c>
      <c r="E46" s="63">
        <f t="shared" si="0"/>
        <v>48.34</v>
      </c>
      <c r="F46" s="52"/>
    </row>
    <row r="47" spans="1:6">
      <c r="A47" s="62" t="s">
        <v>3035</v>
      </c>
      <c r="B47" s="477" t="s">
        <v>3063</v>
      </c>
      <c r="C47" s="478"/>
      <c r="D47" s="82">
        <v>0.01</v>
      </c>
      <c r="E47" s="63">
        <f t="shared" si="0"/>
        <v>32.22</v>
      </c>
      <c r="F47" s="52"/>
    </row>
    <row r="48" spans="1:6">
      <c r="A48" s="62" t="s">
        <v>3064</v>
      </c>
      <c r="B48" s="477" t="s">
        <v>3065</v>
      </c>
      <c r="C48" s="478"/>
      <c r="D48" s="82">
        <v>6.0000000000000001E-3</v>
      </c>
      <c r="E48" s="63">
        <f t="shared" si="0"/>
        <v>19.329999999999998</v>
      </c>
      <c r="F48" s="52"/>
    </row>
    <row r="49" spans="1:6">
      <c r="A49" s="62" t="s">
        <v>3037</v>
      </c>
      <c r="B49" s="477" t="s">
        <v>2749</v>
      </c>
      <c r="C49" s="478"/>
      <c r="D49" s="82">
        <v>2E-3</v>
      </c>
      <c r="E49" s="63">
        <f t="shared" si="0"/>
        <v>6.44</v>
      </c>
      <c r="F49" s="52"/>
    </row>
    <row r="50" spans="1:6">
      <c r="A50" s="53" t="s">
        <v>3039</v>
      </c>
      <c r="B50" s="477" t="s">
        <v>3066</v>
      </c>
      <c r="C50" s="478"/>
      <c r="D50" s="82">
        <v>0.08</v>
      </c>
      <c r="E50" s="63">
        <f t="shared" si="0"/>
        <v>257.79000000000002</v>
      </c>
      <c r="F50" s="52"/>
    </row>
    <row r="51" spans="1:6" ht="15.75" thickBot="1">
      <c r="A51" s="524" t="s">
        <v>3067</v>
      </c>
      <c r="B51" s="525"/>
      <c r="C51" s="526"/>
      <c r="D51" s="83">
        <v>0.36799999999999999</v>
      </c>
      <c r="E51" s="84">
        <f>SUM(E43:E50)</f>
        <v>1185.8300000000002</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48.657199999999989</v>
      </c>
      <c r="F57" s="52"/>
    </row>
    <row r="58" spans="1:6" ht="15" customHeight="1">
      <c r="A58" s="57" t="s">
        <v>3012</v>
      </c>
      <c r="B58" s="50" t="s">
        <v>3077</v>
      </c>
      <c r="C58" s="87">
        <v>22</v>
      </c>
      <c r="D58" s="167">
        <f>'Salários - CCT - V.A'!G9</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977.05720000000008</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900.6</v>
      </c>
    </row>
    <row r="71" spans="1:6" ht="15.75" thickBot="1">
      <c r="A71" s="99" t="s">
        <v>3057</v>
      </c>
      <c r="B71" s="518" t="s">
        <v>3058</v>
      </c>
      <c r="C71" s="519"/>
      <c r="D71" s="520"/>
      <c r="E71" s="100">
        <f>E51</f>
        <v>1185.8300000000002</v>
      </c>
    </row>
    <row r="72" spans="1:6" ht="15.75" thickBot="1">
      <c r="A72" s="99" t="s">
        <v>3072</v>
      </c>
      <c r="B72" s="521" t="s">
        <v>3073</v>
      </c>
      <c r="C72" s="522"/>
      <c r="D72" s="523"/>
      <c r="E72" s="100">
        <f>E65</f>
        <v>977.05720000000008</v>
      </c>
    </row>
    <row r="73" spans="1:6" ht="15.75" thickBot="1">
      <c r="A73" s="515" t="s">
        <v>56</v>
      </c>
      <c r="B73" s="516"/>
      <c r="C73" s="516"/>
      <c r="D73" s="517"/>
      <c r="E73" s="101">
        <f>SUM(E70:E72)</f>
        <v>3063.4872000000005</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14.769241666666668</v>
      </c>
    </row>
    <row r="77" spans="1:6" ht="15.75" thickBot="1">
      <c r="A77" s="99" t="s">
        <v>3097</v>
      </c>
      <c r="B77" s="531" t="s">
        <v>3098</v>
      </c>
      <c r="C77" s="532"/>
      <c r="D77" s="103">
        <f>'M.C.'!E27</f>
        <v>3.6666666666666667E-4</v>
      </c>
      <c r="E77" s="100">
        <f t="shared" si="1"/>
        <v>1.1815393333333335</v>
      </c>
    </row>
    <row r="78" spans="1:6" ht="27" customHeight="1" thickBot="1">
      <c r="A78" s="99" t="s">
        <v>3051</v>
      </c>
      <c r="B78" s="531" t="s">
        <v>3099</v>
      </c>
      <c r="C78" s="532"/>
      <c r="D78" s="130">
        <f>'M.C.'!E28</f>
        <v>3.4799999999999998E-2</v>
      </c>
      <c r="E78" s="100">
        <f t="shared" si="1"/>
        <v>112.138824</v>
      </c>
    </row>
    <row r="79" spans="1:6" ht="15.75" thickBot="1">
      <c r="A79" s="99" t="s">
        <v>3017</v>
      </c>
      <c r="B79" s="531" t="s">
        <v>3100</v>
      </c>
      <c r="C79" s="532"/>
      <c r="D79" s="103">
        <f>'M.C.'!E29</f>
        <v>1.9400000000000001E-2</v>
      </c>
      <c r="E79" s="100">
        <f t="shared" si="1"/>
        <v>62.514172000000002</v>
      </c>
    </row>
    <row r="80" spans="1:6" ht="26.25" customHeight="1" thickBot="1">
      <c r="A80" s="99" t="s">
        <v>3080</v>
      </c>
      <c r="B80" s="531" t="s">
        <v>3101</v>
      </c>
      <c r="C80" s="532"/>
      <c r="D80" s="103">
        <f>D79*D51</f>
        <v>7.1392000000000001E-3</v>
      </c>
      <c r="E80" s="100">
        <f t="shared" si="1"/>
        <v>23.005215295999999</v>
      </c>
      <c r="F80" s="52"/>
    </row>
    <row r="81" spans="1:6" ht="15.75" thickBot="1">
      <c r="A81" s="99" t="s">
        <v>3102</v>
      </c>
      <c r="B81" s="140" t="s">
        <v>3103</v>
      </c>
      <c r="C81" s="141"/>
      <c r="D81" s="130">
        <v>5.1999999999999998E-3</v>
      </c>
      <c r="E81" s="100">
        <f t="shared" si="1"/>
        <v>16.756375999999999</v>
      </c>
      <c r="F81" s="52"/>
    </row>
    <row r="82" spans="1:6" ht="15.75" thickBot="1">
      <c r="A82" s="515" t="s">
        <v>56</v>
      </c>
      <c r="B82" s="516"/>
      <c r="C82" s="517"/>
      <c r="D82" s="104">
        <v>7.1199999999999999E-2</v>
      </c>
      <c r="E82" s="105">
        <f>ROUND(SUM(E76:E81),2)</f>
        <v>230.37</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29.836851851851851</v>
      </c>
      <c r="F87" s="52"/>
    </row>
    <row r="88" spans="1:6" ht="15.75" thickBot="1">
      <c r="A88" s="99" t="s">
        <v>3097</v>
      </c>
      <c r="B88" s="531" t="s">
        <v>3110</v>
      </c>
      <c r="C88" s="532"/>
      <c r="D88" s="106">
        <f>'M.C.'!E36</f>
        <v>2.7222222222222218E-3</v>
      </c>
      <c r="E88" s="107">
        <f t="shared" si="2"/>
        <v>8.7720344444444436</v>
      </c>
      <c r="F88" s="52"/>
    </row>
    <row r="89" spans="1:6" ht="15.75" thickBot="1">
      <c r="A89" s="99" t="s">
        <v>3051</v>
      </c>
      <c r="B89" s="531" t="s">
        <v>3111</v>
      </c>
      <c r="C89" s="532"/>
      <c r="D89" s="106">
        <f>'M.C.'!E37</f>
        <v>2.3000000000000001E-4</v>
      </c>
      <c r="E89" s="107">
        <f t="shared" si="2"/>
        <v>0.74114740000000001</v>
      </c>
      <c r="F89" s="52"/>
    </row>
    <row r="90" spans="1:6" ht="15.75" thickBot="1">
      <c r="A90" s="99" t="s">
        <v>3017</v>
      </c>
      <c r="B90" s="531" t="s">
        <v>3112</v>
      </c>
      <c r="C90" s="532"/>
      <c r="D90" s="106">
        <f>'M.C.'!E38</f>
        <v>4.1999999999999997E-3</v>
      </c>
      <c r="E90" s="107">
        <f t="shared" si="2"/>
        <v>13.533996</v>
      </c>
      <c r="F90" s="52"/>
    </row>
    <row r="91" spans="1:6" ht="15.75" thickBot="1">
      <c r="A91" s="99" t="s">
        <v>3080</v>
      </c>
      <c r="B91" s="531" t="s">
        <v>3113</v>
      </c>
      <c r="C91" s="532"/>
      <c r="D91" s="106">
        <f>'M.C.'!E39</f>
        <v>1.6180555555555555E-4</v>
      </c>
      <c r="E91" s="107">
        <f t="shared" si="2"/>
        <v>0.52139898611111113</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53.405428682407404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53.405428682407404</v>
      </c>
    </row>
    <row r="103" spans="1:6" ht="15.75" thickBot="1">
      <c r="A103" s="99" t="s">
        <v>3118</v>
      </c>
      <c r="B103" s="521" t="s">
        <v>3119</v>
      </c>
      <c r="C103" s="522"/>
      <c r="D103" s="523"/>
      <c r="E103" s="100">
        <v>0</v>
      </c>
    </row>
    <row r="104" spans="1:6" ht="15.75" thickBot="1">
      <c r="A104" s="515" t="s">
        <v>56</v>
      </c>
      <c r="B104" s="516"/>
      <c r="C104" s="516"/>
      <c r="D104" s="517"/>
      <c r="E104" s="105">
        <f>SUM(E102:E103)</f>
        <v>53.405428682407404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EPI'!H63+'Uniformes e EPI'!H16</f>
        <v>15.256666666666668</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179.14702380952383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337.43948262459662</v>
      </c>
      <c r="F117" s="52"/>
    </row>
    <row r="118" spans="1:6" ht="15.75" thickBot="1">
      <c r="A118" s="99" t="s">
        <v>3097</v>
      </c>
      <c r="B118" s="531" t="s">
        <v>2710</v>
      </c>
      <c r="C118" s="532"/>
      <c r="D118" s="106">
        <v>0.05</v>
      </c>
      <c r="E118" s="100">
        <f>D118*(E135+E117)</f>
        <v>354.31145675582638</v>
      </c>
      <c r="F118" s="52"/>
    </row>
    <row r="119" spans="1:6" ht="15.75" thickBot="1">
      <c r="A119" s="99" t="s">
        <v>3051</v>
      </c>
      <c r="B119" s="531" t="s">
        <v>3133</v>
      </c>
      <c r="C119" s="532"/>
      <c r="D119" s="106">
        <f>D120+D121+D122</f>
        <v>0.14250000000000002</v>
      </c>
      <c r="E119" s="100">
        <f>((E117+E118+E135)/(1-D119))*D119</f>
        <v>1236.4746756172719</v>
      </c>
      <c r="F119" s="122"/>
    </row>
    <row r="120" spans="1:6" ht="15.75" thickBot="1">
      <c r="A120" s="99"/>
      <c r="B120" s="531" t="s">
        <v>3134</v>
      </c>
      <c r="C120" s="532"/>
      <c r="D120" s="106">
        <v>9.2499999999999999E-2</v>
      </c>
      <c r="E120" s="100">
        <f>D120*E137</f>
        <v>802.62391224279054</v>
      </c>
      <c r="F120" s="52"/>
    </row>
    <row r="121" spans="1:6" ht="15.75" thickBot="1">
      <c r="A121" s="99"/>
      <c r="B121" s="531" t="s">
        <v>3135</v>
      </c>
      <c r="C121" s="532"/>
      <c r="D121" s="109">
        <v>0.05</v>
      </c>
      <c r="E121" s="100">
        <f>D121*E137</f>
        <v>433.8507633744814</v>
      </c>
      <c r="F121" s="201">
        <f>E120+E121</f>
        <v>1236.4746756172719</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1928.2256149976949</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3222.38</v>
      </c>
    </row>
    <row r="131" spans="1:5" ht="15.75" thickBot="1">
      <c r="A131" s="110" t="s">
        <v>3097</v>
      </c>
      <c r="B131" s="521" t="s">
        <v>3043</v>
      </c>
      <c r="C131" s="522"/>
      <c r="D131" s="523"/>
      <c r="E131" s="100">
        <f>E73</f>
        <v>3063.4872000000005</v>
      </c>
    </row>
    <row r="132" spans="1:5" ht="15.75" thickBot="1">
      <c r="A132" s="110" t="s">
        <v>3051</v>
      </c>
      <c r="B132" s="521" t="s">
        <v>3092</v>
      </c>
      <c r="C132" s="522"/>
      <c r="D132" s="523"/>
      <c r="E132" s="100">
        <f>E82</f>
        <v>230.37</v>
      </c>
    </row>
    <row r="133" spans="1:5" ht="15.75" thickBot="1">
      <c r="A133" s="110" t="s">
        <v>3017</v>
      </c>
      <c r="B133" s="521" t="s">
        <v>3105</v>
      </c>
      <c r="C133" s="522"/>
      <c r="D133" s="523"/>
      <c r="E133" s="100">
        <f>E93</f>
        <v>53.405428682407404</v>
      </c>
    </row>
    <row r="134" spans="1:5" ht="15.75" thickBot="1">
      <c r="A134" s="110" t="s">
        <v>3080</v>
      </c>
      <c r="B134" s="521" t="s">
        <v>3123</v>
      </c>
      <c r="C134" s="522"/>
      <c r="D134" s="523"/>
      <c r="E134" s="100">
        <f>E113</f>
        <v>179.14702380952383</v>
      </c>
    </row>
    <row r="135" spans="1:5" ht="15.75" thickBot="1">
      <c r="A135" s="515" t="s">
        <v>3142</v>
      </c>
      <c r="B135" s="516"/>
      <c r="C135" s="516"/>
      <c r="D135" s="517"/>
      <c r="E135" s="100">
        <f>SUM(E130:E134)</f>
        <v>6748.7896524919315</v>
      </c>
    </row>
    <row r="136" spans="1:5" ht="15.75" thickBot="1">
      <c r="A136" s="110" t="s">
        <v>3102</v>
      </c>
      <c r="B136" s="518" t="s">
        <v>3143</v>
      </c>
      <c r="C136" s="519"/>
      <c r="D136" s="520"/>
      <c r="E136" s="111">
        <f>E123</f>
        <v>1928.2256149976949</v>
      </c>
    </row>
    <row r="137" spans="1:5" ht="15.75" thickBot="1">
      <c r="A137" s="515" t="s">
        <v>3144</v>
      </c>
      <c r="B137" s="516"/>
      <c r="C137" s="516"/>
      <c r="D137" s="517"/>
      <c r="E137" s="112">
        <f>SUM(E135:E136)</f>
        <v>8677.0152674896271</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sheetPr>
  <dimension ref="A1:G143"/>
  <sheetViews>
    <sheetView topLeftCell="A8" workbookViewId="0">
      <selection activeCell="E111" sqref="E111"/>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
        <v>3153</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V.A'!F10</f>
        <v>1884.97</v>
      </c>
      <c r="F15" s="52"/>
      <c r="G15" s="124"/>
    </row>
    <row r="16" spans="1:7" ht="30">
      <c r="A16" s="62">
        <v>3</v>
      </c>
      <c r="B16" s="488" t="s">
        <v>3023</v>
      </c>
      <c r="C16" s="489"/>
      <c r="D16" s="490"/>
      <c r="E16" s="230" t="str">
        <f>'Salários - CCT - V.A'!B10</f>
        <v>Montador de divisórias de madeira (CBO/MTE 7741-05)</v>
      </c>
    </row>
    <row r="17" spans="1:6">
      <c r="A17" s="53">
        <v>4</v>
      </c>
      <c r="B17" s="126" t="s">
        <v>3024</v>
      </c>
      <c r="C17" s="135"/>
      <c r="D17" s="129"/>
      <c r="E17" s="128" t="s">
        <v>3154</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1884.97</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1884.97</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157.02000000000001</v>
      </c>
      <c r="F33" s="52"/>
    </row>
    <row r="34" spans="1:6">
      <c r="A34" s="57" t="s">
        <v>3012</v>
      </c>
      <c r="B34" s="461" t="s">
        <v>3049</v>
      </c>
      <c r="C34" s="461"/>
      <c r="D34" s="147">
        <f>'M.C.'!E12</f>
        <v>0.121</v>
      </c>
      <c r="E34" s="152">
        <f>ROUND(E$28*D34,2)</f>
        <v>228.08</v>
      </c>
      <c r="F34" s="52"/>
    </row>
    <row r="35" spans="1:6">
      <c r="A35" s="494" t="s">
        <v>3050</v>
      </c>
      <c r="B35" s="495"/>
      <c r="C35" s="495"/>
      <c r="D35" s="148">
        <f>SUM(D33:D34)</f>
        <v>0.20429999999999998</v>
      </c>
      <c r="E35" s="152">
        <f>ROUND(SUM(E33:E34),2)</f>
        <v>385.1</v>
      </c>
      <c r="F35" s="52"/>
    </row>
    <row r="36" spans="1:6" ht="25.5" customHeight="1">
      <c r="A36" s="57" t="s">
        <v>3051</v>
      </c>
      <c r="B36" s="496" t="s">
        <v>3052</v>
      </c>
      <c r="C36" s="496"/>
      <c r="D36" s="147">
        <f>'M.C.'!E13</f>
        <v>7.5182399999999996E-2</v>
      </c>
      <c r="E36" s="152">
        <f>ROUND(E$28*D36,2)</f>
        <v>141.72</v>
      </c>
      <c r="F36" s="121"/>
    </row>
    <row r="37" spans="1:6" ht="15.75" thickBot="1">
      <c r="A37" s="497" t="s">
        <v>2835</v>
      </c>
      <c r="B37" s="498"/>
      <c r="C37" s="498"/>
      <c r="D37" s="498"/>
      <c r="E37" s="153">
        <f>SUM(E35:E36)</f>
        <v>526.82000000000005</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376.99</v>
      </c>
      <c r="F43" s="52"/>
    </row>
    <row r="44" spans="1:6">
      <c r="A44" s="62" t="s">
        <v>3012</v>
      </c>
      <c r="B44" s="477" t="s">
        <v>3060</v>
      </c>
      <c r="C44" s="478"/>
      <c r="D44" s="82">
        <v>2.5000000000000001E-2</v>
      </c>
      <c r="E44" s="63">
        <f t="shared" ref="E44:E50" si="0">ROUND(E$28*D44,2)</f>
        <v>47.12</v>
      </c>
      <c r="F44" s="52"/>
    </row>
    <row r="45" spans="1:6">
      <c r="A45" s="62" t="s">
        <v>3015</v>
      </c>
      <c r="B45" s="477" t="s">
        <v>3061</v>
      </c>
      <c r="C45" s="478"/>
      <c r="D45" s="123">
        <v>0.03</v>
      </c>
      <c r="E45" s="63">
        <f t="shared" si="0"/>
        <v>56.55</v>
      </c>
      <c r="F45" s="52"/>
    </row>
    <row r="46" spans="1:6">
      <c r="A46" s="62" t="s">
        <v>3033</v>
      </c>
      <c r="B46" s="477" t="s">
        <v>3062</v>
      </c>
      <c r="C46" s="478"/>
      <c r="D46" s="82">
        <v>1.4999999999999999E-2</v>
      </c>
      <c r="E46" s="63">
        <f t="shared" si="0"/>
        <v>28.27</v>
      </c>
      <c r="F46" s="52"/>
    </row>
    <row r="47" spans="1:6">
      <c r="A47" s="62" t="s">
        <v>3035</v>
      </c>
      <c r="B47" s="477" t="s">
        <v>3063</v>
      </c>
      <c r="C47" s="478"/>
      <c r="D47" s="82">
        <v>0.01</v>
      </c>
      <c r="E47" s="63">
        <f t="shared" si="0"/>
        <v>18.850000000000001</v>
      </c>
      <c r="F47" s="52"/>
    </row>
    <row r="48" spans="1:6">
      <c r="A48" s="62" t="s">
        <v>3064</v>
      </c>
      <c r="B48" s="477" t="s">
        <v>3065</v>
      </c>
      <c r="C48" s="478"/>
      <c r="D48" s="82">
        <v>6.0000000000000001E-3</v>
      </c>
      <c r="E48" s="63">
        <f t="shared" si="0"/>
        <v>11.31</v>
      </c>
      <c r="F48" s="52"/>
    </row>
    <row r="49" spans="1:6">
      <c r="A49" s="62" t="s">
        <v>3037</v>
      </c>
      <c r="B49" s="477" t="s">
        <v>2749</v>
      </c>
      <c r="C49" s="478"/>
      <c r="D49" s="82">
        <v>2E-3</v>
      </c>
      <c r="E49" s="63">
        <f t="shared" si="0"/>
        <v>3.77</v>
      </c>
      <c r="F49" s="52"/>
    </row>
    <row r="50" spans="1:6">
      <c r="A50" s="53" t="s">
        <v>3039</v>
      </c>
      <c r="B50" s="477" t="s">
        <v>3066</v>
      </c>
      <c r="C50" s="478"/>
      <c r="D50" s="82">
        <v>0.08</v>
      </c>
      <c r="E50" s="63">
        <f t="shared" si="0"/>
        <v>150.80000000000001</v>
      </c>
      <c r="F50" s="52"/>
    </row>
    <row r="51" spans="1:6" ht="15.75" thickBot="1">
      <c r="A51" s="524" t="s">
        <v>3067</v>
      </c>
      <c r="B51" s="525"/>
      <c r="C51" s="526"/>
      <c r="D51" s="83">
        <v>0.36799999999999999</v>
      </c>
      <c r="E51" s="84">
        <f>SUM(E43:E50)</f>
        <v>693.65999999999985</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128.90180000000001</v>
      </c>
      <c r="F57" s="52"/>
    </row>
    <row r="58" spans="1:6" ht="15" customHeight="1">
      <c r="A58" s="57" t="s">
        <v>3012</v>
      </c>
      <c r="B58" s="50" t="s">
        <v>3077</v>
      </c>
      <c r="C58" s="87">
        <v>22</v>
      </c>
      <c r="D58" s="167">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1057.3018000000002</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526.82000000000005</v>
      </c>
    </row>
    <row r="71" spans="1:6" ht="15.75" thickBot="1">
      <c r="A71" s="99" t="s">
        <v>3057</v>
      </c>
      <c r="B71" s="518" t="s">
        <v>3058</v>
      </c>
      <c r="C71" s="519"/>
      <c r="D71" s="520"/>
      <c r="E71" s="100">
        <f>E51</f>
        <v>693.65999999999985</v>
      </c>
    </row>
    <row r="72" spans="1:6" ht="15.75" thickBot="1">
      <c r="A72" s="99" t="s">
        <v>3072</v>
      </c>
      <c r="B72" s="521" t="s">
        <v>3073</v>
      </c>
      <c r="C72" s="522"/>
      <c r="D72" s="523"/>
      <c r="E72" s="100">
        <f>E65</f>
        <v>1057.3018000000002</v>
      </c>
    </row>
    <row r="73" spans="1:6" ht="15.75" thickBot="1">
      <c r="A73" s="515" t="s">
        <v>56</v>
      </c>
      <c r="B73" s="516"/>
      <c r="C73" s="516"/>
      <c r="D73" s="517"/>
      <c r="E73" s="101">
        <f>SUM(E70:E72)</f>
        <v>2277.7818000000002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8.6394458333333333</v>
      </c>
    </row>
    <row r="77" spans="1:6" ht="15.75" thickBot="1">
      <c r="A77" s="99" t="s">
        <v>3097</v>
      </c>
      <c r="B77" s="531" t="s">
        <v>3098</v>
      </c>
      <c r="C77" s="532"/>
      <c r="D77" s="103">
        <f>'M.C.'!E27</f>
        <v>3.6666666666666667E-4</v>
      </c>
      <c r="E77" s="100">
        <f t="shared" si="1"/>
        <v>0.69115566666666672</v>
      </c>
    </row>
    <row r="78" spans="1:6" ht="27" customHeight="1" thickBot="1">
      <c r="A78" s="99" t="s">
        <v>3051</v>
      </c>
      <c r="B78" s="531" t="s">
        <v>3099</v>
      </c>
      <c r="C78" s="532"/>
      <c r="D78" s="130">
        <f>'M.C.'!E28</f>
        <v>3.4799999999999998E-2</v>
      </c>
      <c r="E78" s="100">
        <f t="shared" si="1"/>
        <v>65.596955999999992</v>
      </c>
    </row>
    <row r="79" spans="1:6" ht="15.75" thickBot="1">
      <c r="A79" s="99" t="s">
        <v>3017</v>
      </c>
      <c r="B79" s="531" t="s">
        <v>3100</v>
      </c>
      <c r="C79" s="532"/>
      <c r="D79" s="103">
        <f>'M.C.'!E29</f>
        <v>1.9400000000000001E-2</v>
      </c>
      <c r="E79" s="100">
        <f t="shared" si="1"/>
        <v>36.568418000000001</v>
      </c>
    </row>
    <row r="80" spans="1:6" ht="26.25" customHeight="1" thickBot="1">
      <c r="A80" s="99" t="s">
        <v>3080</v>
      </c>
      <c r="B80" s="531" t="s">
        <v>3101</v>
      </c>
      <c r="C80" s="532"/>
      <c r="D80" s="103">
        <f>D79*D51</f>
        <v>7.1392000000000001E-3</v>
      </c>
      <c r="E80" s="100">
        <f t="shared" si="1"/>
        <v>13.457177824</v>
      </c>
      <c r="F80" s="52"/>
    </row>
    <row r="81" spans="1:6" ht="15.75" thickBot="1">
      <c r="A81" s="99" t="s">
        <v>3102</v>
      </c>
      <c r="B81" s="140" t="s">
        <v>3103</v>
      </c>
      <c r="C81" s="141"/>
      <c r="D81" s="130">
        <v>5.1999999999999998E-3</v>
      </c>
      <c r="E81" s="100">
        <f t="shared" si="1"/>
        <v>9.8018439999999991</v>
      </c>
      <c r="F81" s="52"/>
    </row>
    <row r="82" spans="1:6" ht="15.75" thickBot="1">
      <c r="A82" s="515" t="s">
        <v>56</v>
      </c>
      <c r="B82" s="516"/>
      <c r="C82" s="517"/>
      <c r="D82" s="104">
        <v>7.1199999999999999E-2</v>
      </c>
      <c r="E82" s="105">
        <f>ROUND(SUM(E76:E81),2)</f>
        <v>134.75</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17.453425925925924</v>
      </c>
      <c r="F87" s="52"/>
    </row>
    <row r="88" spans="1:6" ht="15.75" thickBot="1">
      <c r="A88" s="99" t="s">
        <v>3097</v>
      </c>
      <c r="B88" s="531" t="s">
        <v>3110</v>
      </c>
      <c r="C88" s="532"/>
      <c r="D88" s="106">
        <f>'M.C.'!E36</f>
        <v>2.7222222222222218E-3</v>
      </c>
      <c r="E88" s="107">
        <f t="shared" si="2"/>
        <v>5.1313072222222216</v>
      </c>
      <c r="F88" s="52"/>
    </row>
    <row r="89" spans="1:6" ht="15.75" thickBot="1">
      <c r="A89" s="99" t="s">
        <v>3051</v>
      </c>
      <c r="B89" s="531" t="s">
        <v>3111</v>
      </c>
      <c r="C89" s="532"/>
      <c r="D89" s="106">
        <f>'M.C.'!E37</f>
        <v>2.3000000000000001E-4</v>
      </c>
      <c r="E89" s="107">
        <f t="shared" si="2"/>
        <v>0.43354310000000001</v>
      </c>
      <c r="F89" s="52"/>
    </row>
    <row r="90" spans="1:6" ht="15.75" thickBot="1">
      <c r="A90" s="99" t="s">
        <v>3017</v>
      </c>
      <c r="B90" s="531" t="s">
        <v>3112</v>
      </c>
      <c r="C90" s="532"/>
      <c r="D90" s="106">
        <f>'M.C.'!E38</f>
        <v>4.1999999999999997E-3</v>
      </c>
      <c r="E90" s="107">
        <f t="shared" si="2"/>
        <v>7.916874</v>
      </c>
      <c r="F90" s="52"/>
    </row>
    <row r="91" spans="1:6" ht="15.75" thickBot="1">
      <c r="A91" s="99" t="s">
        <v>3080</v>
      </c>
      <c r="B91" s="531" t="s">
        <v>3113</v>
      </c>
      <c r="C91" s="532"/>
      <c r="D91" s="106">
        <f>'M.C.'!E39</f>
        <v>1.6180555555555555E-4</v>
      </c>
      <c r="E91" s="107">
        <f t="shared" si="2"/>
        <v>0.30499861805555556</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31.240148866203704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31.240148866203704</v>
      </c>
    </row>
    <row r="103" spans="1:6" ht="15.75" thickBot="1">
      <c r="A103" s="99" t="s">
        <v>3118</v>
      </c>
      <c r="B103" s="521" t="s">
        <v>3119</v>
      </c>
      <c r="C103" s="522"/>
      <c r="D103" s="523"/>
      <c r="E103" s="100">
        <v>0</v>
      </c>
    </row>
    <row r="104" spans="1:6" ht="15.75" thickBot="1">
      <c r="A104" s="515" t="s">
        <v>56</v>
      </c>
      <c r="B104" s="516"/>
      <c r="C104" s="516"/>
      <c r="D104" s="517"/>
      <c r="E104" s="105">
        <f>SUM(E102:E103)</f>
        <v>31.240148866203704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EPI'!H63+'Uniformes e EPI'!H16</f>
        <v>15.256666666666668</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179.14702380952383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225.39444863378637</v>
      </c>
      <c r="F117" s="52"/>
    </row>
    <row r="118" spans="1:6" ht="15.75" thickBot="1">
      <c r="A118" s="99" t="s">
        <v>3097</v>
      </c>
      <c r="B118" s="531" t="s">
        <v>2710</v>
      </c>
      <c r="C118" s="532"/>
      <c r="D118" s="106">
        <v>0.05</v>
      </c>
      <c r="E118" s="100">
        <f>D118*(E135+E117)</f>
        <v>236.66417106547567</v>
      </c>
      <c r="F118" s="52"/>
    </row>
    <row r="119" spans="1:6" ht="15.75" thickBot="1">
      <c r="A119" s="99" t="s">
        <v>3051</v>
      </c>
      <c r="B119" s="531" t="s">
        <v>3133</v>
      </c>
      <c r="C119" s="532"/>
      <c r="D119" s="106">
        <f>D120+D121+D122</f>
        <v>0.14250000000000002</v>
      </c>
      <c r="E119" s="100">
        <f>((E117+E118+E135)/(1-D119))*D119</f>
        <v>825.90965820808867</v>
      </c>
      <c r="F119" s="122"/>
    </row>
    <row r="120" spans="1:6" ht="15.75" thickBot="1">
      <c r="A120" s="99"/>
      <c r="B120" s="531" t="s">
        <v>3134</v>
      </c>
      <c r="C120" s="532"/>
      <c r="D120" s="106">
        <v>9.2499999999999999E-2</v>
      </c>
      <c r="E120" s="100">
        <f>D120*E137</f>
        <v>536.11679567893475</v>
      </c>
      <c r="F120" s="52"/>
    </row>
    <row r="121" spans="1:6" ht="15.75" thickBot="1">
      <c r="A121" s="99"/>
      <c r="B121" s="531" t="s">
        <v>3135</v>
      </c>
      <c r="C121" s="532"/>
      <c r="D121" s="109">
        <v>0.05</v>
      </c>
      <c r="E121" s="100">
        <f>D121*E137</f>
        <v>289.79286252915392</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1287.9682779073507</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1884.97</v>
      </c>
    </row>
    <row r="131" spans="1:5" ht="15.75" thickBot="1">
      <c r="A131" s="110" t="s">
        <v>3097</v>
      </c>
      <c r="B131" s="521" t="s">
        <v>3043</v>
      </c>
      <c r="C131" s="522"/>
      <c r="D131" s="523"/>
      <c r="E131" s="100">
        <f>E73</f>
        <v>2277.7818000000002</v>
      </c>
    </row>
    <row r="132" spans="1:5" ht="15.75" thickBot="1">
      <c r="A132" s="110" t="s">
        <v>3051</v>
      </c>
      <c r="B132" s="521" t="s">
        <v>3092</v>
      </c>
      <c r="C132" s="522"/>
      <c r="D132" s="523"/>
      <c r="E132" s="100">
        <f>E82</f>
        <v>134.75</v>
      </c>
    </row>
    <row r="133" spans="1:5" ht="15.75" thickBot="1">
      <c r="A133" s="110" t="s">
        <v>3017</v>
      </c>
      <c r="B133" s="521" t="s">
        <v>3105</v>
      </c>
      <c r="C133" s="522"/>
      <c r="D133" s="523"/>
      <c r="E133" s="100">
        <f>E93</f>
        <v>31.240148866203704</v>
      </c>
    </row>
    <row r="134" spans="1:5" ht="15.75" thickBot="1">
      <c r="A134" s="110" t="s">
        <v>3080</v>
      </c>
      <c r="B134" s="521" t="s">
        <v>3123</v>
      </c>
      <c r="C134" s="522"/>
      <c r="D134" s="523"/>
      <c r="E134" s="100">
        <f>E113</f>
        <v>179.14702380952383</v>
      </c>
    </row>
    <row r="135" spans="1:5" ht="15.75" thickBot="1">
      <c r="A135" s="515" t="s">
        <v>3142</v>
      </c>
      <c r="B135" s="516"/>
      <c r="C135" s="516"/>
      <c r="D135" s="517"/>
      <c r="E135" s="100">
        <f>SUM(E130:E134)</f>
        <v>4507.888972675727</v>
      </c>
    </row>
    <row r="136" spans="1:5" ht="15.75" thickBot="1">
      <c r="A136" s="110" t="s">
        <v>3102</v>
      </c>
      <c r="B136" s="518" t="s">
        <v>3143</v>
      </c>
      <c r="C136" s="519"/>
      <c r="D136" s="520"/>
      <c r="E136" s="111">
        <f>E123</f>
        <v>1287.9682779073507</v>
      </c>
    </row>
    <row r="137" spans="1:5" ht="15.75" thickBot="1">
      <c r="A137" s="515" t="s">
        <v>3144</v>
      </c>
      <c r="B137" s="516"/>
      <c r="C137" s="516"/>
      <c r="D137" s="517"/>
      <c r="E137" s="112">
        <f>SUM(E135:E136)</f>
        <v>5795.857250583078</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499984740745262"/>
  </sheetPr>
  <dimension ref="A1:G143"/>
  <sheetViews>
    <sheetView topLeftCell="A44"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V.A'!E11</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V.A'!F11</f>
        <v>3222.38</v>
      </c>
      <c r="F15" s="52"/>
      <c r="G15" s="124"/>
    </row>
    <row r="16" spans="1:7" ht="57" customHeight="1">
      <c r="A16" s="62">
        <v>3</v>
      </c>
      <c r="B16" s="488" t="s">
        <v>3023</v>
      </c>
      <c r="C16" s="489"/>
      <c r="D16" s="490"/>
      <c r="E16" s="220" t="str">
        <f>'Salários - CCT - V.A'!B11</f>
        <v xml:space="preserve">Encarregado de turma de manutenção e reparo de obras civis  </v>
      </c>
    </row>
    <row r="17" spans="1:6">
      <c r="A17" s="53">
        <v>4</v>
      </c>
      <c r="B17" s="126" t="s">
        <v>3024</v>
      </c>
      <c r="C17" s="135"/>
      <c r="D17" s="129"/>
      <c r="E17" s="128" t="s">
        <v>3147</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3222.38</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3222.38</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268.42</v>
      </c>
      <c r="F33" s="52"/>
    </row>
    <row r="34" spans="1:6">
      <c r="A34" s="57" t="s">
        <v>3012</v>
      </c>
      <c r="B34" s="461" t="s">
        <v>3049</v>
      </c>
      <c r="C34" s="461"/>
      <c r="D34" s="147">
        <f>'M.C.'!E12</f>
        <v>0.121</v>
      </c>
      <c r="E34" s="152">
        <f>ROUND(E$28*D34,2)</f>
        <v>389.91</v>
      </c>
      <c r="F34" s="52"/>
    </row>
    <row r="35" spans="1:6">
      <c r="A35" s="494" t="s">
        <v>3050</v>
      </c>
      <c r="B35" s="495"/>
      <c r="C35" s="495"/>
      <c r="D35" s="148">
        <f>SUM(D33:D34)</f>
        <v>0.20429999999999998</v>
      </c>
      <c r="E35" s="152">
        <f>ROUND(SUM(E33:E34),2)</f>
        <v>658.33</v>
      </c>
      <c r="F35" s="52"/>
    </row>
    <row r="36" spans="1:6" ht="25.5" customHeight="1">
      <c r="A36" s="57" t="s">
        <v>3051</v>
      </c>
      <c r="B36" s="496" t="s">
        <v>3052</v>
      </c>
      <c r="C36" s="496"/>
      <c r="D36" s="147">
        <f>'M.C.'!E13</f>
        <v>7.5182399999999996E-2</v>
      </c>
      <c r="E36" s="152">
        <f>ROUND(E$28*D36,2)</f>
        <v>242.27</v>
      </c>
      <c r="F36" s="121"/>
    </row>
    <row r="37" spans="1:6" ht="15.75" thickBot="1">
      <c r="A37" s="497" t="s">
        <v>2835</v>
      </c>
      <c r="B37" s="498"/>
      <c r="C37" s="498"/>
      <c r="D37" s="498"/>
      <c r="E37" s="153">
        <f>SUM(E35:E36)</f>
        <v>900.6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644.48</v>
      </c>
      <c r="F43" s="52"/>
    </row>
    <row r="44" spans="1:6">
      <c r="A44" s="62" t="s">
        <v>3012</v>
      </c>
      <c r="B44" s="477" t="s">
        <v>3060</v>
      </c>
      <c r="C44" s="478"/>
      <c r="D44" s="82">
        <v>2.5000000000000001E-2</v>
      </c>
      <c r="E44" s="63">
        <f t="shared" ref="E44:E50" si="0">ROUND(E$28*D44,2)</f>
        <v>80.56</v>
      </c>
      <c r="F44" s="52"/>
    </row>
    <row r="45" spans="1:6">
      <c r="A45" s="62" t="s">
        <v>3015</v>
      </c>
      <c r="B45" s="477" t="s">
        <v>3061</v>
      </c>
      <c r="C45" s="478"/>
      <c r="D45" s="123">
        <v>0.03</v>
      </c>
      <c r="E45" s="63">
        <f t="shared" si="0"/>
        <v>96.67</v>
      </c>
      <c r="F45" s="52"/>
    </row>
    <row r="46" spans="1:6">
      <c r="A46" s="62" t="s">
        <v>3033</v>
      </c>
      <c r="B46" s="477" t="s">
        <v>3062</v>
      </c>
      <c r="C46" s="478"/>
      <c r="D46" s="82">
        <v>1.4999999999999999E-2</v>
      </c>
      <c r="E46" s="63">
        <f t="shared" si="0"/>
        <v>48.34</v>
      </c>
      <c r="F46" s="52"/>
    </row>
    <row r="47" spans="1:6">
      <c r="A47" s="62" t="s">
        <v>3035</v>
      </c>
      <c r="B47" s="477" t="s">
        <v>3063</v>
      </c>
      <c r="C47" s="478"/>
      <c r="D47" s="82">
        <v>0.01</v>
      </c>
      <c r="E47" s="63">
        <f t="shared" si="0"/>
        <v>32.22</v>
      </c>
      <c r="F47" s="52"/>
    </row>
    <row r="48" spans="1:6">
      <c r="A48" s="62" t="s">
        <v>3064</v>
      </c>
      <c r="B48" s="477" t="s">
        <v>3065</v>
      </c>
      <c r="C48" s="478"/>
      <c r="D48" s="82">
        <v>6.0000000000000001E-3</v>
      </c>
      <c r="E48" s="63">
        <f t="shared" si="0"/>
        <v>19.329999999999998</v>
      </c>
      <c r="F48" s="52"/>
    </row>
    <row r="49" spans="1:6">
      <c r="A49" s="62" t="s">
        <v>3037</v>
      </c>
      <c r="B49" s="477" t="s">
        <v>2749</v>
      </c>
      <c r="C49" s="478"/>
      <c r="D49" s="82">
        <v>2E-3</v>
      </c>
      <c r="E49" s="63">
        <f t="shared" si="0"/>
        <v>6.44</v>
      </c>
      <c r="F49" s="52"/>
    </row>
    <row r="50" spans="1:6">
      <c r="A50" s="53" t="s">
        <v>3039</v>
      </c>
      <c r="B50" s="477" t="s">
        <v>3066</v>
      </c>
      <c r="C50" s="478"/>
      <c r="D50" s="82">
        <v>0.08</v>
      </c>
      <c r="E50" s="63">
        <f t="shared" si="0"/>
        <v>257.79000000000002</v>
      </c>
      <c r="F50" s="52"/>
    </row>
    <row r="51" spans="1:6" ht="15.75" thickBot="1">
      <c r="A51" s="524" t="s">
        <v>3067</v>
      </c>
      <c r="B51" s="525"/>
      <c r="C51" s="526"/>
      <c r="D51" s="83">
        <v>0.36799999999999999</v>
      </c>
      <c r="E51" s="84">
        <f>SUM(E43:E50)</f>
        <v>1185.8300000000002</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48.657199999999989</v>
      </c>
      <c r="F57" s="52"/>
    </row>
    <row r="58" spans="1:6" ht="15" customHeight="1">
      <c r="A58" s="57" t="s">
        <v>3012</v>
      </c>
      <c r="B58" s="50" t="s">
        <v>3077</v>
      </c>
      <c r="C58" s="87">
        <v>22</v>
      </c>
      <c r="D58" s="167">
        <f>'Salários - CCT - V.A'!G11</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977.05720000000008</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900.6</v>
      </c>
    </row>
    <row r="71" spans="1:6" ht="15.75" thickBot="1">
      <c r="A71" s="99" t="s">
        <v>3057</v>
      </c>
      <c r="B71" s="518" t="s">
        <v>3058</v>
      </c>
      <c r="C71" s="519"/>
      <c r="D71" s="520"/>
      <c r="E71" s="100">
        <f>E51</f>
        <v>1185.8300000000002</v>
      </c>
    </row>
    <row r="72" spans="1:6" ht="15.75" thickBot="1">
      <c r="A72" s="99" t="s">
        <v>3072</v>
      </c>
      <c r="B72" s="521" t="s">
        <v>3073</v>
      </c>
      <c r="C72" s="522"/>
      <c r="D72" s="523"/>
      <c r="E72" s="100">
        <f>E65</f>
        <v>977.05720000000008</v>
      </c>
    </row>
    <row r="73" spans="1:6" ht="15.75" thickBot="1">
      <c r="A73" s="515" t="s">
        <v>56</v>
      </c>
      <c r="B73" s="516"/>
      <c r="C73" s="516"/>
      <c r="D73" s="517"/>
      <c r="E73" s="101">
        <f>SUM(E70:E72)</f>
        <v>3063.4872000000005</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14.769241666666668</v>
      </c>
    </row>
    <row r="77" spans="1:6" ht="15.75" thickBot="1">
      <c r="A77" s="99" t="s">
        <v>3097</v>
      </c>
      <c r="B77" s="531" t="s">
        <v>3098</v>
      </c>
      <c r="C77" s="532"/>
      <c r="D77" s="103">
        <f>'M.C.'!E27</f>
        <v>3.6666666666666667E-4</v>
      </c>
      <c r="E77" s="100">
        <f t="shared" si="1"/>
        <v>1.1815393333333335</v>
      </c>
    </row>
    <row r="78" spans="1:6" ht="27" customHeight="1" thickBot="1">
      <c r="A78" s="99" t="s">
        <v>3051</v>
      </c>
      <c r="B78" s="531" t="s">
        <v>3099</v>
      </c>
      <c r="C78" s="532"/>
      <c r="D78" s="130">
        <f>'M.C.'!E28</f>
        <v>3.4799999999999998E-2</v>
      </c>
      <c r="E78" s="100">
        <f t="shared" si="1"/>
        <v>112.138824</v>
      </c>
    </row>
    <row r="79" spans="1:6" ht="15.75" thickBot="1">
      <c r="A79" s="99" t="s">
        <v>3017</v>
      </c>
      <c r="B79" s="531" t="s">
        <v>3100</v>
      </c>
      <c r="C79" s="532"/>
      <c r="D79" s="103">
        <f>'M.C.'!E29</f>
        <v>1.9400000000000001E-2</v>
      </c>
      <c r="E79" s="100">
        <f t="shared" si="1"/>
        <v>62.514172000000002</v>
      </c>
    </row>
    <row r="80" spans="1:6" ht="26.25" customHeight="1" thickBot="1">
      <c r="A80" s="99" t="s">
        <v>3080</v>
      </c>
      <c r="B80" s="531" t="s">
        <v>3101</v>
      </c>
      <c r="C80" s="532"/>
      <c r="D80" s="103">
        <f>D79*D51</f>
        <v>7.1392000000000001E-3</v>
      </c>
      <c r="E80" s="100">
        <f t="shared" si="1"/>
        <v>23.005215295999999</v>
      </c>
      <c r="F80" s="52"/>
    </row>
    <row r="81" spans="1:6" ht="15.75" thickBot="1">
      <c r="A81" s="99" t="s">
        <v>3102</v>
      </c>
      <c r="B81" s="140" t="s">
        <v>3103</v>
      </c>
      <c r="C81" s="141"/>
      <c r="D81" s="130">
        <v>5.1999999999999998E-3</v>
      </c>
      <c r="E81" s="100">
        <f t="shared" si="1"/>
        <v>16.756375999999999</v>
      </c>
      <c r="F81" s="52"/>
    </row>
    <row r="82" spans="1:6" ht="15.75" thickBot="1">
      <c r="A82" s="515" t="s">
        <v>56</v>
      </c>
      <c r="B82" s="516"/>
      <c r="C82" s="517"/>
      <c r="D82" s="104">
        <v>7.1199999999999999E-2</v>
      </c>
      <c r="E82" s="105">
        <f>ROUND(SUM(E76:E81),2)</f>
        <v>230.37</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29.836851851851851</v>
      </c>
      <c r="F87" s="52"/>
    </row>
    <row r="88" spans="1:6" ht="15.75" thickBot="1">
      <c r="A88" s="99" t="s">
        <v>3097</v>
      </c>
      <c r="B88" s="531" t="s">
        <v>3110</v>
      </c>
      <c r="C88" s="532"/>
      <c r="D88" s="106">
        <f>'M.C.'!E36</f>
        <v>2.7222222222222218E-3</v>
      </c>
      <c r="E88" s="107">
        <f t="shared" si="2"/>
        <v>8.7720344444444436</v>
      </c>
      <c r="F88" s="52"/>
    </row>
    <row r="89" spans="1:6" ht="15.75" thickBot="1">
      <c r="A89" s="99" t="s">
        <v>3051</v>
      </c>
      <c r="B89" s="531" t="s">
        <v>3111</v>
      </c>
      <c r="C89" s="532"/>
      <c r="D89" s="106">
        <f>'M.C.'!E37</f>
        <v>2.3000000000000001E-4</v>
      </c>
      <c r="E89" s="107">
        <f t="shared" si="2"/>
        <v>0.74114740000000001</v>
      </c>
      <c r="F89" s="52"/>
    </row>
    <row r="90" spans="1:6" ht="15.75" thickBot="1">
      <c r="A90" s="99" t="s">
        <v>3017</v>
      </c>
      <c r="B90" s="531" t="s">
        <v>3112</v>
      </c>
      <c r="C90" s="532"/>
      <c r="D90" s="106">
        <f>'M.C.'!E38</f>
        <v>4.1999999999999997E-3</v>
      </c>
      <c r="E90" s="107">
        <f t="shared" si="2"/>
        <v>13.533996</v>
      </c>
      <c r="F90" s="52"/>
    </row>
    <row r="91" spans="1:6" ht="15.75" thickBot="1">
      <c r="A91" s="99" t="s">
        <v>3080</v>
      </c>
      <c r="B91" s="531" t="s">
        <v>3113</v>
      </c>
      <c r="C91" s="532"/>
      <c r="D91" s="106">
        <f>'M.C.'!E39</f>
        <v>1.6180555555555555E-4</v>
      </c>
      <c r="E91" s="107">
        <f t="shared" si="2"/>
        <v>0.52139898611111113</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53.405428682407404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53.405428682407404</v>
      </c>
    </row>
    <row r="103" spans="1:6" ht="15.75" thickBot="1">
      <c r="A103" s="99" t="s">
        <v>3118</v>
      </c>
      <c r="B103" s="521" t="s">
        <v>3119</v>
      </c>
      <c r="C103" s="522"/>
      <c r="D103" s="523"/>
      <c r="E103" s="100">
        <v>0</v>
      </c>
    </row>
    <row r="104" spans="1:6" ht="15.75" thickBot="1">
      <c r="A104" s="515" t="s">
        <v>56</v>
      </c>
      <c r="B104" s="516"/>
      <c r="C104" s="516"/>
      <c r="D104" s="517"/>
      <c r="E104" s="105">
        <f>SUM(E102:E103)</f>
        <v>53.405428682407404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EPI'!H63+'Uniformes e EPI'!H16</f>
        <v>15.256666666666668</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179.14702380952383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337.43948262459662</v>
      </c>
      <c r="F117" s="52"/>
    </row>
    <row r="118" spans="1:6" ht="15.75" thickBot="1">
      <c r="A118" s="99" t="s">
        <v>3097</v>
      </c>
      <c r="B118" s="531" t="s">
        <v>2710</v>
      </c>
      <c r="C118" s="532"/>
      <c r="D118" s="106">
        <v>0.05</v>
      </c>
      <c r="E118" s="100">
        <f>D118*(E135+E117)</f>
        <v>354.31145675582638</v>
      </c>
      <c r="F118" s="52"/>
    </row>
    <row r="119" spans="1:6" ht="15.75" thickBot="1">
      <c r="A119" s="99" t="s">
        <v>3051</v>
      </c>
      <c r="B119" s="531" t="s">
        <v>3133</v>
      </c>
      <c r="C119" s="532"/>
      <c r="D119" s="106">
        <f>D120+D121+D122</f>
        <v>0.14250000000000002</v>
      </c>
      <c r="E119" s="100">
        <f>((E117+E118+E135)/(1-D119))*D119</f>
        <v>1236.4746756172719</v>
      </c>
      <c r="F119" s="122"/>
    </row>
    <row r="120" spans="1:6" ht="15.75" thickBot="1">
      <c r="A120" s="99"/>
      <c r="B120" s="531" t="s">
        <v>3134</v>
      </c>
      <c r="C120" s="532"/>
      <c r="D120" s="106">
        <v>9.2499999999999999E-2</v>
      </c>
      <c r="E120" s="100">
        <f>D120*E137</f>
        <v>802.62391224279054</v>
      </c>
      <c r="F120" s="52"/>
    </row>
    <row r="121" spans="1:6" ht="15.75" thickBot="1">
      <c r="A121" s="99"/>
      <c r="B121" s="531" t="s">
        <v>3135</v>
      </c>
      <c r="C121" s="532"/>
      <c r="D121" s="109">
        <v>0.05</v>
      </c>
      <c r="E121" s="100">
        <f>D121*E137</f>
        <v>433.8507633744814</v>
      </c>
      <c r="F121" s="201">
        <f>E120+E121</f>
        <v>1236.4746756172719</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1928.2256149976949</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3222.38</v>
      </c>
    </row>
    <row r="131" spans="1:5" ht="15.75" thickBot="1">
      <c r="A131" s="110" t="s">
        <v>3097</v>
      </c>
      <c r="B131" s="521" t="s">
        <v>3043</v>
      </c>
      <c r="C131" s="522"/>
      <c r="D131" s="523"/>
      <c r="E131" s="100">
        <f>E73</f>
        <v>3063.4872000000005</v>
      </c>
    </row>
    <row r="132" spans="1:5" ht="15.75" thickBot="1">
      <c r="A132" s="110" t="s">
        <v>3051</v>
      </c>
      <c r="B132" s="521" t="s">
        <v>3092</v>
      </c>
      <c r="C132" s="522"/>
      <c r="D132" s="523"/>
      <c r="E132" s="100">
        <f>E82</f>
        <v>230.37</v>
      </c>
    </row>
    <row r="133" spans="1:5" ht="15.75" thickBot="1">
      <c r="A133" s="110" t="s">
        <v>3017</v>
      </c>
      <c r="B133" s="521" t="s">
        <v>3105</v>
      </c>
      <c r="C133" s="522"/>
      <c r="D133" s="523"/>
      <c r="E133" s="100">
        <f>E93</f>
        <v>53.405428682407404</v>
      </c>
    </row>
    <row r="134" spans="1:5" ht="15.75" thickBot="1">
      <c r="A134" s="110" t="s">
        <v>3080</v>
      </c>
      <c r="B134" s="521" t="s">
        <v>3123</v>
      </c>
      <c r="C134" s="522"/>
      <c r="D134" s="523"/>
      <c r="E134" s="100">
        <f>E113</f>
        <v>179.14702380952383</v>
      </c>
    </row>
    <row r="135" spans="1:5" ht="15.75" thickBot="1">
      <c r="A135" s="515" t="s">
        <v>3142</v>
      </c>
      <c r="B135" s="516"/>
      <c r="C135" s="516"/>
      <c r="D135" s="517"/>
      <c r="E135" s="100">
        <f>SUM(E130:E134)</f>
        <v>6748.7896524919315</v>
      </c>
    </row>
    <row r="136" spans="1:5" ht="15.75" thickBot="1">
      <c r="A136" s="110" t="s">
        <v>3102</v>
      </c>
      <c r="B136" s="518" t="s">
        <v>3143</v>
      </c>
      <c r="C136" s="519"/>
      <c r="D136" s="520"/>
      <c r="E136" s="111">
        <f>E123</f>
        <v>1928.2256149976949</v>
      </c>
    </row>
    <row r="137" spans="1:5" ht="15.75" thickBot="1">
      <c r="A137" s="515" t="s">
        <v>3144</v>
      </c>
      <c r="B137" s="516"/>
      <c r="C137" s="516"/>
      <c r="D137" s="517"/>
      <c r="E137" s="112">
        <f>SUM(E135:E136)</f>
        <v>8677.0152674896271</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sheetPr>
  <dimension ref="A1:G143"/>
  <sheetViews>
    <sheetView topLeftCell="A46"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
        <v>3153</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V.A'!F12</f>
        <v>2405.96</v>
      </c>
      <c r="F15" s="52"/>
      <c r="G15" s="124"/>
    </row>
    <row r="16" spans="1:7" ht="30">
      <c r="A16" s="62">
        <v>3</v>
      </c>
      <c r="B16" s="488" t="s">
        <v>3023</v>
      </c>
      <c r="C16" s="489"/>
      <c r="D16" s="490"/>
      <c r="E16" s="219" t="str">
        <f>'Salários - CCT - V.A'!B12</f>
        <v>Bombeiro hidráulico (CBO/MTE 7241-10)</v>
      </c>
    </row>
    <row r="17" spans="1:6">
      <c r="A17" s="53">
        <v>4</v>
      </c>
      <c r="B17" s="126" t="s">
        <v>3024</v>
      </c>
      <c r="C17" s="135"/>
      <c r="D17" s="129"/>
      <c r="E17" s="128" t="s">
        <v>3155</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97.642400000000009</v>
      </c>
      <c r="F57" s="52"/>
    </row>
    <row r="58" spans="1:6" ht="15" customHeight="1">
      <c r="A58" s="57" t="s">
        <v>3012</v>
      </c>
      <c r="B58" s="50" t="s">
        <v>3077</v>
      </c>
      <c r="C58" s="87">
        <v>22</v>
      </c>
      <c r="D58" s="167">
        <f>'Salários - CCT - V.A'!G12</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1026.0424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1026.0424</v>
      </c>
    </row>
    <row r="73" spans="1:6" ht="15.75" thickBot="1">
      <c r="A73" s="515" t="s">
        <v>56</v>
      </c>
      <c r="B73" s="516"/>
      <c r="C73" s="516"/>
      <c r="D73" s="517"/>
      <c r="E73" s="101">
        <f>SUM(E70:E72)</f>
        <v>2583.8724000000002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EPI'!H34+'Uniformes e EPI'!H16</f>
        <v>77.683333333333337</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241.57369047619051</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272.16403780779103</v>
      </c>
      <c r="F117" s="52"/>
    </row>
    <row r="118" spans="1:6" ht="15.75" thickBot="1">
      <c r="A118" s="99" t="s">
        <v>3097</v>
      </c>
      <c r="B118" s="531" t="s">
        <v>2710</v>
      </c>
      <c r="C118" s="532"/>
      <c r="D118" s="106">
        <v>0.05</v>
      </c>
      <c r="E118" s="100">
        <f>D118*(E135+E117)</f>
        <v>285.77223969818056</v>
      </c>
      <c r="F118" s="52"/>
    </row>
    <row r="119" spans="1:6" ht="15.75" thickBot="1">
      <c r="A119" s="99" t="s">
        <v>3051</v>
      </c>
      <c r="B119" s="531" t="s">
        <v>3133</v>
      </c>
      <c r="C119" s="532"/>
      <c r="D119" s="106">
        <f>D120+D121+D122</f>
        <v>0.14250000000000002</v>
      </c>
      <c r="E119" s="100">
        <f>((E117+E118+E135)/(1-D119))*D119</f>
        <v>997.28679568140581</v>
      </c>
      <c r="F119" s="122"/>
    </row>
    <row r="120" spans="1:6" ht="15.75" thickBot="1">
      <c r="A120" s="99"/>
      <c r="B120" s="531" t="s">
        <v>3134</v>
      </c>
      <c r="C120" s="532"/>
      <c r="D120" s="106">
        <v>9.2499999999999999E-2</v>
      </c>
      <c r="E120" s="100">
        <f>D120*E137</f>
        <v>647.36160421424574</v>
      </c>
      <c r="F120" s="52"/>
    </row>
    <row r="121" spans="1:6" ht="15.75" thickBot="1">
      <c r="A121" s="99"/>
      <c r="B121" s="531" t="s">
        <v>3135</v>
      </c>
      <c r="C121" s="532"/>
      <c r="D121" s="109">
        <v>0.05</v>
      </c>
      <c r="E121" s="100">
        <f>D121*E137</f>
        <v>349.92519146715989</v>
      </c>
      <c r="F121" s="201">
        <f>E120+E121</f>
        <v>997.28679568140569</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1555.2230731873774</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2583.8724000000002</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241.57369047619051</v>
      </c>
    </row>
    <row r="135" spans="1:5" ht="15.75" thickBot="1">
      <c r="A135" s="515" t="s">
        <v>3142</v>
      </c>
      <c r="B135" s="516"/>
      <c r="C135" s="516"/>
      <c r="D135" s="517"/>
      <c r="E135" s="100">
        <f>SUM(E130:E134)</f>
        <v>5443.2807561558202</v>
      </c>
    </row>
    <row r="136" spans="1:5" ht="15.75" thickBot="1">
      <c r="A136" s="110" t="s">
        <v>3102</v>
      </c>
      <c r="B136" s="518" t="s">
        <v>3143</v>
      </c>
      <c r="C136" s="519"/>
      <c r="D136" s="520"/>
      <c r="E136" s="111">
        <f>E123</f>
        <v>1555.2230731873774</v>
      </c>
    </row>
    <row r="137" spans="1:5" ht="15.75" thickBot="1">
      <c r="A137" s="515" t="s">
        <v>3144</v>
      </c>
      <c r="B137" s="516"/>
      <c r="C137" s="516"/>
      <c r="D137" s="517"/>
      <c r="E137" s="112">
        <f>SUM(E135:E136)</f>
        <v>6998.5038293431971</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A1:G143"/>
  <sheetViews>
    <sheetView topLeftCell="A46" workbookViewId="0">
      <selection activeCell="D58" sqref="D58"/>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
        <v>3153</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V.A'!F13</f>
        <v>2405.96</v>
      </c>
      <c r="F15" s="52"/>
      <c r="G15" s="124"/>
    </row>
    <row r="16" spans="1:7" ht="45">
      <c r="A16" s="62">
        <v>3</v>
      </c>
      <c r="B16" s="488" t="s">
        <v>3023</v>
      </c>
      <c r="C16" s="489"/>
      <c r="D16" s="490"/>
      <c r="E16" s="230" t="str">
        <f>'Salários - CCT - V.A'!B13</f>
        <v>Bombeiro hidráulico plantonista diurno (12x36) (CBO/MTE 7241-10)</v>
      </c>
    </row>
    <row r="17" spans="1:6">
      <c r="A17" s="53">
        <v>4</v>
      </c>
      <c r="B17" s="126" t="s">
        <v>3024</v>
      </c>
      <c r="C17" s="135"/>
      <c r="D17" s="129"/>
      <c r="E17" s="128" t="s">
        <v>3155</v>
      </c>
    </row>
    <row r="18" spans="1:6" ht="15.75" thickBot="1">
      <c r="A18" s="54">
        <v>5</v>
      </c>
      <c r="B18" s="491" t="s">
        <v>3026</v>
      </c>
      <c r="C18" s="492"/>
      <c r="D18" s="493"/>
      <c r="E18" s="127">
        <v>45047</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15</v>
      </c>
      <c r="D57" s="166">
        <v>11</v>
      </c>
      <c r="E57" s="66">
        <f>IF('M.C.'!E46*'M.C.'!E48&lt;E28*6%,0,'M.C.'!E46*'M.C.'!E48-E28*6%)</f>
        <v>97.642400000000009</v>
      </c>
      <c r="F57" s="52"/>
    </row>
    <row r="58" spans="1:6" ht="15" customHeight="1">
      <c r="A58" s="57" t="s">
        <v>3012</v>
      </c>
      <c r="B58" s="50" t="s">
        <v>3077</v>
      </c>
      <c r="C58" s="87">
        <v>15</v>
      </c>
      <c r="D58" s="167">
        <f>'Salários - CCT - V.A'!G13</f>
        <v>42.2</v>
      </c>
      <c r="E58" s="69">
        <f>C58*D58</f>
        <v>633</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730.64239999999995</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730.64239999999995</v>
      </c>
    </row>
    <row r="73" spans="1:6" ht="15.75" thickBot="1">
      <c r="A73" s="515" t="s">
        <v>56</v>
      </c>
      <c r="B73" s="516"/>
      <c r="C73" s="516"/>
      <c r="D73" s="517"/>
      <c r="E73" s="101">
        <f>SUM(E70:E72)</f>
        <v>2288.4723999999997</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EPI'!H34+'Uniformes e EPI'!H16</f>
        <v>77.683333333333337</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241.57369047619051</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257.39403780779099</v>
      </c>
      <c r="F117" s="52"/>
    </row>
    <row r="118" spans="1:6" ht="15.75" thickBot="1">
      <c r="A118" s="99" t="s">
        <v>3097</v>
      </c>
      <c r="B118" s="531" t="s">
        <v>2710</v>
      </c>
      <c r="C118" s="532"/>
      <c r="D118" s="106">
        <v>0.05</v>
      </c>
      <c r="E118" s="100">
        <f>D118*(E135+E117)</f>
        <v>270.26373969818059</v>
      </c>
      <c r="F118" s="52"/>
    </row>
    <row r="119" spans="1:6" ht="15.75" thickBot="1">
      <c r="A119" s="99" t="s">
        <v>3051</v>
      </c>
      <c r="B119" s="531" t="s">
        <v>3133</v>
      </c>
      <c r="C119" s="532"/>
      <c r="D119" s="106">
        <f>D120+D121+D122</f>
        <v>0.14250000000000002</v>
      </c>
      <c r="E119" s="100">
        <f>((E117+E118+E135)/(1-D119))*D119</f>
        <v>943.16529568140572</v>
      </c>
      <c r="F119" s="122"/>
    </row>
    <row r="120" spans="1:6" ht="15.75" thickBot="1">
      <c r="A120" s="99"/>
      <c r="B120" s="531" t="s">
        <v>3134</v>
      </c>
      <c r="C120" s="532"/>
      <c r="D120" s="106">
        <v>9.2499999999999999E-2</v>
      </c>
      <c r="E120" s="100">
        <f>D120*E137</f>
        <v>612.23010421424567</v>
      </c>
      <c r="F120" s="52"/>
    </row>
    <row r="121" spans="1:6" ht="15.75" thickBot="1">
      <c r="A121" s="99"/>
      <c r="B121" s="531" t="s">
        <v>3135</v>
      </c>
      <c r="C121" s="532"/>
      <c r="D121" s="109">
        <v>0.05</v>
      </c>
      <c r="E121" s="100">
        <f>D121*E137</f>
        <v>330.93519146715988</v>
      </c>
      <c r="F121" s="201">
        <f>E120+E121</f>
        <v>943.1652956814055</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1470.8230731873773</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2288.4723999999997</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241.57369047619051</v>
      </c>
    </row>
    <row r="135" spans="1:5" ht="15.75" thickBot="1">
      <c r="A135" s="515" t="s">
        <v>3142</v>
      </c>
      <c r="B135" s="516"/>
      <c r="C135" s="516"/>
      <c r="D135" s="517"/>
      <c r="E135" s="100">
        <f>SUM(E130:E134)</f>
        <v>5147.8807561558197</v>
      </c>
    </row>
    <row r="136" spans="1:5" ht="15.75" thickBot="1">
      <c r="A136" s="110" t="s">
        <v>3102</v>
      </c>
      <c r="B136" s="518" t="s">
        <v>3143</v>
      </c>
      <c r="C136" s="519"/>
      <c r="D136" s="520"/>
      <c r="E136" s="111">
        <f>E123</f>
        <v>1470.8230731873773</v>
      </c>
    </row>
    <row r="137" spans="1:5" ht="15.75" thickBot="1">
      <c r="A137" s="515" t="s">
        <v>3144</v>
      </c>
      <c r="B137" s="516"/>
      <c r="C137" s="516"/>
      <c r="D137" s="517"/>
      <c r="E137" s="112">
        <f>SUM(E135:E136)</f>
        <v>6618.703829343197</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499984740745262"/>
  </sheetPr>
  <dimension ref="A1:G143"/>
  <sheetViews>
    <sheetView topLeftCell="A46" workbookViewId="0">
      <selection activeCell="D58" sqref="D58"/>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
        <v>3153</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V.A'!F14</f>
        <v>2405.96</v>
      </c>
      <c r="F15" s="52"/>
      <c r="G15" s="124"/>
    </row>
    <row r="16" spans="1:7" ht="45">
      <c r="A16" s="62">
        <v>3</v>
      </c>
      <c r="B16" s="488" t="s">
        <v>3023</v>
      </c>
      <c r="C16" s="489"/>
      <c r="D16" s="490"/>
      <c r="E16" s="219" t="str">
        <f>'Salários - CCT - V.A'!B14</f>
        <v>Bombeiro hidráulico plantonista noturno (12x36) (CBO/MTE 7241-10)</v>
      </c>
    </row>
    <row r="17" spans="1:6">
      <c r="A17" s="53">
        <v>4</v>
      </c>
      <c r="B17" s="126" t="s">
        <v>3024</v>
      </c>
      <c r="C17" s="135"/>
      <c r="D17" s="129"/>
      <c r="E17" s="128" t="s">
        <v>3155</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0.2</v>
      </c>
      <c r="E24" s="69">
        <f>(E21/220)*D24*7*15</f>
        <v>229.65981818181817</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2635.62</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219.55</v>
      </c>
      <c r="F33" s="52"/>
    </row>
    <row r="34" spans="1:6">
      <c r="A34" s="57" t="s">
        <v>3012</v>
      </c>
      <c r="B34" s="461" t="s">
        <v>3049</v>
      </c>
      <c r="C34" s="461"/>
      <c r="D34" s="147">
        <f>'M.C.'!E12</f>
        <v>0.121</v>
      </c>
      <c r="E34" s="152">
        <f>ROUND(E$28*D34,2)</f>
        <v>318.91000000000003</v>
      </c>
      <c r="F34" s="52"/>
    </row>
    <row r="35" spans="1:6">
      <c r="A35" s="494" t="s">
        <v>3050</v>
      </c>
      <c r="B35" s="495"/>
      <c r="C35" s="495"/>
      <c r="D35" s="148">
        <f>SUM(D33:D34)</f>
        <v>0.20429999999999998</v>
      </c>
      <c r="E35" s="152">
        <f>ROUND(SUM(E33:E34),2)</f>
        <v>538.46</v>
      </c>
      <c r="F35" s="52"/>
    </row>
    <row r="36" spans="1:6" ht="25.5" customHeight="1">
      <c r="A36" s="57" t="s">
        <v>3051</v>
      </c>
      <c r="B36" s="496" t="s">
        <v>3052</v>
      </c>
      <c r="C36" s="496"/>
      <c r="D36" s="147">
        <f>'M.C.'!E13</f>
        <v>7.5182399999999996E-2</v>
      </c>
      <c r="E36" s="152">
        <f>ROUND(E$28*D36,2)</f>
        <v>198.15</v>
      </c>
      <c r="F36" s="121"/>
    </row>
    <row r="37" spans="1:6" ht="15.75" thickBot="1">
      <c r="A37" s="497" t="s">
        <v>2835</v>
      </c>
      <c r="B37" s="498"/>
      <c r="C37" s="498"/>
      <c r="D37" s="498"/>
      <c r="E37" s="153">
        <f>SUM(E35:E36)</f>
        <v>736.61</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527.12</v>
      </c>
      <c r="F43" s="52"/>
    </row>
    <row r="44" spans="1:6">
      <c r="A44" s="62" t="s">
        <v>3012</v>
      </c>
      <c r="B44" s="477" t="s">
        <v>3060</v>
      </c>
      <c r="C44" s="478"/>
      <c r="D44" s="82">
        <v>2.5000000000000001E-2</v>
      </c>
      <c r="E44" s="63">
        <f t="shared" ref="E44:E50" si="0">ROUND(E$28*D44,2)</f>
        <v>65.89</v>
      </c>
      <c r="F44" s="52"/>
    </row>
    <row r="45" spans="1:6">
      <c r="A45" s="62" t="s">
        <v>3015</v>
      </c>
      <c r="B45" s="477" t="s">
        <v>3061</v>
      </c>
      <c r="C45" s="478"/>
      <c r="D45" s="123">
        <v>0.03</v>
      </c>
      <c r="E45" s="63">
        <f t="shared" si="0"/>
        <v>79.069999999999993</v>
      </c>
      <c r="F45" s="52"/>
    </row>
    <row r="46" spans="1:6">
      <c r="A46" s="62" t="s">
        <v>3033</v>
      </c>
      <c r="B46" s="477" t="s">
        <v>3062</v>
      </c>
      <c r="C46" s="478"/>
      <c r="D46" s="82">
        <v>1.4999999999999999E-2</v>
      </c>
      <c r="E46" s="63">
        <f t="shared" si="0"/>
        <v>39.53</v>
      </c>
      <c r="F46" s="52"/>
    </row>
    <row r="47" spans="1:6">
      <c r="A47" s="62" t="s">
        <v>3035</v>
      </c>
      <c r="B47" s="477" t="s">
        <v>3063</v>
      </c>
      <c r="C47" s="478"/>
      <c r="D47" s="82">
        <v>0.01</v>
      </c>
      <c r="E47" s="63">
        <f t="shared" si="0"/>
        <v>26.36</v>
      </c>
      <c r="F47" s="52"/>
    </row>
    <row r="48" spans="1:6">
      <c r="A48" s="62" t="s">
        <v>3064</v>
      </c>
      <c r="B48" s="477" t="s">
        <v>3065</v>
      </c>
      <c r="C48" s="478"/>
      <c r="D48" s="82">
        <v>6.0000000000000001E-3</v>
      </c>
      <c r="E48" s="63">
        <f t="shared" si="0"/>
        <v>15.81</v>
      </c>
      <c r="F48" s="52"/>
    </row>
    <row r="49" spans="1:6">
      <c r="A49" s="62" t="s">
        <v>3037</v>
      </c>
      <c r="B49" s="477" t="s">
        <v>2749</v>
      </c>
      <c r="C49" s="478"/>
      <c r="D49" s="82">
        <v>2E-3</v>
      </c>
      <c r="E49" s="63">
        <f t="shared" si="0"/>
        <v>5.27</v>
      </c>
      <c r="F49" s="52"/>
    </row>
    <row r="50" spans="1:6">
      <c r="A50" s="53" t="s">
        <v>3039</v>
      </c>
      <c r="B50" s="477" t="s">
        <v>3066</v>
      </c>
      <c r="C50" s="478"/>
      <c r="D50" s="82">
        <v>0.08</v>
      </c>
      <c r="E50" s="63">
        <f t="shared" si="0"/>
        <v>210.85</v>
      </c>
      <c r="F50" s="52"/>
    </row>
    <row r="51" spans="1:6" ht="15.75" thickBot="1">
      <c r="A51" s="524" t="s">
        <v>3067</v>
      </c>
      <c r="B51" s="525"/>
      <c r="C51" s="526"/>
      <c r="D51" s="83">
        <v>0.36799999999999999</v>
      </c>
      <c r="E51" s="84">
        <f>SUM(E43:E50)</f>
        <v>969.89999999999986</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15</v>
      </c>
      <c r="D57" s="166">
        <v>11</v>
      </c>
      <c r="E57" s="66">
        <f>IF('M.C.'!E46*'M.C.'!E48&lt;E28*6%,0,'M.C.'!E46*'M.C.'!E48-E28*6%)</f>
        <v>83.862800000000021</v>
      </c>
      <c r="F57" s="52"/>
    </row>
    <row r="58" spans="1:6" ht="15" customHeight="1">
      <c r="A58" s="57" t="s">
        <v>3012</v>
      </c>
      <c r="B58" s="50" t="s">
        <v>3077</v>
      </c>
      <c r="C58" s="87">
        <v>15</v>
      </c>
      <c r="D58" s="167">
        <f>'Salários - CCT - V.A'!G14</f>
        <v>42.2</v>
      </c>
      <c r="E58" s="69">
        <f>C58*D58</f>
        <v>633</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716.86279999999999</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736.61</v>
      </c>
    </row>
    <row r="71" spans="1:6" ht="15.75" thickBot="1">
      <c r="A71" s="99" t="s">
        <v>3057</v>
      </c>
      <c r="B71" s="518" t="s">
        <v>3058</v>
      </c>
      <c r="C71" s="519"/>
      <c r="D71" s="520"/>
      <c r="E71" s="100">
        <f>E51</f>
        <v>969.89999999999986</v>
      </c>
    </row>
    <row r="72" spans="1:6" ht="15.75" thickBot="1">
      <c r="A72" s="99" t="s">
        <v>3072</v>
      </c>
      <c r="B72" s="521" t="s">
        <v>3073</v>
      </c>
      <c r="C72" s="522"/>
      <c r="D72" s="523"/>
      <c r="E72" s="100">
        <f>E65</f>
        <v>716.86279999999999</v>
      </c>
    </row>
    <row r="73" spans="1:6" ht="15.75" thickBot="1">
      <c r="A73" s="515" t="s">
        <v>56</v>
      </c>
      <c r="B73" s="516"/>
      <c r="C73" s="516"/>
      <c r="D73" s="517"/>
      <c r="E73" s="101">
        <f>SUM(E70:E72)</f>
        <v>2423.3727999999996</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12.079924999999999</v>
      </c>
    </row>
    <row r="77" spans="1:6" ht="15.75" thickBot="1">
      <c r="A77" s="99" t="s">
        <v>3097</v>
      </c>
      <c r="B77" s="531" t="s">
        <v>3098</v>
      </c>
      <c r="C77" s="532"/>
      <c r="D77" s="103">
        <f>'M.C.'!E27</f>
        <v>3.6666666666666667E-4</v>
      </c>
      <c r="E77" s="100">
        <f t="shared" si="1"/>
        <v>0.96639399999999998</v>
      </c>
    </row>
    <row r="78" spans="1:6" ht="27" customHeight="1" thickBot="1">
      <c r="A78" s="99" t="s">
        <v>3051</v>
      </c>
      <c r="B78" s="531" t="s">
        <v>3099</v>
      </c>
      <c r="C78" s="532"/>
      <c r="D78" s="130">
        <f>'M.C.'!E28</f>
        <v>3.4799999999999998E-2</v>
      </c>
      <c r="E78" s="100">
        <f t="shared" si="1"/>
        <v>91.719575999999989</v>
      </c>
    </row>
    <row r="79" spans="1:6" ht="15.75" thickBot="1">
      <c r="A79" s="99" t="s">
        <v>3017</v>
      </c>
      <c r="B79" s="531" t="s">
        <v>3100</v>
      </c>
      <c r="C79" s="532"/>
      <c r="D79" s="103">
        <f>'M.C.'!E29</f>
        <v>1.9400000000000001E-2</v>
      </c>
      <c r="E79" s="100">
        <f t="shared" si="1"/>
        <v>51.131028000000001</v>
      </c>
    </row>
    <row r="80" spans="1:6" ht="26.25" customHeight="1" thickBot="1">
      <c r="A80" s="99" t="s">
        <v>3080</v>
      </c>
      <c r="B80" s="531" t="s">
        <v>3101</v>
      </c>
      <c r="C80" s="532"/>
      <c r="D80" s="103">
        <f>D79*D51</f>
        <v>7.1392000000000001E-3</v>
      </c>
      <c r="E80" s="100">
        <f t="shared" si="1"/>
        <v>18.816218304</v>
      </c>
      <c r="F80" s="52"/>
    </row>
    <row r="81" spans="1:6" ht="15.75" thickBot="1">
      <c r="A81" s="99" t="s">
        <v>3102</v>
      </c>
      <c r="B81" s="140" t="s">
        <v>3103</v>
      </c>
      <c r="C81" s="141"/>
      <c r="D81" s="130">
        <v>5.1999999999999998E-3</v>
      </c>
      <c r="E81" s="100">
        <f t="shared" si="1"/>
        <v>13.705223999999999</v>
      </c>
      <c r="F81" s="52"/>
    </row>
    <row r="82" spans="1:6" ht="15.75" thickBot="1">
      <c r="A82" s="515" t="s">
        <v>56</v>
      </c>
      <c r="B82" s="516"/>
      <c r="C82" s="517"/>
      <c r="D82" s="104">
        <v>7.1199999999999999E-2</v>
      </c>
      <c r="E82" s="105">
        <f>ROUND(SUM(E76:E81),2)</f>
        <v>188.42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24.403888888888886</v>
      </c>
      <c r="F87" s="52"/>
    </row>
    <row r="88" spans="1:6" ht="15.75" thickBot="1">
      <c r="A88" s="99" t="s">
        <v>3097</v>
      </c>
      <c r="B88" s="531" t="s">
        <v>3110</v>
      </c>
      <c r="C88" s="532"/>
      <c r="D88" s="106">
        <f>'M.C.'!E36</f>
        <v>2.7222222222222218E-3</v>
      </c>
      <c r="E88" s="107">
        <f t="shared" si="2"/>
        <v>7.1747433333333319</v>
      </c>
      <c r="F88" s="52"/>
    </row>
    <row r="89" spans="1:6" ht="15.75" thickBot="1">
      <c r="A89" s="99" t="s">
        <v>3051</v>
      </c>
      <c r="B89" s="531" t="s">
        <v>3111</v>
      </c>
      <c r="C89" s="532"/>
      <c r="D89" s="106">
        <f>'M.C.'!E37</f>
        <v>2.3000000000000001E-4</v>
      </c>
      <c r="E89" s="107">
        <f t="shared" si="2"/>
        <v>0.60619259999999997</v>
      </c>
      <c r="F89" s="52"/>
    </row>
    <row r="90" spans="1:6" ht="15.75" thickBot="1">
      <c r="A90" s="99" t="s">
        <v>3017</v>
      </c>
      <c r="B90" s="531" t="s">
        <v>3112</v>
      </c>
      <c r="C90" s="532"/>
      <c r="D90" s="106">
        <f>'M.C.'!E38</f>
        <v>4.1999999999999997E-3</v>
      </c>
      <c r="E90" s="107">
        <f t="shared" si="2"/>
        <v>11.069603999999998</v>
      </c>
      <c r="F90" s="52"/>
    </row>
    <row r="91" spans="1:6" ht="15.75" thickBot="1">
      <c r="A91" s="99" t="s">
        <v>3080</v>
      </c>
      <c r="B91" s="531" t="s">
        <v>3113</v>
      </c>
      <c r="C91" s="532"/>
      <c r="D91" s="106">
        <f>'M.C.'!E39</f>
        <v>1.6180555555555555E-4</v>
      </c>
      <c r="E91" s="107">
        <f t="shared" si="2"/>
        <v>0.42645795833333333</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43.680886780555547</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43.680886780555547</v>
      </c>
    </row>
    <row r="103" spans="1:6" ht="15.75" thickBot="1">
      <c r="A103" s="99" t="s">
        <v>3118</v>
      </c>
      <c r="B103" s="521" t="s">
        <v>3119</v>
      </c>
      <c r="C103" s="522"/>
      <c r="D103" s="523"/>
      <c r="E103" s="100">
        <v>0</v>
      </c>
    </row>
    <row r="104" spans="1:6" ht="15.75" thickBot="1">
      <c r="A104" s="515" t="s">
        <v>56</v>
      </c>
      <c r="B104" s="516"/>
      <c r="C104" s="516"/>
      <c r="D104" s="517"/>
      <c r="E104" s="105">
        <f>SUM(E102:E103)</f>
        <v>43.680886780555547</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EPI'!H34+'Uniformes e EPI'!H16</f>
        <v>77.683333333333337</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241.57369047619051</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276.63336886283736</v>
      </c>
      <c r="F117" s="52"/>
    </row>
    <row r="118" spans="1:6" ht="15.75" thickBot="1">
      <c r="A118" s="99" t="s">
        <v>3097</v>
      </c>
      <c r="B118" s="531" t="s">
        <v>2710</v>
      </c>
      <c r="C118" s="532"/>
      <c r="D118" s="106">
        <v>0.05</v>
      </c>
      <c r="E118" s="100">
        <f>D118*(E135+E117)</f>
        <v>290.46503730597919</v>
      </c>
      <c r="F118" s="52"/>
    </row>
    <row r="119" spans="1:6" ht="15.75" thickBot="1">
      <c r="A119" s="99" t="s">
        <v>3051</v>
      </c>
      <c r="B119" s="531" t="s">
        <v>3133</v>
      </c>
      <c r="C119" s="532"/>
      <c r="D119" s="106">
        <f>D120+D121+D122</f>
        <v>0.14250000000000002</v>
      </c>
      <c r="E119" s="100">
        <f>((E117+E118+E135)/(1-D119))*D119</f>
        <v>1013.6637016188256</v>
      </c>
      <c r="F119" s="122"/>
    </row>
    <row r="120" spans="1:6" ht="15.75" thickBot="1">
      <c r="A120" s="99"/>
      <c r="B120" s="531" t="s">
        <v>3134</v>
      </c>
      <c r="C120" s="532"/>
      <c r="D120" s="106">
        <v>9.2499999999999999E-2</v>
      </c>
      <c r="E120" s="100">
        <f>D120*E137</f>
        <v>657.9922273666059</v>
      </c>
      <c r="F120" s="52"/>
    </row>
    <row r="121" spans="1:6" ht="15.75" thickBot="1">
      <c r="A121" s="99"/>
      <c r="B121" s="531" t="s">
        <v>3135</v>
      </c>
      <c r="C121" s="532"/>
      <c r="D121" s="109">
        <v>0.05</v>
      </c>
      <c r="E121" s="100">
        <f>D121*E137</f>
        <v>355.67147425221947</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1580.7621077876422</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2635.62</v>
      </c>
    </row>
    <row r="131" spans="1:5" ht="15.75" thickBot="1">
      <c r="A131" s="110" t="s">
        <v>3097</v>
      </c>
      <c r="B131" s="521" t="s">
        <v>3043</v>
      </c>
      <c r="C131" s="522"/>
      <c r="D131" s="523"/>
      <c r="E131" s="100">
        <f>E73</f>
        <v>2423.3727999999996</v>
      </c>
    </row>
    <row r="132" spans="1:5" ht="15.75" thickBot="1">
      <c r="A132" s="110" t="s">
        <v>3051</v>
      </c>
      <c r="B132" s="521" t="s">
        <v>3092</v>
      </c>
      <c r="C132" s="522"/>
      <c r="D132" s="523"/>
      <c r="E132" s="100">
        <f>E82</f>
        <v>188.42</v>
      </c>
    </row>
    <row r="133" spans="1:5" ht="15.75" thickBot="1">
      <c r="A133" s="110" t="s">
        <v>3017</v>
      </c>
      <c r="B133" s="521" t="s">
        <v>3105</v>
      </c>
      <c r="C133" s="522"/>
      <c r="D133" s="523"/>
      <c r="E133" s="100">
        <f>E93</f>
        <v>43.680886780555547</v>
      </c>
    </row>
    <row r="134" spans="1:5" ht="15.75" thickBot="1">
      <c r="A134" s="110" t="s">
        <v>3080</v>
      </c>
      <c r="B134" s="521" t="s">
        <v>3123</v>
      </c>
      <c r="C134" s="522"/>
      <c r="D134" s="523"/>
      <c r="E134" s="100">
        <f>E113</f>
        <v>241.57369047619051</v>
      </c>
    </row>
    <row r="135" spans="1:5" ht="15.75" thickBot="1">
      <c r="A135" s="515" t="s">
        <v>3142</v>
      </c>
      <c r="B135" s="516"/>
      <c r="C135" s="516"/>
      <c r="D135" s="517"/>
      <c r="E135" s="100">
        <f>SUM(E130:E134)</f>
        <v>5532.6673772567465</v>
      </c>
    </row>
    <row r="136" spans="1:5" ht="15.75" thickBot="1">
      <c r="A136" s="110" t="s">
        <v>3102</v>
      </c>
      <c r="B136" s="518" t="s">
        <v>3143</v>
      </c>
      <c r="C136" s="519"/>
      <c r="D136" s="520"/>
      <c r="E136" s="111">
        <f>E123</f>
        <v>1580.7621077876422</v>
      </c>
    </row>
    <row r="137" spans="1:5" ht="15.75" thickBot="1">
      <c r="A137" s="515" t="s">
        <v>3144</v>
      </c>
      <c r="B137" s="516"/>
      <c r="C137" s="516"/>
      <c r="D137" s="517"/>
      <c r="E137" s="112">
        <f>SUM(E135:E136)</f>
        <v>7113.4294850443885</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499984740745262"/>
  </sheetPr>
  <dimension ref="A1:G143"/>
  <sheetViews>
    <sheetView topLeftCell="A52"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V.A'!E15</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V.A'!F15</f>
        <v>2405.96</v>
      </c>
      <c r="F15" s="52"/>
      <c r="G15" s="124"/>
    </row>
    <row r="16" spans="1:7" ht="30">
      <c r="A16" s="62">
        <v>3</v>
      </c>
      <c r="B16" s="488" t="s">
        <v>3023</v>
      </c>
      <c r="C16" s="489"/>
      <c r="D16" s="490"/>
      <c r="E16" s="219" t="str">
        <f>'Salários - CCT - V.A'!B15</f>
        <v>Marceneiro (CBO/MTE 7711-05)</v>
      </c>
    </row>
    <row r="17" spans="1:6">
      <c r="A17" s="53">
        <v>4</v>
      </c>
      <c r="B17" s="126" t="s">
        <v>3024</v>
      </c>
      <c r="C17" s="135"/>
      <c r="D17" s="129"/>
      <c r="E17" s="128" t="s">
        <v>3156</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97.642400000000009</v>
      </c>
      <c r="F57" s="52"/>
    </row>
    <row r="58" spans="1:6" ht="15" customHeight="1">
      <c r="A58" s="57" t="s">
        <v>3012</v>
      </c>
      <c r="B58" s="50" t="s">
        <v>3077</v>
      </c>
      <c r="C58" s="87">
        <v>22</v>
      </c>
      <c r="D58" s="167">
        <f>'Salários - CCT - V.A'!G15</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1026.0424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1026.0424</v>
      </c>
    </row>
    <row r="73" spans="1:6" ht="15.75" thickBot="1">
      <c r="A73" s="515" t="s">
        <v>56</v>
      </c>
      <c r="B73" s="516"/>
      <c r="C73" s="516"/>
      <c r="D73" s="517"/>
      <c r="E73" s="101">
        <f>SUM(E70:E72)</f>
        <v>2583.8724000000002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EPI'!H57+'Uniformes e EPI'!H16</f>
        <v>38.176666666666669</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202.06702380952385</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270.18870447445767</v>
      </c>
      <c r="F117" s="52"/>
    </row>
    <row r="118" spans="1:6" ht="15.75" thickBot="1">
      <c r="A118" s="99" t="s">
        <v>3097</v>
      </c>
      <c r="B118" s="531" t="s">
        <v>2710</v>
      </c>
      <c r="C118" s="532"/>
      <c r="D118" s="106">
        <v>0.05</v>
      </c>
      <c r="E118" s="100">
        <f>D118*(E135+E117)</f>
        <v>283.69813969818057</v>
      </c>
      <c r="F118" s="52"/>
    </row>
    <row r="119" spans="1:6" ht="15.75" thickBot="1">
      <c r="A119" s="99" t="s">
        <v>3051</v>
      </c>
      <c r="B119" s="531" t="s">
        <v>3133</v>
      </c>
      <c r="C119" s="532"/>
      <c r="D119" s="106">
        <f>D120+D121+D122</f>
        <v>0.14250000000000002</v>
      </c>
      <c r="E119" s="100">
        <f>((E117+E118+E135)/(1-D119))*D119</f>
        <v>990.04860996712</v>
      </c>
      <c r="F119" s="122"/>
    </row>
    <row r="120" spans="1:6" ht="15.75" thickBot="1">
      <c r="A120" s="99"/>
      <c r="B120" s="531" t="s">
        <v>3134</v>
      </c>
      <c r="C120" s="532"/>
      <c r="D120" s="106">
        <v>9.2499999999999999E-2</v>
      </c>
      <c r="E120" s="100">
        <f>D120*E137</f>
        <v>642.66313278567429</v>
      </c>
      <c r="F120" s="52"/>
    </row>
    <row r="121" spans="1:6" ht="15.75" thickBot="1">
      <c r="A121" s="99"/>
      <c r="B121" s="531" t="s">
        <v>3135</v>
      </c>
      <c r="C121" s="532"/>
      <c r="D121" s="109">
        <v>0.05</v>
      </c>
      <c r="E121" s="100">
        <f>D121*E137</f>
        <v>347.38547718144559</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1543.9354541397583</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2583.8724000000002</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202.06702380952385</v>
      </c>
    </row>
    <row r="135" spans="1:5" ht="15.75" thickBot="1">
      <c r="A135" s="515" t="s">
        <v>3142</v>
      </c>
      <c r="B135" s="516"/>
      <c r="C135" s="516"/>
      <c r="D135" s="517"/>
      <c r="E135" s="100">
        <f>SUM(E130:E134)</f>
        <v>5403.7740894891531</v>
      </c>
    </row>
    <row r="136" spans="1:5" ht="15.75" thickBot="1">
      <c r="A136" s="110" t="s">
        <v>3102</v>
      </c>
      <c r="B136" s="518" t="s">
        <v>3143</v>
      </c>
      <c r="C136" s="519"/>
      <c r="D136" s="520"/>
      <c r="E136" s="111">
        <f>E123</f>
        <v>1543.9354541397583</v>
      </c>
    </row>
    <row r="137" spans="1:5" ht="15.75" thickBot="1">
      <c r="A137" s="515" t="s">
        <v>3144</v>
      </c>
      <c r="B137" s="516"/>
      <c r="C137" s="516"/>
      <c r="D137" s="517"/>
      <c r="E137" s="112">
        <f>SUM(E135:E136)</f>
        <v>6947.709543628911</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499984740745262"/>
  </sheetPr>
  <dimension ref="A1:G143"/>
  <sheetViews>
    <sheetView topLeftCell="A43"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V.A'!E16</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V.A'!F16</f>
        <v>2405.96</v>
      </c>
      <c r="F15" s="52"/>
      <c r="G15" s="124"/>
    </row>
    <row r="16" spans="1:7" ht="30">
      <c r="A16" s="62">
        <v>3</v>
      </c>
      <c r="B16" s="488" t="s">
        <v>3023</v>
      </c>
      <c r="C16" s="489"/>
      <c r="D16" s="490"/>
      <c r="E16" s="219" t="str">
        <f>'Salários - CCT - V.A'!B16</f>
        <v>Serralheiro (CBO/MTE 7244-40)</v>
      </c>
    </row>
    <row r="17" spans="1:6">
      <c r="A17" s="53">
        <v>4</v>
      </c>
      <c r="B17" s="126" t="s">
        <v>3024</v>
      </c>
      <c r="C17" s="135"/>
      <c r="D17" s="129"/>
      <c r="E17" s="128" t="s">
        <v>3157</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97.642400000000009</v>
      </c>
      <c r="F57" s="52"/>
    </row>
    <row r="58" spans="1:6" ht="15" customHeight="1">
      <c r="A58" s="57" t="s">
        <v>3012</v>
      </c>
      <c r="B58" s="50" t="s">
        <v>3077</v>
      </c>
      <c r="C58" s="87">
        <v>22</v>
      </c>
      <c r="D58" s="167">
        <f>'Salários - CCT - V.A'!G16</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1026.0424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1026.0424</v>
      </c>
    </row>
    <row r="73" spans="1:6" ht="15.75" thickBot="1">
      <c r="A73" s="515" t="s">
        <v>56</v>
      </c>
      <c r="B73" s="516"/>
      <c r="C73" s="516"/>
      <c r="D73" s="517"/>
      <c r="E73" s="101">
        <f>SUM(E70:E72)</f>
        <v>2583.8724000000002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EPI'!H80</f>
        <v>56.031666666666666</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219.92202380952381</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271.0814544744577</v>
      </c>
      <c r="F117" s="52"/>
    </row>
    <row r="118" spans="1:6" ht="15.75" thickBot="1">
      <c r="A118" s="99" t="s">
        <v>3097</v>
      </c>
      <c r="B118" s="531" t="s">
        <v>2710</v>
      </c>
      <c r="C118" s="532"/>
      <c r="D118" s="106">
        <v>0.05</v>
      </c>
      <c r="E118" s="100">
        <f>D118*(E135+E117)</f>
        <v>284.63552719818057</v>
      </c>
      <c r="F118" s="52"/>
    </row>
    <row r="119" spans="1:6" ht="15.75" thickBot="1">
      <c r="A119" s="99" t="s">
        <v>3051</v>
      </c>
      <c r="B119" s="531" t="s">
        <v>3133</v>
      </c>
      <c r="C119" s="532"/>
      <c r="D119" s="106">
        <f>D120+D121+D122</f>
        <v>0.14250000000000002</v>
      </c>
      <c r="E119" s="100">
        <f>((E117+E118+E135)/(1-D119))*D119</f>
        <v>993.31990103854866</v>
      </c>
      <c r="F119" s="122"/>
    </row>
    <row r="120" spans="1:6" ht="15.75" thickBot="1">
      <c r="A120" s="99"/>
      <c r="B120" s="531" t="s">
        <v>3134</v>
      </c>
      <c r="C120" s="532"/>
      <c r="D120" s="106">
        <v>9.2499999999999999E-2</v>
      </c>
      <c r="E120" s="100">
        <f>D120*E137</f>
        <v>644.78660242853152</v>
      </c>
      <c r="F120" s="52"/>
    </row>
    <row r="121" spans="1:6" ht="15.75" thickBot="1">
      <c r="A121" s="99"/>
      <c r="B121" s="531" t="s">
        <v>3135</v>
      </c>
      <c r="C121" s="532"/>
      <c r="D121" s="109">
        <v>0.05</v>
      </c>
      <c r="E121" s="100">
        <f>D121*E137</f>
        <v>348.53329861001703</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1549.036882711187</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2583.8724000000002</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219.92202380952381</v>
      </c>
    </row>
    <row r="135" spans="1:5" ht="15.75" thickBot="1">
      <c r="A135" s="515" t="s">
        <v>3142</v>
      </c>
      <c r="B135" s="516"/>
      <c r="C135" s="516"/>
      <c r="D135" s="517"/>
      <c r="E135" s="100">
        <f>SUM(E130:E134)</f>
        <v>5421.6290894891536</v>
      </c>
    </row>
    <row r="136" spans="1:5" ht="15.75" thickBot="1">
      <c r="A136" s="110" t="s">
        <v>3102</v>
      </c>
      <c r="B136" s="518" t="s">
        <v>3143</v>
      </c>
      <c r="C136" s="519"/>
      <c r="D136" s="520"/>
      <c r="E136" s="111">
        <f>E123</f>
        <v>1549.036882711187</v>
      </c>
    </row>
    <row r="137" spans="1:5" ht="15.75" thickBot="1">
      <c r="A137" s="515" t="s">
        <v>3144</v>
      </c>
      <c r="B137" s="516"/>
      <c r="C137" s="516"/>
      <c r="D137" s="517"/>
      <c r="E137" s="112">
        <f>SUM(E135:E136)</f>
        <v>6970.6659722003405</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499984740745262"/>
  </sheetPr>
  <dimension ref="A1:G143"/>
  <sheetViews>
    <sheetView topLeftCell="A58" workbookViewId="0">
      <selection activeCell="H62" sqref="H62"/>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V.A'!E17</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V.A'!F17</f>
        <v>2109.12</v>
      </c>
      <c r="F15" s="52"/>
      <c r="G15" s="124"/>
    </row>
    <row r="16" spans="1:7" ht="30">
      <c r="A16" s="62">
        <v>3</v>
      </c>
      <c r="B16" s="488" t="s">
        <v>3023</v>
      </c>
      <c r="C16" s="489"/>
      <c r="D16" s="490"/>
      <c r="E16" s="219" t="str">
        <f>'Salários - CCT - V.A'!B17</f>
        <v>Vidraceiro (CBO/MTE 7163-05)</v>
      </c>
    </row>
    <row r="17" spans="1:6">
      <c r="A17" s="53">
        <v>4</v>
      </c>
      <c r="B17" s="126" t="s">
        <v>3024</v>
      </c>
      <c r="C17" s="135"/>
      <c r="D17" s="129"/>
      <c r="E17" s="128" t="s">
        <v>3158</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2109.12</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2109.12</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175.69</v>
      </c>
      <c r="F33" s="52"/>
    </row>
    <row r="34" spans="1:6">
      <c r="A34" s="57" t="s">
        <v>3012</v>
      </c>
      <c r="B34" s="461" t="s">
        <v>3049</v>
      </c>
      <c r="C34" s="461"/>
      <c r="D34" s="147">
        <f>'M.C.'!E12</f>
        <v>0.121</v>
      </c>
      <c r="E34" s="152">
        <f>ROUND(E$28*D34,2)</f>
        <v>255.2</v>
      </c>
      <c r="F34" s="52"/>
    </row>
    <row r="35" spans="1:6">
      <c r="A35" s="494" t="s">
        <v>3050</v>
      </c>
      <c r="B35" s="495"/>
      <c r="C35" s="495"/>
      <c r="D35" s="148">
        <f>SUM(D33:D34)</f>
        <v>0.20429999999999998</v>
      </c>
      <c r="E35" s="152">
        <f>ROUND(SUM(E33:E34),2)</f>
        <v>430.89</v>
      </c>
      <c r="F35" s="52"/>
    </row>
    <row r="36" spans="1:6" ht="25.5" customHeight="1">
      <c r="A36" s="57" t="s">
        <v>3051</v>
      </c>
      <c r="B36" s="496" t="s">
        <v>3052</v>
      </c>
      <c r="C36" s="496"/>
      <c r="D36" s="147">
        <f>'M.C.'!E13</f>
        <v>7.5182399999999996E-2</v>
      </c>
      <c r="E36" s="152">
        <f>ROUND(E$28*D36,2)</f>
        <v>158.57</v>
      </c>
      <c r="F36" s="121"/>
    </row>
    <row r="37" spans="1:6" ht="15.75" thickBot="1">
      <c r="A37" s="497" t="s">
        <v>2835</v>
      </c>
      <c r="B37" s="498"/>
      <c r="C37" s="498"/>
      <c r="D37" s="498"/>
      <c r="E37" s="153">
        <f>SUM(E35:E36)</f>
        <v>589.46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421.82</v>
      </c>
      <c r="F43" s="52"/>
    </row>
    <row r="44" spans="1:6">
      <c r="A44" s="62" t="s">
        <v>3012</v>
      </c>
      <c r="B44" s="477" t="s">
        <v>3060</v>
      </c>
      <c r="C44" s="478"/>
      <c r="D44" s="82">
        <v>2.5000000000000001E-2</v>
      </c>
      <c r="E44" s="63">
        <f t="shared" ref="E44:E50" si="0">ROUND(E$28*D44,2)</f>
        <v>52.73</v>
      </c>
      <c r="F44" s="52"/>
    </row>
    <row r="45" spans="1:6">
      <c r="A45" s="62" t="s">
        <v>3015</v>
      </c>
      <c r="B45" s="477" t="s">
        <v>3061</v>
      </c>
      <c r="C45" s="478"/>
      <c r="D45" s="123">
        <v>0.03</v>
      </c>
      <c r="E45" s="63">
        <f t="shared" si="0"/>
        <v>63.27</v>
      </c>
      <c r="F45" s="52"/>
    </row>
    <row r="46" spans="1:6">
      <c r="A46" s="62" t="s">
        <v>3033</v>
      </c>
      <c r="B46" s="477" t="s">
        <v>3062</v>
      </c>
      <c r="C46" s="478"/>
      <c r="D46" s="82">
        <v>1.4999999999999999E-2</v>
      </c>
      <c r="E46" s="63">
        <f t="shared" si="0"/>
        <v>31.64</v>
      </c>
      <c r="F46" s="52"/>
    </row>
    <row r="47" spans="1:6">
      <c r="A47" s="62" t="s">
        <v>3035</v>
      </c>
      <c r="B47" s="477" t="s">
        <v>3063</v>
      </c>
      <c r="C47" s="478"/>
      <c r="D47" s="82">
        <v>0.01</v>
      </c>
      <c r="E47" s="63">
        <f t="shared" si="0"/>
        <v>21.09</v>
      </c>
      <c r="F47" s="52"/>
    </row>
    <row r="48" spans="1:6">
      <c r="A48" s="62" t="s">
        <v>3064</v>
      </c>
      <c r="B48" s="477" t="s">
        <v>3065</v>
      </c>
      <c r="C48" s="478"/>
      <c r="D48" s="82">
        <v>6.0000000000000001E-3</v>
      </c>
      <c r="E48" s="63">
        <f t="shared" si="0"/>
        <v>12.65</v>
      </c>
      <c r="F48" s="52"/>
    </row>
    <row r="49" spans="1:6">
      <c r="A49" s="62" t="s">
        <v>3037</v>
      </c>
      <c r="B49" s="477" t="s">
        <v>2749</v>
      </c>
      <c r="C49" s="478"/>
      <c r="D49" s="82">
        <v>2E-3</v>
      </c>
      <c r="E49" s="63">
        <f t="shared" si="0"/>
        <v>4.22</v>
      </c>
      <c r="F49" s="52"/>
    </row>
    <row r="50" spans="1:6">
      <c r="A50" s="53" t="s">
        <v>3039</v>
      </c>
      <c r="B50" s="477" t="s">
        <v>3066</v>
      </c>
      <c r="C50" s="478"/>
      <c r="D50" s="82">
        <v>0.08</v>
      </c>
      <c r="E50" s="63">
        <f t="shared" si="0"/>
        <v>168.73</v>
      </c>
      <c r="F50" s="52"/>
    </row>
    <row r="51" spans="1:6" ht="15.75" thickBot="1">
      <c r="A51" s="524" t="s">
        <v>3067</v>
      </c>
      <c r="B51" s="525"/>
      <c r="C51" s="526"/>
      <c r="D51" s="83">
        <v>0.36799999999999999</v>
      </c>
      <c r="E51" s="84">
        <f>SUM(E43:E50)</f>
        <v>776.15000000000009</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115.45280000000001</v>
      </c>
      <c r="F57" s="52"/>
    </row>
    <row r="58" spans="1:6" ht="15" customHeight="1">
      <c r="A58" s="57" t="s">
        <v>3012</v>
      </c>
      <c r="B58" s="50" t="s">
        <v>3077</v>
      </c>
      <c r="C58" s="87">
        <v>22</v>
      </c>
      <c r="D58" s="167">
        <f>'Salários - CCT - V.A'!G17</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1043.8528000000001</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589.46</v>
      </c>
    </row>
    <row r="71" spans="1:6" ht="15.75" thickBot="1">
      <c r="A71" s="99" t="s">
        <v>3057</v>
      </c>
      <c r="B71" s="518" t="s">
        <v>3058</v>
      </c>
      <c r="C71" s="519"/>
      <c r="D71" s="520"/>
      <c r="E71" s="100">
        <f>E51</f>
        <v>776.15000000000009</v>
      </c>
    </row>
    <row r="72" spans="1:6" ht="15.75" thickBot="1">
      <c r="A72" s="99" t="s">
        <v>3072</v>
      </c>
      <c r="B72" s="521" t="s">
        <v>3073</v>
      </c>
      <c r="C72" s="522"/>
      <c r="D72" s="523"/>
      <c r="E72" s="100">
        <f>E65</f>
        <v>1043.8528000000001</v>
      </c>
    </row>
    <row r="73" spans="1:6" ht="15.75" thickBot="1">
      <c r="A73" s="515" t="s">
        <v>56</v>
      </c>
      <c r="B73" s="516"/>
      <c r="C73" s="516"/>
      <c r="D73" s="517"/>
      <c r="E73" s="101">
        <f>SUM(E70:E72)</f>
        <v>2409.4628000000002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9.6668000000000003</v>
      </c>
    </row>
    <row r="77" spans="1:6" ht="15.75" thickBot="1">
      <c r="A77" s="99" t="s">
        <v>3097</v>
      </c>
      <c r="B77" s="531" t="s">
        <v>3098</v>
      </c>
      <c r="C77" s="532"/>
      <c r="D77" s="103">
        <f>'M.C.'!E27</f>
        <v>3.6666666666666667E-4</v>
      </c>
      <c r="E77" s="100">
        <f t="shared" si="1"/>
        <v>0.77334399999999992</v>
      </c>
    </row>
    <row r="78" spans="1:6" ht="27" customHeight="1" thickBot="1">
      <c r="A78" s="99" t="s">
        <v>3051</v>
      </c>
      <c r="B78" s="531" t="s">
        <v>3099</v>
      </c>
      <c r="C78" s="532"/>
      <c r="D78" s="130">
        <f>'M.C.'!E28</f>
        <v>3.4799999999999998E-2</v>
      </c>
      <c r="E78" s="100">
        <f t="shared" si="1"/>
        <v>73.397375999999994</v>
      </c>
    </row>
    <row r="79" spans="1:6" ht="15.75" thickBot="1">
      <c r="A79" s="99" t="s">
        <v>3017</v>
      </c>
      <c r="B79" s="531" t="s">
        <v>3100</v>
      </c>
      <c r="C79" s="532"/>
      <c r="D79" s="103">
        <f>'M.C.'!E29</f>
        <v>1.9400000000000001E-2</v>
      </c>
      <c r="E79" s="100">
        <f t="shared" si="1"/>
        <v>40.916927999999999</v>
      </c>
    </row>
    <row r="80" spans="1:6" ht="26.25" customHeight="1" thickBot="1">
      <c r="A80" s="99" t="s">
        <v>3080</v>
      </c>
      <c r="B80" s="531" t="s">
        <v>3101</v>
      </c>
      <c r="C80" s="532"/>
      <c r="D80" s="103">
        <f>D79*D51</f>
        <v>7.1392000000000001E-3</v>
      </c>
      <c r="E80" s="100">
        <f t="shared" si="1"/>
        <v>15.057429504</v>
      </c>
      <c r="F80" s="52"/>
    </row>
    <row r="81" spans="1:6" ht="15.75" thickBot="1">
      <c r="A81" s="99" t="s">
        <v>3102</v>
      </c>
      <c r="B81" s="140" t="s">
        <v>3103</v>
      </c>
      <c r="C81" s="141"/>
      <c r="D81" s="130">
        <v>5.1999999999999998E-3</v>
      </c>
      <c r="E81" s="100">
        <f t="shared" si="1"/>
        <v>10.967423999999999</v>
      </c>
      <c r="F81" s="52"/>
    </row>
    <row r="82" spans="1:6" ht="15.75" thickBot="1">
      <c r="A82" s="515" t="s">
        <v>56</v>
      </c>
      <c r="B82" s="516"/>
      <c r="C82" s="517"/>
      <c r="D82" s="104">
        <v>7.1199999999999999E-2</v>
      </c>
      <c r="E82" s="105">
        <f>ROUND(SUM(E76:E81),2)</f>
        <v>150.78</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19.528888888888886</v>
      </c>
      <c r="F87" s="52"/>
    </row>
    <row r="88" spans="1:6" ht="15.75" thickBot="1">
      <c r="A88" s="99" t="s">
        <v>3097</v>
      </c>
      <c r="B88" s="531" t="s">
        <v>3110</v>
      </c>
      <c r="C88" s="532"/>
      <c r="D88" s="106">
        <f>'M.C.'!E36</f>
        <v>2.7222222222222218E-3</v>
      </c>
      <c r="E88" s="107">
        <f t="shared" si="2"/>
        <v>5.7414933333333318</v>
      </c>
      <c r="F88" s="52"/>
    </row>
    <row r="89" spans="1:6" ht="15.75" thickBot="1">
      <c r="A89" s="99" t="s">
        <v>3051</v>
      </c>
      <c r="B89" s="531" t="s">
        <v>3111</v>
      </c>
      <c r="C89" s="532"/>
      <c r="D89" s="106">
        <f>'M.C.'!E37</f>
        <v>2.3000000000000001E-4</v>
      </c>
      <c r="E89" s="107">
        <f t="shared" si="2"/>
        <v>0.48509759999999996</v>
      </c>
      <c r="F89" s="52"/>
    </row>
    <row r="90" spans="1:6" ht="15.75" thickBot="1">
      <c r="A90" s="99" t="s">
        <v>3017</v>
      </c>
      <c r="B90" s="531" t="s">
        <v>3112</v>
      </c>
      <c r="C90" s="532"/>
      <c r="D90" s="106">
        <f>'M.C.'!E38</f>
        <v>4.1999999999999997E-3</v>
      </c>
      <c r="E90" s="107">
        <f t="shared" si="2"/>
        <v>8.8583039999999986</v>
      </c>
      <c r="F90" s="52"/>
    </row>
    <row r="91" spans="1:6" ht="15.75" thickBot="1">
      <c r="A91" s="99" t="s">
        <v>3080</v>
      </c>
      <c r="B91" s="531" t="s">
        <v>3113</v>
      </c>
      <c r="C91" s="532"/>
      <c r="D91" s="106">
        <f>'M.C.'!E39</f>
        <v>1.6180555555555555E-4</v>
      </c>
      <c r="E91" s="107">
        <f t="shared" si="2"/>
        <v>0.34126733333333331</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34.955051155555552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34.955051155555552</v>
      </c>
    </row>
    <row r="103" spans="1:6" ht="15.75" thickBot="1">
      <c r="A103" s="99" t="s">
        <v>3118</v>
      </c>
      <c r="B103" s="521" t="s">
        <v>3119</v>
      </c>
      <c r="C103" s="522"/>
      <c r="D103" s="523"/>
      <c r="E103" s="100">
        <v>0</v>
      </c>
    </row>
    <row r="104" spans="1:6" ht="15.75" thickBot="1">
      <c r="A104" s="515" t="s">
        <v>56</v>
      </c>
      <c r="B104" s="516"/>
      <c r="C104" s="516"/>
      <c r="D104" s="517"/>
      <c r="E104" s="105">
        <f>SUM(E102:E103)</f>
        <v>34.955051155555552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EPI'!H63+'Uniformes e EPI'!H16</f>
        <v>15.256666666666668</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179.14702380952383</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244.17324374825395</v>
      </c>
      <c r="F117" s="52"/>
    </row>
    <row r="118" spans="1:6" ht="15.75" thickBot="1">
      <c r="A118" s="99" t="s">
        <v>3097</v>
      </c>
      <c r="B118" s="531" t="s">
        <v>2710</v>
      </c>
      <c r="C118" s="532"/>
      <c r="D118" s="106">
        <v>0.05</v>
      </c>
      <c r="E118" s="100">
        <f>D118*(E135+E117)</f>
        <v>256.38190593566668</v>
      </c>
      <c r="F118" s="52"/>
    </row>
    <row r="119" spans="1:6" ht="15.75" thickBot="1">
      <c r="A119" s="99" t="s">
        <v>3051</v>
      </c>
      <c r="B119" s="531" t="s">
        <v>3133</v>
      </c>
      <c r="C119" s="532"/>
      <c r="D119" s="106">
        <f>D120+D121+D122</f>
        <v>0.14250000000000002</v>
      </c>
      <c r="E119" s="100">
        <f>((E117+E118+E135)/(1-D119))*D119</f>
        <v>894.72052887753068</v>
      </c>
      <c r="F119" s="122"/>
    </row>
    <row r="120" spans="1:6" ht="15.75" thickBot="1">
      <c r="A120" s="99"/>
      <c r="B120" s="531" t="s">
        <v>3134</v>
      </c>
      <c r="C120" s="532"/>
      <c r="D120" s="106">
        <v>9.2499999999999999E-2</v>
      </c>
      <c r="E120" s="100">
        <f>D120*E137</f>
        <v>580.78350120120399</v>
      </c>
      <c r="F120" s="52"/>
    </row>
    <row r="121" spans="1:6" ht="15.75" thickBot="1">
      <c r="A121" s="99"/>
      <c r="B121" s="531" t="s">
        <v>3135</v>
      </c>
      <c r="C121" s="532"/>
      <c r="D121" s="109">
        <v>0.05</v>
      </c>
      <c r="E121" s="100">
        <f>D121*E137</f>
        <v>313.93702767632652</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1395.2756785614513</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2109.12</v>
      </c>
    </row>
    <row r="131" spans="1:5" ht="15.75" thickBot="1">
      <c r="A131" s="110" t="s">
        <v>3097</v>
      </c>
      <c r="B131" s="521" t="s">
        <v>3043</v>
      </c>
      <c r="C131" s="522"/>
      <c r="D131" s="523"/>
      <c r="E131" s="100">
        <f>E73</f>
        <v>2409.4628000000002</v>
      </c>
    </row>
    <row r="132" spans="1:5" ht="15.75" thickBot="1">
      <c r="A132" s="110" t="s">
        <v>3051</v>
      </c>
      <c r="B132" s="521" t="s">
        <v>3092</v>
      </c>
      <c r="C132" s="522"/>
      <c r="D132" s="523"/>
      <c r="E132" s="100">
        <f>E82</f>
        <v>150.78</v>
      </c>
    </row>
    <row r="133" spans="1:5" ht="15.75" thickBot="1">
      <c r="A133" s="110" t="s">
        <v>3017</v>
      </c>
      <c r="B133" s="521" t="s">
        <v>3105</v>
      </c>
      <c r="C133" s="522"/>
      <c r="D133" s="523"/>
      <c r="E133" s="100">
        <f>E93</f>
        <v>34.955051155555552</v>
      </c>
    </row>
    <row r="134" spans="1:5" ht="15.75" thickBot="1">
      <c r="A134" s="110" t="s">
        <v>3080</v>
      </c>
      <c r="B134" s="521" t="s">
        <v>3123</v>
      </c>
      <c r="C134" s="522"/>
      <c r="D134" s="523"/>
      <c r="E134" s="100">
        <f>E113</f>
        <v>179.14702380952383</v>
      </c>
    </row>
    <row r="135" spans="1:5" ht="15.75" thickBot="1">
      <c r="A135" s="515" t="s">
        <v>3142</v>
      </c>
      <c r="B135" s="516"/>
      <c r="C135" s="516"/>
      <c r="D135" s="517"/>
      <c r="E135" s="100">
        <f>SUM(E130:E134)</f>
        <v>4883.4648749650787</v>
      </c>
    </row>
    <row r="136" spans="1:5" ht="15.75" thickBot="1">
      <c r="A136" s="110" t="s">
        <v>3102</v>
      </c>
      <c r="B136" s="518" t="s">
        <v>3143</v>
      </c>
      <c r="C136" s="519"/>
      <c r="D136" s="520"/>
      <c r="E136" s="111">
        <f>E123</f>
        <v>1395.2756785614513</v>
      </c>
    </row>
    <row r="137" spans="1:5" ht="15.75" thickBot="1">
      <c r="A137" s="515" t="s">
        <v>3144</v>
      </c>
      <c r="B137" s="516"/>
      <c r="C137" s="516"/>
      <c r="D137" s="517"/>
      <c r="E137" s="112">
        <f>SUM(E135:E136)</f>
        <v>6278.7405535265298</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499984740745262"/>
  </sheetPr>
  <dimension ref="A1:G143"/>
  <sheetViews>
    <sheetView topLeftCell="A46" workbookViewId="0">
      <selection activeCell="G60" sqref="G60"/>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V.A'!E18</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V.A'!F18</f>
        <v>2405.96</v>
      </c>
      <c r="F15" s="52"/>
      <c r="G15" s="124"/>
    </row>
    <row r="16" spans="1:7">
      <c r="A16" s="62">
        <v>3</v>
      </c>
      <c r="B16" s="488" t="s">
        <v>3023</v>
      </c>
      <c r="C16" s="489"/>
      <c r="D16" s="490"/>
      <c r="E16" s="219" t="str">
        <f>'Salários - CCT - V.A'!B18</f>
        <v>Pedreiro (CBO/MTE 7152-10)</v>
      </c>
    </row>
    <row r="17" spans="1:6">
      <c r="A17" s="53">
        <v>4</v>
      </c>
      <c r="B17" s="126" t="s">
        <v>3024</v>
      </c>
      <c r="C17" s="135"/>
      <c r="D17" s="129"/>
      <c r="E17" s="128" t="s">
        <v>3159</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97.642400000000009</v>
      </c>
      <c r="F57" s="52"/>
    </row>
    <row r="58" spans="1:6" ht="15" customHeight="1">
      <c r="A58" s="57" t="s">
        <v>3012</v>
      </c>
      <c r="B58" s="50" t="s">
        <v>3077</v>
      </c>
      <c r="C58" s="87">
        <v>22</v>
      </c>
      <c r="D58" s="167">
        <f>'Salários - CCT - V.A'!G18</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1026.0424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1026.0424</v>
      </c>
    </row>
    <row r="73" spans="1:6" ht="15.75" thickBot="1">
      <c r="A73" s="515" t="s">
        <v>56</v>
      </c>
      <c r="B73" s="516"/>
      <c r="C73" s="516"/>
      <c r="D73" s="517"/>
      <c r="E73" s="101">
        <f>SUM(E70:E72)</f>
        <v>2583.8724000000002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EPI'!H70+'Uniformes e EPI'!H16</f>
        <v>19.766666666666666</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183.65702380952382</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269.26820447445766</v>
      </c>
      <c r="F117" s="52"/>
    </row>
    <row r="118" spans="1:6" ht="15.75" thickBot="1">
      <c r="A118" s="99" t="s">
        <v>3097</v>
      </c>
      <c r="B118" s="531" t="s">
        <v>2710</v>
      </c>
      <c r="C118" s="532"/>
      <c r="D118" s="106">
        <v>0.05</v>
      </c>
      <c r="E118" s="100">
        <f>D118*(E135+E117)</f>
        <v>282.73161469818058</v>
      </c>
      <c r="F118" s="52"/>
    </row>
    <row r="119" spans="1:6" ht="15.75" thickBot="1">
      <c r="A119" s="99" t="s">
        <v>3051</v>
      </c>
      <c r="B119" s="531" t="s">
        <v>3133</v>
      </c>
      <c r="C119" s="532"/>
      <c r="D119" s="106">
        <f>D120+D121+D122</f>
        <v>0.14250000000000002</v>
      </c>
      <c r="E119" s="100">
        <f>((E117+E118+E135)/(1-D119))*D119</f>
        <v>986.67563496712</v>
      </c>
      <c r="F119" s="122"/>
    </row>
    <row r="120" spans="1:6" ht="15.75" thickBot="1">
      <c r="A120" s="99"/>
      <c r="B120" s="531" t="s">
        <v>3134</v>
      </c>
      <c r="C120" s="532"/>
      <c r="D120" s="106">
        <v>9.2499999999999999E-2</v>
      </c>
      <c r="E120" s="100">
        <f>D120*E137</f>
        <v>640.47365778567428</v>
      </c>
      <c r="F120" s="52"/>
    </row>
    <row r="121" spans="1:6" ht="15.75" thickBot="1">
      <c r="A121" s="99"/>
      <c r="B121" s="531" t="s">
        <v>3135</v>
      </c>
      <c r="C121" s="532"/>
      <c r="D121" s="109">
        <v>0.05</v>
      </c>
      <c r="E121" s="100">
        <f>D121*E137</f>
        <v>346.20197718144556</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1538.6754541397581</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2583.8724000000002</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183.65702380952382</v>
      </c>
    </row>
    <row r="135" spans="1:5" ht="15.75" thickBot="1">
      <c r="A135" s="515" t="s">
        <v>3142</v>
      </c>
      <c r="B135" s="516"/>
      <c r="C135" s="516"/>
      <c r="D135" s="517"/>
      <c r="E135" s="100">
        <f>SUM(E130:E134)</f>
        <v>5385.3640894891532</v>
      </c>
    </row>
    <row r="136" spans="1:5" ht="15.75" thickBot="1">
      <c r="A136" s="110" t="s">
        <v>3102</v>
      </c>
      <c r="B136" s="518" t="s">
        <v>3143</v>
      </c>
      <c r="C136" s="519"/>
      <c r="D136" s="520"/>
      <c r="E136" s="111">
        <f>E123</f>
        <v>1538.6754541397581</v>
      </c>
    </row>
    <row r="137" spans="1:5" ht="15.75" thickBot="1">
      <c r="A137" s="515" t="s">
        <v>3144</v>
      </c>
      <c r="B137" s="516"/>
      <c r="C137" s="516"/>
      <c r="D137" s="517"/>
      <c r="E137" s="112">
        <f>SUM(E135:E136)</f>
        <v>6924.0395436289109</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tabSelected="1" workbookViewId="0">
      <selection activeCell="C22" sqref="C22"/>
    </sheetView>
  </sheetViews>
  <sheetFormatPr defaultColWidth="9.140625" defaultRowHeight="15"/>
  <cols>
    <col min="1" max="1" width="40" style="237" customWidth="1"/>
    <col min="2" max="2" width="19.28515625" style="237" customWidth="1"/>
    <col min="3" max="3" width="20.5703125" style="237" customWidth="1"/>
    <col min="4" max="4" width="13.7109375" style="237" bestFit="1" customWidth="1"/>
    <col min="5" max="16384" width="9.140625" style="237"/>
  </cols>
  <sheetData>
    <row r="1" spans="1:4">
      <c r="A1" s="223"/>
      <c r="B1" s="318" t="s">
        <v>51</v>
      </c>
      <c r="C1" s="223" t="s">
        <v>52</v>
      </c>
    </row>
    <row r="2" spans="1:4">
      <c r="A2" s="223" t="s">
        <v>53</v>
      </c>
      <c r="B2" s="319">
        <f>'Resumo da Mão de Obra'!I28</f>
        <v>7549337.9038914079</v>
      </c>
      <c r="C2" s="238">
        <v>7240364.4000000004</v>
      </c>
      <c r="D2" s="259"/>
    </row>
    <row r="3" spans="1:4">
      <c r="A3" s="223" t="s">
        <v>54</v>
      </c>
      <c r="B3" s="319">
        <f>'Fornecimento de Materiais'!I1232</f>
        <v>6735657.6232586643</v>
      </c>
      <c r="C3" s="238">
        <f>'Fornecimento de Materiais'!J1232</f>
        <v>7065779.6355020003</v>
      </c>
      <c r="D3" s="259"/>
    </row>
    <row r="4" spans="1:4">
      <c r="A4" s="223" t="s">
        <v>55</v>
      </c>
      <c r="B4" s="319">
        <f>'Serviços sob demanda'!J98</f>
        <v>6934421.8912688782</v>
      </c>
      <c r="C4" s="238">
        <f>'Serviços sob demanda'!K98</f>
        <v>7061692.8670675997</v>
      </c>
      <c r="D4" s="259"/>
    </row>
    <row r="5" spans="1:4">
      <c r="A5" s="223" t="s">
        <v>56</v>
      </c>
      <c r="B5" s="319">
        <f>SUM(B2:B4)</f>
        <v>21219417.418418951</v>
      </c>
      <c r="C5" s="238">
        <f>SUM(C2:C4)</f>
        <v>21367836.902569599</v>
      </c>
    </row>
    <row r="6" spans="1:4">
      <c r="B6" s="259"/>
    </row>
    <row r="7" spans="1:4">
      <c r="B7" s="259"/>
    </row>
    <row r="8" spans="1:4">
      <c r="B8" s="259"/>
    </row>
    <row r="9" spans="1:4">
      <c r="B9" s="259"/>
    </row>
  </sheetData>
  <pageMargins left="0.511811024" right="0.511811024" top="0.78740157499999996" bottom="0.78740157499999996" header="0.31496062000000002" footer="0.3149606200000000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499984740745262"/>
  </sheetPr>
  <dimension ref="A1:G143"/>
  <sheetViews>
    <sheetView topLeftCell="A46"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V.A'!E19</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V.A'!F19</f>
        <v>2405.96</v>
      </c>
      <c r="F15" s="52"/>
      <c r="G15" s="124"/>
    </row>
    <row r="16" spans="1:7" ht="30">
      <c r="A16" s="62">
        <v>3</v>
      </c>
      <c r="B16" s="488" t="s">
        <v>3023</v>
      </c>
      <c r="C16" s="489"/>
      <c r="D16" s="490"/>
      <c r="E16" s="219" t="str">
        <f>'Salários - CCT - V.A'!B19</f>
        <v>Pintor / Gesseiro (CBO/MTE 7166-10)</v>
      </c>
    </row>
    <row r="17" spans="1:6">
      <c r="A17" s="53">
        <v>4</v>
      </c>
      <c r="B17" s="126" t="s">
        <v>3024</v>
      </c>
      <c r="C17" s="135"/>
      <c r="D17" s="129"/>
      <c r="E17" s="128" t="s">
        <v>3160</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v>
      </c>
      <c r="E22" s="69">
        <v>0</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2405.96</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200.42</v>
      </c>
      <c r="F33" s="52"/>
    </row>
    <row r="34" spans="1:6">
      <c r="A34" s="57" t="s">
        <v>3012</v>
      </c>
      <c r="B34" s="461" t="s">
        <v>3049</v>
      </c>
      <c r="C34" s="461"/>
      <c r="D34" s="147">
        <f>'M.C.'!E12</f>
        <v>0.121</v>
      </c>
      <c r="E34" s="152">
        <f>ROUND(E$28*D34,2)</f>
        <v>291.12</v>
      </c>
      <c r="F34" s="52"/>
    </row>
    <row r="35" spans="1:6">
      <c r="A35" s="494" t="s">
        <v>3050</v>
      </c>
      <c r="B35" s="495"/>
      <c r="C35" s="495"/>
      <c r="D35" s="148">
        <f>SUM(D33:D34)</f>
        <v>0.20429999999999998</v>
      </c>
      <c r="E35" s="152">
        <f>ROUND(SUM(E33:E34),2)</f>
        <v>491.54</v>
      </c>
      <c r="F35" s="52"/>
    </row>
    <row r="36" spans="1:6" ht="25.5" customHeight="1">
      <c r="A36" s="57" t="s">
        <v>3051</v>
      </c>
      <c r="B36" s="496" t="s">
        <v>3052</v>
      </c>
      <c r="C36" s="496"/>
      <c r="D36" s="147">
        <f>'M.C.'!E13</f>
        <v>7.5182399999999996E-2</v>
      </c>
      <c r="E36" s="152">
        <f>ROUND(E$28*D36,2)</f>
        <v>180.89</v>
      </c>
      <c r="F36" s="121"/>
    </row>
    <row r="37" spans="1:6" ht="15.75" thickBot="1">
      <c r="A37" s="497" t="s">
        <v>2835</v>
      </c>
      <c r="B37" s="498"/>
      <c r="C37" s="498"/>
      <c r="D37" s="498"/>
      <c r="E37" s="153">
        <f>SUM(E35:E36)</f>
        <v>672.43000000000006</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481.19</v>
      </c>
      <c r="F43" s="52"/>
    </row>
    <row r="44" spans="1:6">
      <c r="A44" s="62" t="s">
        <v>3012</v>
      </c>
      <c r="B44" s="477" t="s">
        <v>3060</v>
      </c>
      <c r="C44" s="478"/>
      <c r="D44" s="82">
        <v>2.5000000000000001E-2</v>
      </c>
      <c r="E44" s="63">
        <f t="shared" ref="E44:E50" si="0">ROUND(E$28*D44,2)</f>
        <v>60.15</v>
      </c>
      <c r="F44" s="52"/>
    </row>
    <row r="45" spans="1:6">
      <c r="A45" s="62" t="s">
        <v>3015</v>
      </c>
      <c r="B45" s="477" t="s">
        <v>3061</v>
      </c>
      <c r="C45" s="478"/>
      <c r="D45" s="123">
        <v>0.03</v>
      </c>
      <c r="E45" s="63">
        <f t="shared" si="0"/>
        <v>72.180000000000007</v>
      </c>
      <c r="F45" s="52"/>
    </row>
    <row r="46" spans="1:6">
      <c r="A46" s="62" t="s">
        <v>3033</v>
      </c>
      <c r="B46" s="477" t="s">
        <v>3062</v>
      </c>
      <c r="C46" s="478"/>
      <c r="D46" s="82">
        <v>1.4999999999999999E-2</v>
      </c>
      <c r="E46" s="63">
        <f t="shared" si="0"/>
        <v>36.090000000000003</v>
      </c>
      <c r="F46" s="52"/>
    </row>
    <row r="47" spans="1:6">
      <c r="A47" s="62" t="s">
        <v>3035</v>
      </c>
      <c r="B47" s="477" t="s">
        <v>3063</v>
      </c>
      <c r="C47" s="478"/>
      <c r="D47" s="82">
        <v>0.01</v>
      </c>
      <c r="E47" s="63">
        <f t="shared" si="0"/>
        <v>24.06</v>
      </c>
      <c r="F47" s="52"/>
    </row>
    <row r="48" spans="1:6">
      <c r="A48" s="62" t="s">
        <v>3064</v>
      </c>
      <c r="B48" s="477" t="s">
        <v>3065</v>
      </c>
      <c r="C48" s="478"/>
      <c r="D48" s="82">
        <v>6.0000000000000001E-3</v>
      </c>
      <c r="E48" s="63">
        <f t="shared" si="0"/>
        <v>14.44</v>
      </c>
      <c r="F48" s="52"/>
    </row>
    <row r="49" spans="1:6">
      <c r="A49" s="62" t="s">
        <v>3037</v>
      </c>
      <c r="B49" s="477" t="s">
        <v>2749</v>
      </c>
      <c r="C49" s="478"/>
      <c r="D49" s="82">
        <v>2E-3</v>
      </c>
      <c r="E49" s="63">
        <f t="shared" si="0"/>
        <v>4.8099999999999996</v>
      </c>
      <c r="F49" s="52"/>
    </row>
    <row r="50" spans="1:6">
      <c r="A50" s="53" t="s">
        <v>3039</v>
      </c>
      <c r="B50" s="477" t="s">
        <v>3066</v>
      </c>
      <c r="C50" s="478"/>
      <c r="D50" s="82">
        <v>0.08</v>
      </c>
      <c r="E50" s="63">
        <f t="shared" si="0"/>
        <v>192.48</v>
      </c>
      <c r="F50" s="52"/>
    </row>
    <row r="51" spans="1:6" ht="15.75" thickBot="1">
      <c r="A51" s="524" t="s">
        <v>3067</v>
      </c>
      <c r="B51" s="525"/>
      <c r="C51" s="526"/>
      <c r="D51" s="83">
        <v>0.36799999999999999</v>
      </c>
      <c r="E51" s="84">
        <f>SUM(E43:E50)</f>
        <v>885.4</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97.642400000000009</v>
      </c>
      <c r="F57" s="52"/>
    </row>
    <row r="58" spans="1:6" ht="15" customHeight="1">
      <c r="A58" s="57" t="s">
        <v>3012</v>
      </c>
      <c r="B58" s="50" t="s">
        <v>3077</v>
      </c>
      <c r="C58" s="87">
        <v>22</v>
      </c>
      <c r="D58" s="167">
        <f>'Salários - CCT - V.A'!G19</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1026.0424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672.43000000000006</v>
      </c>
    </row>
    <row r="71" spans="1:6" ht="15.75" thickBot="1">
      <c r="A71" s="99" t="s">
        <v>3057</v>
      </c>
      <c r="B71" s="518" t="s">
        <v>3058</v>
      </c>
      <c r="C71" s="519"/>
      <c r="D71" s="520"/>
      <c r="E71" s="100">
        <f>E51</f>
        <v>885.4</v>
      </c>
    </row>
    <row r="72" spans="1:6" ht="15.75" thickBot="1">
      <c r="A72" s="99" t="s">
        <v>3072</v>
      </c>
      <c r="B72" s="521" t="s">
        <v>3073</v>
      </c>
      <c r="C72" s="522"/>
      <c r="D72" s="523"/>
      <c r="E72" s="100">
        <f>E65</f>
        <v>1026.0424</v>
      </c>
    </row>
    <row r="73" spans="1:6" ht="15.75" thickBot="1">
      <c r="A73" s="515" t="s">
        <v>56</v>
      </c>
      <c r="B73" s="516"/>
      <c r="C73" s="516"/>
      <c r="D73" s="517"/>
      <c r="E73" s="101">
        <f>SUM(E70:E72)</f>
        <v>2583.8724000000002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11.027316666666668</v>
      </c>
    </row>
    <row r="77" spans="1:6" ht="15.75" thickBot="1">
      <c r="A77" s="99" t="s">
        <v>3097</v>
      </c>
      <c r="B77" s="531" t="s">
        <v>3098</v>
      </c>
      <c r="C77" s="532"/>
      <c r="D77" s="103">
        <f>'M.C.'!E27</f>
        <v>3.6666666666666667E-4</v>
      </c>
      <c r="E77" s="100">
        <f t="shared" si="1"/>
        <v>0.88218533333333338</v>
      </c>
    </row>
    <row r="78" spans="1:6" ht="27" customHeight="1" thickBot="1">
      <c r="A78" s="99" t="s">
        <v>3051</v>
      </c>
      <c r="B78" s="531" t="s">
        <v>3099</v>
      </c>
      <c r="C78" s="532"/>
      <c r="D78" s="130">
        <f>'M.C.'!E28</f>
        <v>3.4799999999999998E-2</v>
      </c>
      <c r="E78" s="100">
        <f t="shared" si="1"/>
        <v>83.727407999999997</v>
      </c>
    </row>
    <row r="79" spans="1:6" ht="15.75" thickBot="1">
      <c r="A79" s="99" t="s">
        <v>3017</v>
      </c>
      <c r="B79" s="531" t="s">
        <v>3100</v>
      </c>
      <c r="C79" s="532"/>
      <c r="D79" s="103">
        <f>'M.C.'!E29</f>
        <v>1.9400000000000001E-2</v>
      </c>
      <c r="E79" s="100">
        <f t="shared" si="1"/>
        <v>46.675623999999999</v>
      </c>
    </row>
    <row r="80" spans="1:6" ht="26.25" customHeight="1" thickBot="1">
      <c r="A80" s="99" t="s">
        <v>3080</v>
      </c>
      <c r="B80" s="531" t="s">
        <v>3101</v>
      </c>
      <c r="C80" s="532"/>
      <c r="D80" s="103">
        <f>D79*D51</f>
        <v>7.1392000000000001E-3</v>
      </c>
      <c r="E80" s="100">
        <f t="shared" si="1"/>
        <v>17.176629632000001</v>
      </c>
      <c r="F80" s="52"/>
    </row>
    <row r="81" spans="1:6" ht="15.75" thickBot="1">
      <c r="A81" s="99" t="s">
        <v>3102</v>
      </c>
      <c r="B81" s="140" t="s">
        <v>3103</v>
      </c>
      <c r="C81" s="141"/>
      <c r="D81" s="130">
        <v>5.1999999999999998E-3</v>
      </c>
      <c r="E81" s="100">
        <f t="shared" si="1"/>
        <v>12.510992</v>
      </c>
      <c r="F81" s="52"/>
    </row>
    <row r="82" spans="1:6" ht="15.75" thickBot="1">
      <c r="A82" s="515" t="s">
        <v>56</v>
      </c>
      <c r="B82" s="516"/>
      <c r="C82" s="517"/>
      <c r="D82" s="104">
        <v>7.1199999999999999E-2</v>
      </c>
      <c r="E82" s="105">
        <f>ROUND(SUM(E76:E81),2)</f>
        <v>172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22.277407407407406</v>
      </c>
      <c r="F87" s="52"/>
    </row>
    <row r="88" spans="1:6" ht="15.75" thickBot="1">
      <c r="A88" s="99" t="s">
        <v>3097</v>
      </c>
      <c r="B88" s="531" t="s">
        <v>3110</v>
      </c>
      <c r="C88" s="532"/>
      <c r="D88" s="106">
        <f>'M.C.'!E36</f>
        <v>2.7222222222222218E-3</v>
      </c>
      <c r="E88" s="107">
        <f t="shared" si="2"/>
        <v>6.5495577777777765</v>
      </c>
      <c r="F88" s="52"/>
    </row>
    <row r="89" spans="1:6" ht="15.75" thickBot="1">
      <c r="A89" s="99" t="s">
        <v>3051</v>
      </c>
      <c r="B89" s="531" t="s">
        <v>3111</v>
      </c>
      <c r="C89" s="532"/>
      <c r="D89" s="106">
        <f>'M.C.'!E37</f>
        <v>2.3000000000000001E-4</v>
      </c>
      <c r="E89" s="107">
        <f t="shared" si="2"/>
        <v>0.55337080000000005</v>
      </c>
      <c r="F89" s="52"/>
    </row>
    <row r="90" spans="1:6" ht="15.75" thickBot="1">
      <c r="A90" s="99" t="s">
        <v>3017</v>
      </c>
      <c r="B90" s="531" t="s">
        <v>3112</v>
      </c>
      <c r="C90" s="532"/>
      <c r="D90" s="106">
        <f>'M.C.'!E38</f>
        <v>4.1999999999999997E-3</v>
      </c>
      <c r="E90" s="107">
        <f t="shared" si="2"/>
        <v>10.105032</v>
      </c>
      <c r="F90" s="52"/>
    </row>
    <row r="91" spans="1:6" ht="15.75" thickBot="1">
      <c r="A91" s="99" t="s">
        <v>3080</v>
      </c>
      <c r="B91" s="531" t="s">
        <v>3113</v>
      </c>
      <c r="C91" s="532"/>
      <c r="D91" s="106">
        <f>'M.C.'!E39</f>
        <v>1.6180555555555555E-4</v>
      </c>
      <c r="E91" s="107">
        <f t="shared" si="2"/>
        <v>0.38929769444444445</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39.874665679629622</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39.874665679629622</v>
      </c>
    </row>
    <row r="103" spans="1:6" ht="15.75" thickBot="1">
      <c r="A103" s="99" t="s">
        <v>3118</v>
      </c>
      <c r="B103" s="521" t="s">
        <v>3119</v>
      </c>
      <c r="C103" s="522"/>
      <c r="D103" s="523"/>
      <c r="E103" s="100">
        <v>0</v>
      </c>
    </row>
    <row r="104" spans="1:6" ht="15.75" thickBot="1">
      <c r="A104" s="515" t="s">
        <v>56</v>
      </c>
      <c r="B104" s="516"/>
      <c r="C104" s="516"/>
      <c r="D104" s="517"/>
      <c r="E104" s="105">
        <f>SUM(E102:E103)</f>
        <v>39.874665679629622</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EPI'!H87+'Uniformes e EPI'!H16</f>
        <v>51.24</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215.13035714285718</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270.84187114112433</v>
      </c>
      <c r="F117" s="52"/>
    </row>
    <row r="118" spans="1:6" ht="15.75" thickBot="1">
      <c r="A118" s="99" t="s">
        <v>3097</v>
      </c>
      <c r="B118" s="531" t="s">
        <v>2710</v>
      </c>
      <c r="C118" s="532"/>
      <c r="D118" s="106">
        <v>0.05</v>
      </c>
      <c r="E118" s="100">
        <f>D118*(E135+E117)</f>
        <v>284.38396469818053</v>
      </c>
      <c r="F118" s="52"/>
    </row>
    <row r="119" spans="1:6" ht="15.75" thickBot="1">
      <c r="A119" s="99" t="s">
        <v>3051</v>
      </c>
      <c r="B119" s="531" t="s">
        <v>3133</v>
      </c>
      <c r="C119" s="532"/>
      <c r="D119" s="106">
        <f>D120+D121+D122</f>
        <v>0.14250000000000002</v>
      </c>
      <c r="E119" s="100">
        <f>((E117+E118+E135)/(1-D119))*D119</f>
        <v>992.44199925283431</v>
      </c>
      <c r="F119" s="122"/>
    </row>
    <row r="120" spans="1:6" ht="15.75" thickBot="1">
      <c r="A120" s="99"/>
      <c r="B120" s="531" t="s">
        <v>3134</v>
      </c>
      <c r="C120" s="532"/>
      <c r="D120" s="106">
        <v>9.2499999999999999E-2</v>
      </c>
      <c r="E120" s="100">
        <f>D120*E137</f>
        <v>644.21673635710283</v>
      </c>
      <c r="F120" s="52"/>
    </row>
    <row r="121" spans="1:6" ht="15.75" thickBot="1">
      <c r="A121" s="99"/>
      <c r="B121" s="531" t="s">
        <v>3135</v>
      </c>
      <c r="C121" s="532"/>
      <c r="D121" s="109">
        <v>0.05</v>
      </c>
      <c r="E121" s="100">
        <f>D121*E137</f>
        <v>348.2252628957313</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1547.6678350921393</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2405.96</v>
      </c>
    </row>
    <row r="131" spans="1:5" ht="15.75" thickBot="1">
      <c r="A131" s="110" t="s">
        <v>3097</v>
      </c>
      <c r="B131" s="521" t="s">
        <v>3043</v>
      </c>
      <c r="C131" s="522"/>
      <c r="D131" s="523"/>
      <c r="E131" s="100">
        <f>E73</f>
        <v>2583.8724000000002</v>
      </c>
    </row>
    <row r="132" spans="1:5" ht="15.75" thickBot="1">
      <c r="A132" s="110" t="s">
        <v>3051</v>
      </c>
      <c r="B132" s="521" t="s">
        <v>3092</v>
      </c>
      <c r="C132" s="522"/>
      <c r="D132" s="523"/>
      <c r="E132" s="100">
        <f>E82</f>
        <v>172</v>
      </c>
    </row>
    <row r="133" spans="1:5" ht="15.75" thickBot="1">
      <c r="A133" s="110" t="s">
        <v>3017</v>
      </c>
      <c r="B133" s="521" t="s">
        <v>3105</v>
      </c>
      <c r="C133" s="522"/>
      <c r="D133" s="523"/>
      <c r="E133" s="100">
        <f>E93</f>
        <v>39.874665679629622</v>
      </c>
    </row>
    <row r="134" spans="1:5" ht="15.75" thickBot="1">
      <c r="A134" s="110" t="s">
        <v>3080</v>
      </c>
      <c r="B134" s="521" t="s">
        <v>3123</v>
      </c>
      <c r="C134" s="522"/>
      <c r="D134" s="523"/>
      <c r="E134" s="100">
        <f>E113</f>
        <v>215.13035714285718</v>
      </c>
    </row>
    <row r="135" spans="1:5" ht="15.75" thickBot="1">
      <c r="A135" s="515" t="s">
        <v>3142</v>
      </c>
      <c r="B135" s="516"/>
      <c r="C135" s="516"/>
      <c r="D135" s="517"/>
      <c r="E135" s="100">
        <f>SUM(E130:E134)</f>
        <v>5416.8374228224866</v>
      </c>
    </row>
    <row r="136" spans="1:5" ht="15.75" thickBot="1">
      <c r="A136" s="110" t="s">
        <v>3102</v>
      </c>
      <c r="B136" s="518" t="s">
        <v>3143</v>
      </c>
      <c r="C136" s="519"/>
      <c r="D136" s="520"/>
      <c r="E136" s="111">
        <f>E123</f>
        <v>1547.6678350921393</v>
      </c>
    </row>
    <row r="137" spans="1:5" ht="15.75" thickBot="1">
      <c r="A137" s="515" t="s">
        <v>3144</v>
      </c>
      <c r="B137" s="516"/>
      <c r="C137" s="516"/>
      <c r="D137" s="517"/>
      <c r="E137" s="112">
        <f>SUM(E135:E136)</f>
        <v>6964.5052579146259</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499984740745262"/>
  </sheetPr>
  <dimension ref="A1:I143"/>
  <sheetViews>
    <sheetView topLeftCell="A43"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8" width="10.5703125" style="4" bestFit="1" customWidth="1"/>
    <col min="9"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V.A'!E20</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V.A'!F20</f>
        <v>3222.38</v>
      </c>
      <c r="F15" s="52"/>
      <c r="G15" s="124"/>
    </row>
    <row r="16" spans="1:7" ht="60">
      <c r="A16" s="62">
        <v>3</v>
      </c>
      <c r="B16" s="488" t="s">
        <v>3023</v>
      </c>
      <c r="C16" s="489"/>
      <c r="D16" s="490"/>
      <c r="E16" s="230" t="str">
        <f>'Salários - CCT - V.A'!B20</f>
        <v>Encarregado de turma de manutenção reparo de eletricista (CBO/MTE 3131-30)</v>
      </c>
    </row>
    <row r="17" spans="1:8">
      <c r="A17" s="53">
        <v>4</v>
      </c>
      <c r="B17" s="126" t="s">
        <v>3024</v>
      </c>
      <c r="C17" s="135"/>
      <c r="D17" s="129"/>
      <c r="E17" s="128" t="s">
        <v>3161</v>
      </c>
    </row>
    <row r="18" spans="1:8" ht="15.75" thickBot="1">
      <c r="A18" s="54">
        <v>5</v>
      </c>
      <c r="B18" s="491" t="s">
        <v>3026</v>
      </c>
      <c r="C18" s="492"/>
      <c r="D18" s="493"/>
      <c r="E18" s="127">
        <v>45778</v>
      </c>
    </row>
    <row r="19" spans="1:8" ht="15.75" thickBot="1">
      <c r="A19" s="471" t="s">
        <v>3027</v>
      </c>
      <c r="B19" s="472"/>
      <c r="C19" s="472"/>
      <c r="D19" s="472"/>
      <c r="E19" s="472"/>
    </row>
    <row r="20" spans="1:8" ht="15.75" thickBot="1">
      <c r="A20" s="49">
        <v>1</v>
      </c>
      <c r="B20" s="473" t="s">
        <v>3028</v>
      </c>
      <c r="C20" s="474"/>
      <c r="D20" s="475"/>
      <c r="E20" s="64" t="s">
        <v>3029</v>
      </c>
    </row>
    <row r="21" spans="1:8">
      <c r="A21" s="65" t="s">
        <v>3009</v>
      </c>
      <c r="B21" s="476" t="s">
        <v>3030</v>
      </c>
      <c r="C21" s="476"/>
      <c r="D21" s="476"/>
      <c r="E21" s="66">
        <f>E15</f>
        <v>3222.38</v>
      </c>
    </row>
    <row r="22" spans="1:8">
      <c r="A22" s="67" t="s">
        <v>3012</v>
      </c>
      <c r="B22" s="477" t="s">
        <v>3031</v>
      </c>
      <c r="C22" s="478"/>
      <c r="D22" s="68">
        <v>0.3</v>
      </c>
      <c r="E22" s="69">
        <f>E21*D22</f>
        <v>966.71399999999994</v>
      </c>
    </row>
    <row r="23" spans="1:8">
      <c r="A23" s="67" t="s">
        <v>3015</v>
      </c>
      <c r="B23" s="479" t="s">
        <v>3032</v>
      </c>
      <c r="C23" s="479"/>
      <c r="D23" s="479"/>
      <c r="E23" s="69">
        <v>0</v>
      </c>
    </row>
    <row r="24" spans="1:8">
      <c r="A24" s="67" t="s">
        <v>3033</v>
      </c>
      <c r="B24" s="477" t="s">
        <v>3034</v>
      </c>
      <c r="C24" s="478"/>
      <c r="D24" s="70">
        <v>0</v>
      </c>
      <c r="E24" s="69">
        <v>0</v>
      </c>
    </row>
    <row r="25" spans="1:8">
      <c r="A25" s="67" t="s">
        <v>3035</v>
      </c>
      <c r="B25" s="479" t="s">
        <v>3036</v>
      </c>
      <c r="C25" s="479"/>
      <c r="D25" s="479"/>
      <c r="E25" s="69">
        <v>0</v>
      </c>
    </row>
    <row r="26" spans="1:8">
      <c r="A26" s="67" t="s">
        <v>3037</v>
      </c>
      <c r="B26" s="479" t="s">
        <v>3038</v>
      </c>
      <c r="C26" s="479"/>
      <c r="D26" s="479"/>
      <c r="E26" s="69">
        <v>0</v>
      </c>
    </row>
    <row r="27" spans="1:8">
      <c r="A27" s="71" t="s">
        <v>3039</v>
      </c>
      <c r="B27" s="500" t="s">
        <v>3040</v>
      </c>
      <c r="C27" s="500"/>
      <c r="D27" s="500"/>
      <c r="E27" s="72">
        <v>0</v>
      </c>
    </row>
    <row r="28" spans="1:8" ht="15.75" thickBot="1">
      <c r="A28" s="501" t="s">
        <v>3041</v>
      </c>
      <c r="B28" s="502"/>
      <c r="C28" s="502"/>
      <c r="D28" s="503"/>
      <c r="E28" s="73">
        <f>ROUND(SUM(E21:E27),2)</f>
        <v>4189.09</v>
      </c>
    </row>
    <row r="29" spans="1:8" ht="15.75" thickBot="1">
      <c r="A29" s="120" t="s">
        <v>3042</v>
      </c>
      <c r="B29" s="113"/>
      <c r="C29" s="113"/>
      <c r="D29" s="74"/>
      <c r="E29" s="75"/>
    </row>
    <row r="30" spans="1:8" ht="15.75" thickBot="1">
      <c r="A30" s="504" t="s">
        <v>3043</v>
      </c>
      <c r="B30" s="505"/>
      <c r="C30" s="505"/>
      <c r="D30" s="505"/>
      <c r="E30" s="506"/>
    </row>
    <row r="31" spans="1:8" ht="15.75" thickBot="1">
      <c r="A31" s="504" t="s">
        <v>3044</v>
      </c>
      <c r="B31" s="505"/>
      <c r="C31" s="505"/>
      <c r="D31" s="505"/>
      <c r="E31" s="506"/>
      <c r="H31" s="236"/>
    </row>
    <row r="32" spans="1:8" ht="15.75" thickBot="1">
      <c r="A32" s="143" t="s">
        <v>3045</v>
      </c>
      <c r="B32" s="144" t="s">
        <v>3046</v>
      </c>
      <c r="C32" s="144"/>
      <c r="D32" s="145" t="s">
        <v>3047</v>
      </c>
      <c r="E32" s="146" t="s">
        <v>3029</v>
      </c>
      <c r="F32" s="52"/>
      <c r="H32" s="236"/>
    </row>
    <row r="33" spans="1:9">
      <c r="A33" s="149" t="s">
        <v>3009</v>
      </c>
      <c r="B33" s="482" t="s">
        <v>3048</v>
      </c>
      <c r="C33" s="482"/>
      <c r="D33" s="150">
        <f>'M.C.'!E11</f>
        <v>8.3299999999999999E-2</v>
      </c>
      <c r="E33" s="151">
        <f>ROUND(E$28*D33,2)</f>
        <v>348.95</v>
      </c>
      <c r="F33" s="52"/>
      <c r="H33" s="236"/>
      <c r="I33" s="235"/>
    </row>
    <row r="34" spans="1:9">
      <c r="A34" s="57" t="s">
        <v>3012</v>
      </c>
      <c r="B34" s="461" t="s">
        <v>3049</v>
      </c>
      <c r="C34" s="461"/>
      <c r="D34" s="147">
        <f>'M.C.'!E12</f>
        <v>0.121</v>
      </c>
      <c r="E34" s="152">
        <f>ROUND(E$28*D34,2)</f>
        <v>506.88</v>
      </c>
      <c r="F34" s="52"/>
      <c r="H34" s="236"/>
    </row>
    <row r="35" spans="1:9">
      <c r="A35" s="494" t="s">
        <v>3050</v>
      </c>
      <c r="B35" s="495"/>
      <c r="C35" s="495"/>
      <c r="D35" s="148">
        <f>SUM(D33:D34)</f>
        <v>0.20429999999999998</v>
      </c>
      <c r="E35" s="152">
        <f>ROUND(SUM(E33:E34),2)</f>
        <v>855.83</v>
      </c>
      <c r="F35" s="52"/>
      <c r="H35" s="236"/>
    </row>
    <row r="36" spans="1:9" ht="25.5" customHeight="1">
      <c r="A36" s="57" t="s">
        <v>3051</v>
      </c>
      <c r="B36" s="496" t="s">
        <v>3052</v>
      </c>
      <c r="C36" s="496"/>
      <c r="D36" s="147">
        <f>'M.C.'!E13</f>
        <v>7.5182399999999996E-2</v>
      </c>
      <c r="E36" s="152">
        <f>ROUND(E$28*D36,2)</f>
        <v>314.95</v>
      </c>
      <c r="F36" s="121"/>
      <c r="H36" s="236"/>
    </row>
    <row r="37" spans="1:9" ht="15.75" thickBot="1">
      <c r="A37" s="497" t="s">
        <v>2835</v>
      </c>
      <c r="B37" s="498"/>
      <c r="C37" s="498"/>
      <c r="D37" s="498"/>
      <c r="E37" s="153">
        <f>SUM(E35:E36)</f>
        <v>1170.78</v>
      </c>
      <c r="F37" s="52"/>
    </row>
    <row r="38" spans="1:9" ht="24.75" customHeight="1">
      <c r="A38" s="499" t="s">
        <v>3053</v>
      </c>
      <c r="B38" s="499"/>
      <c r="C38" s="499"/>
      <c r="D38" s="499"/>
      <c r="E38" s="499"/>
      <c r="F38" s="52"/>
    </row>
    <row r="39" spans="1:9" ht="24" customHeight="1">
      <c r="A39" s="499" t="s">
        <v>3054</v>
      </c>
      <c r="B39" s="499"/>
      <c r="C39" s="499"/>
      <c r="D39" s="499"/>
      <c r="E39" s="499"/>
      <c r="F39" s="52"/>
    </row>
    <row r="40" spans="1:9" ht="33.75" customHeight="1" thickBot="1">
      <c r="A40" s="507" t="s">
        <v>3055</v>
      </c>
      <c r="B40" s="507"/>
      <c r="C40" s="507"/>
      <c r="D40" s="507"/>
      <c r="E40" s="507"/>
      <c r="F40" s="52"/>
    </row>
    <row r="41" spans="1:9" ht="15.75" thickBot="1">
      <c r="A41" s="508" t="s">
        <v>3056</v>
      </c>
      <c r="B41" s="509"/>
      <c r="C41" s="509"/>
      <c r="D41" s="509"/>
      <c r="E41" s="510"/>
      <c r="F41" s="52"/>
    </row>
    <row r="42" spans="1:9" ht="15.75" thickBot="1">
      <c r="A42" s="77" t="s">
        <v>3057</v>
      </c>
      <c r="B42" s="511" t="s">
        <v>3058</v>
      </c>
      <c r="C42" s="512"/>
      <c r="D42" s="79" t="s">
        <v>3047</v>
      </c>
      <c r="E42" s="80" t="s">
        <v>3029</v>
      </c>
      <c r="F42" s="52"/>
    </row>
    <row r="43" spans="1:9">
      <c r="A43" s="61" t="s">
        <v>3009</v>
      </c>
      <c r="B43" s="513" t="s">
        <v>3059</v>
      </c>
      <c r="C43" s="514"/>
      <c r="D43" s="81">
        <v>0.2</v>
      </c>
      <c r="E43" s="63">
        <f>ROUND(E$28*D43,2)</f>
        <v>837.82</v>
      </c>
      <c r="F43" s="52"/>
    </row>
    <row r="44" spans="1:9">
      <c r="A44" s="62" t="s">
        <v>3012</v>
      </c>
      <c r="B44" s="477" t="s">
        <v>3060</v>
      </c>
      <c r="C44" s="478"/>
      <c r="D44" s="82">
        <v>2.5000000000000001E-2</v>
      </c>
      <c r="E44" s="63">
        <f t="shared" ref="E44:E50" si="0">ROUND(E$28*D44,2)</f>
        <v>104.73</v>
      </c>
      <c r="F44" s="52"/>
    </row>
    <row r="45" spans="1:9">
      <c r="A45" s="62" t="s">
        <v>3015</v>
      </c>
      <c r="B45" s="477" t="s">
        <v>3061</v>
      </c>
      <c r="C45" s="478"/>
      <c r="D45" s="123">
        <v>0.03</v>
      </c>
      <c r="E45" s="63">
        <f t="shared" si="0"/>
        <v>125.67</v>
      </c>
      <c r="F45" s="52"/>
    </row>
    <row r="46" spans="1:9">
      <c r="A46" s="62" t="s">
        <v>3033</v>
      </c>
      <c r="B46" s="477" t="s">
        <v>3062</v>
      </c>
      <c r="C46" s="478"/>
      <c r="D46" s="82">
        <v>1.4999999999999999E-2</v>
      </c>
      <c r="E46" s="63">
        <f t="shared" si="0"/>
        <v>62.84</v>
      </c>
      <c r="F46" s="52"/>
    </row>
    <row r="47" spans="1:9">
      <c r="A47" s="62" t="s">
        <v>3035</v>
      </c>
      <c r="B47" s="477" t="s">
        <v>3063</v>
      </c>
      <c r="C47" s="478"/>
      <c r="D47" s="82">
        <v>0.01</v>
      </c>
      <c r="E47" s="63">
        <f t="shared" si="0"/>
        <v>41.89</v>
      </c>
      <c r="F47" s="52"/>
    </row>
    <row r="48" spans="1:9">
      <c r="A48" s="62" t="s">
        <v>3064</v>
      </c>
      <c r="B48" s="477" t="s">
        <v>3065</v>
      </c>
      <c r="C48" s="478"/>
      <c r="D48" s="82">
        <v>6.0000000000000001E-3</v>
      </c>
      <c r="E48" s="63">
        <f t="shared" si="0"/>
        <v>25.13</v>
      </c>
      <c r="F48" s="52"/>
    </row>
    <row r="49" spans="1:6">
      <c r="A49" s="62" t="s">
        <v>3037</v>
      </c>
      <c r="B49" s="477" t="s">
        <v>2749</v>
      </c>
      <c r="C49" s="478"/>
      <c r="D49" s="82">
        <v>2E-3</v>
      </c>
      <c r="E49" s="63">
        <f t="shared" si="0"/>
        <v>8.3800000000000008</v>
      </c>
      <c r="F49" s="52"/>
    </row>
    <row r="50" spans="1:6">
      <c r="A50" s="53" t="s">
        <v>3039</v>
      </c>
      <c r="B50" s="477" t="s">
        <v>3066</v>
      </c>
      <c r="C50" s="478"/>
      <c r="D50" s="82">
        <v>0.08</v>
      </c>
      <c r="E50" s="63">
        <f t="shared" si="0"/>
        <v>335.13</v>
      </c>
      <c r="F50" s="52"/>
    </row>
    <row r="51" spans="1:6" ht="15.75" thickBot="1">
      <c r="A51" s="524" t="s">
        <v>3067</v>
      </c>
      <c r="B51" s="525"/>
      <c r="C51" s="526"/>
      <c r="D51" s="83">
        <v>0.36799999999999999</v>
      </c>
      <c r="E51" s="84">
        <f>SUM(E43:E50)</f>
        <v>1541.5900000000001</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0</v>
      </c>
      <c r="F57" s="52"/>
    </row>
    <row r="58" spans="1:6" ht="15" customHeight="1">
      <c r="A58" s="57" t="s">
        <v>3012</v>
      </c>
      <c r="B58" s="50" t="s">
        <v>3077</v>
      </c>
      <c r="C58" s="87">
        <v>22</v>
      </c>
      <c r="D58" s="167">
        <f>'Salários - CCT - V.A'!G20</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928.40000000000009</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1170.78</v>
      </c>
    </row>
    <row r="71" spans="1:6" ht="15.75" thickBot="1">
      <c r="A71" s="99" t="s">
        <v>3057</v>
      </c>
      <c r="B71" s="518" t="s">
        <v>3058</v>
      </c>
      <c r="C71" s="519"/>
      <c r="D71" s="520"/>
      <c r="E71" s="100">
        <f>E51</f>
        <v>1541.5900000000001</v>
      </c>
    </row>
    <row r="72" spans="1:6" ht="15.75" thickBot="1">
      <c r="A72" s="99" t="s">
        <v>3072</v>
      </c>
      <c r="B72" s="521" t="s">
        <v>3073</v>
      </c>
      <c r="C72" s="522"/>
      <c r="D72" s="523"/>
      <c r="E72" s="100">
        <f>E65</f>
        <v>928.40000000000009</v>
      </c>
    </row>
    <row r="73" spans="1:6" ht="15.75" thickBot="1">
      <c r="A73" s="515" t="s">
        <v>56</v>
      </c>
      <c r="B73" s="516"/>
      <c r="C73" s="516"/>
      <c r="D73" s="517"/>
      <c r="E73" s="101">
        <f>SUM(E70:E72)</f>
        <v>3640.77</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19.199995833333332</v>
      </c>
    </row>
    <row r="77" spans="1:6" ht="15.75" thickBot="1">
      <c r="A77" s="99" t="s">
        <v>3097</v>
      </c>
      <c r="B77" s="531" t="s">
        <v>3098</v>
      </c>
      <c r="C77" s="532"/>
      <c r="D77" s="103">
        <f>'M.C.'!E27</f>
        <v>3.6666666666666667E-4</v>
      </c>
      <c r="E77" s="100">
        <f t="shared" si="1"/>
        <v>1.5359996666666667</v>
      </c>
    </row>
    <row r="78" spans="1:6" ht="27" customHeight="1" thickBot="1">
      <c r="A78" s="99" t="s">
        <v>3051</v>
      </c>
      <c r="B78" s="531" t="s">
        <v>3099</v>
      </c>
      <c r="C78" s="532"/>
      <c r="D78" s="130">
        <f>'M.C.'!E28</f>
        <v>3.4799999999999998E-2</v>
      </c>
      <c r="E78" s="100">
        <f t="shared" si="1"/>
        <v>145.78033199999999</v>
      </c>
    </row>
    <row r="79" spans="1:6" ht="15.75" thickBot="1">
      <c r="A79" s="99" t="s">
        <v>3017</v>
      </c>
      <c r="B79" s="531" t="s">
        <v>3100</v>
      </c>
      <c r="C79" s="532"/>
      <c r="D79" s="103">
        <f>'M.C.'!E29</f>
        <v>1.9400000000000001E-2</v>
      </c>
      <c r="E79" s="100">
        <f t="shared" si="1"/>
        <v>81.268346000000008</v>
      </c>
    </row>
    <row r="80" spans="1:6" ht="26.25" customHeight="1" thickBot="1">
      <c r="A80" s="99" t="s">
        <v>3080</v>
      </c>
      <c r="B80" s="531" t="s">
        <v>3101</v>
      </c>
      <c r="C80" s="532"/>
      <c r="D80" s="103">
        <f>D79*D51</f>
        <v>7.1392000000000001E-3</v>
      </c>
      <c r="E80" s="100">
        <f t="shared" si="1"/>
        <v>29.906751328000002</v>
      </c>
      <c r="F80" s="52"/>
    </row>
    <row r="81" spans="1:6" ht="15.75" thickBot="1">
      <c r="A81" s="99" t="s">
        <v>3102</v>
      </c>
      <c r="B81" s="140" t="s">
        <v>3103</v>
      </c>
      <c r="C81" s="141"/>
      <c r="D81" s="130">
        <v>5.1999999999999998E-3</v>
      </c>
      <c r="E81" s="100">
        <f t="shared" si="1"/>
        <v>21.783268</v>
      </c>
      <c r="F81" s="52"/>
    </row>
    <row r="82" spans="1:6" ht="15.75" thickBot="1">
      <c r="A82" s="515" t="s">
        <v>56</v>
      </c>
      <c r="B82" s="516"/>
      <c r="C82" s="517"/>
      <c r="D82" s="104">
        <v>7.1199999999999999E-2</v>
      </c>
      <c r="E82" s="105">
        <f>ROUND(SUM(E76:E81),2)</f>
        <v>299.47000000000003</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38.787870370370371</v>
      </c>
      <c r="F87" s="52"/>
    </row>
    <row r="88" spans="1:6" ht="15.75" thickBot="1">
      <c r="A88" s="99" t="s">
        <v>3097</v>
      </c>
      <c r="B88" s="531" t="s">
        <v>3110</v>
      </c>
      <c r="C88" s="532"/>
      <c r="D88" s="106">
        <f>'M.C.'!E36</f>
        <v>2.7222222222222218E-3</v>
      </c>
      <c r="E88" s="107">
        <f t="shared" si="2"/>
        <v>11.403633888888887</v>
      </c>
      <c r="F88" s="52"/>
    </row>
    <row r="89" spans="1:6" ht="15.75" thickBot="1">
      <c r="A89" s="99" t="s">
        <v>3051</v>
      </c>
      <c r="B89" s="531" t="s">
        <v>3111</v>
      </c>
      <c r="C89" s="532"/>
      <c r="D89" s="106">
        <f>'M.C.'!E37</f>
        <v>2.3000000000000001E-4</v>
      </c>
      <c r="E89" s="107">
        <f t="shared" si="2"/>
        <v>0.96349070000000003</v>
      </c>
      <c r="F89" s="52"/>
    </row>
    <row r="90" spans="1:6" ht="15.75" thickBot="1">
      <c r="A90" s="99" t="s">
        <v>3017</v>
      </c>
      <c r="B90" s="531" t="s">
        <v>3112</v>
      </c>
      <c r="C90" s="532"/>
      <c r="D90" s="106">
        <f>'M.C.'!E38</f>
        <v>4.1999999999999997E-3</v>
      </c>
      <c r="E90" s="107">
        <f t="shared" si="2"/>
        <v>17.594177999999999</v>
      </c>
      <c r="F90" s="52"/>
    </row>
    <row r="91" spans="1:6" ht="15.75" thickBot="1">
      <c r="A91" s="99" t="s">
        <v>3080</v>
      </c>
      <c r="B91" s="531" t="s">
        <v>3113</v>
      </c>
      <c r="C91" s="532"/>
      <c r="D91" s="106">
        <f>'M.C.'!E39</f>
        <v>1.6180555555555555E-4</v>
      </c>
      <c r="E91" s="107">
        <f t="shared" si="2"/>
        <v>0.67781803472222224</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69.426990993981477</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69.426990993981477</v>
      </c>
    </row>
    <row r="103" spans="1:6" ht="15.75" thickBot="1">
      <c r="A103" s="99" t="s">
        <v>3118</v>
      </c>
      <c r="B103" s="521" t="s">
        <v>3119</v>
      </c>
      <c r="C103" s="522"/>
      <c r="D103" s="523"/>
      <c r="E103" s="100">
        <v>0</v>
      </c>
    </row>
    <row r="104" spans="1:6" ht="15.75" thickBot="1">
      <c r="A104" s="515" t="s">
        <v>56</v>
      </c>
      <c r="B104" s="516"/>
      <c r="C104" s="516"/>
      <c r="D104" s="517"/>
      <c r="E104" s="105">
        <f>SUM(E102:E103)</f>
        <v>69.426990993981477</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EPI'!H24</f>
        <v>85.81</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249.70035714285717</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422.42286740684204</v>
      </c>
      <c r="F117" s="52"/>
    </row>
    <row r="118" spans="1:6" ht="15.75" thickBot="1">
      <c r="A118" s="99" t="s">
        <v>3097</v>
      </c>
      <c r="B118" s="531" t="s">
        <v>2710</v>
      </c>
      <c r="C118" s="532"/>
      <c r="D118" s="106">
        <v>0.05</v>
      </c>
      <c r="E118" s="100">
        <f>D118*(E135+E117)</f>
        <v>443.54401077718416</v>
      </c>
      <c r="F118" s="52"/>
    </row>
    <row r="119" spans="1:6" ht="15.75" thickBot="1">
      <c r="A119" s="99" t="s">
        <v>3051</v>
      </c>
      <c r="B119" s="531" t="s">
        <v>3133</v>
      </c>
      <c r="C119" s="532"/>
      <c r="D119" s="106">
        <f>D120+D121+D122</f>
        <v>0.14250000000000002</v>
      </c>
      <c r="E119" s="100">
        <f>((E117+E118+E135)/(1-D119))*D119</f>
        <v>1547.8780784265</v>
      </c>
      <c r="F119" s="122"/>
    </row>
    <row r="120" spans="1:6" ht="15.75" thickBot="1">
      <c r="A120" s="99"/>
      <c r="B120" s="531" t="s">
        <v>3134</v>
      </c>
      <c r="C120" s="532"/>
      <c r="D120" s="106">
        <v>9.2499999999999999E-2</v>
      </c>
      <c r="E120" s="100">
        <f>D120*E137</f>
        <v>1004.7629631891315</v>
      </c>
      <c r="F120" s="52"/>
    </row>
    <row r="121" spans="1:6" ht="15.75" thickBot="1">
      <c r="A121" s="99"/>
      <c r="B121" s="531" t="s">
        <v>3135</v>
      </c>
      <c r="C121" s="532"/>
      <c r="D121" s="109">
        <v>0.05</v>
      </c>
      <c r="E121" s="100">
        <f>D121*E137</f>
        <v>543.1151152373684</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2413.8449566105264</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4189.09</v>
      </c>
    </row>
    <row r="131" spans="1:5" ht="15.75" thickBot="1">
      <c r="A131" s="110" t="s">
        <v>3097</v>
      </c>
      <c r="B131" s="521" t="s">
        <v>3043</v>
      </c>
      <c r="C131" s="522"/>
      <c r="D131" s="523"/>
      <c r="E131" s="100">
        <f>E73</f>
        <v>3640.77</v>
      </c>
    </row>
    <row r="132" spans="1:5" ht="15.75" thickBot="1">
      <c r="A132" s="110" t="s">
        <v>3051</v>
      </c>
      <c r="B132" s="521" t="s">
        <v>3092</v>
      </c>
      <c r="C132" s="522"/>
      <c r="D132" s="523"/>
      <c r="E132" s="100">
        <f>E82</f>
        <v>299.47000000000003</v>
      </c>
    </row>
    <row r="133" spans="1:5" ht="15.75" thickBot="1">
      <c r="A133" s="110" t="s">
        <v>3017</v>
      </c>
      <c r="B133" s="521" t="s">
        <v>3105</v>
      </c>
      <c r="C133" s="522"/>
      <c r="D133" s="523"/>
      <c r="E133" s="100">
        <f>E93</f>
        <v>69.426990993981477</v>
      </c>
    </row>
    <row r="134" spans="1:5" ht="15.75" thickBot="1">
      <c r="A134" s="110" t="s">
        <v>3080</v>
      </c>
      <c r="B134" s="521" t="s">
        <v>3123</v>
      </c>
      <c r="C134" s="522"/>
      <c r="D134" s="523"/>
      <c r="E134" s="100">
        <f>E113</f>
        <v>249.70035714285717</v>
      </c>
    </row>
    <row r="135" spans="1:5" ht="15.75" thickBot="1">
      <c r="A135" s="515" t="s">
        <v>3142</v>
      </c>
      <c r="B135" s="516"/>
      <c r="C135" s="516"/>
      <c r="D135" s="517"/>
      <c r="E135" s="100">
        <f>SUM(E130:E134)</f>
        <v>8448.4573481368407</v>
      </c>
    </row>
    <row r="136" spans="1:5" ht="15.75" thickBot="1">
      <c r="A136" s="110" t="s">
        <v>3102</v>
      </c>
      <c r="B136" s="518" t="s">
        <v>3143</v>
      </c>
      <c r="C136" s="519"/>
      <c r="D136" s="520"/>
      <c r="E136" s="111">
        <f>E123</f>
        <v>2413.8449566105264</v>
      </c>
    </row>
    <row r="137" spans="1:5" ht="15.75" thickBot="1">
      <c r="A137" s="515" t="s">
        <v>3144</v>
      </c>
      <c r="B137" s="516"/>
      <c r="C137" s="516"/>
      <c r="D137" s="517"/>
      <c r="E137" s="112">
        <f>SUM(E135:E136)</f>
        <v>10862.302304747367</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499984740745262"/>
  </sheetPr>
  <dimension ref="A1:G143"/>
  <sheetViews>
    <sheetView topLeftCell="A46"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V.A'!E21</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V.A'!F21</f>
        <v>2405.96</v>
      </c>
      <c r="F15" s="52"/>
      <c r="G15" s="124"/>
    </row>
    <row r="16" spans="1:7" ht="60">
      <c r="A16" s="62">
        <v>3</v>
      </c>
      <c r="B16" s="488" t="s">
        <v>3023</v>
      </c>
      <c r="C16" s="489"/>
      <c r="D16" s="490"/>
      <c r="E16" s="220" t="str">
        <f>'Salários - CCT - V.A'!B21</f>
        <v>Eletricista de linhas elétricas, telefônicas e de comunicação de dados (CBO/MTE 7321-05)</v>
      </c>
    </row>
    <row r="17" spans="1:6">
      <c r="A17" s="53">
        <v>4</v>
      </c>
      <c r="B17" s="126" t="s">
        <v>3024</v>
      </c>
      <c r="C17" s="135"/>
      <c r="D17" s="129"/>
      <c r="E17" s="128" t="s">
        <v>3162</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0.3</v>
      </c>
      <c r="E22" s="69">
        <f>E21*D22</f>
        <v>721.78800000000001</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3127.75</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260.54000000000002</v>
      </c>
      <c r="F33" s="52"/>
    </row>
    <row r="34" spans="1:6">
      <c r="A34" s="57" t="s">
        <v>3012</v>
      </c>
      <c r="B34" s="461" t="s">
        <v>3049</v>
      </c>
      <c r="C34" s="461"/>
      <c r="D34" s="147">
        <f>'M.C.'!E12</f>
        <v>0.121</v>
      </c>
      <c r="E34" s="152">
        <f>ROUND(E$28*D34,2)</f>
        <v>378.46</v>
      </c>
      <c r="F34" s="52"/>
    </row>
    <row r="35" spans="1:6">
      <c r="A35" s="494" t="s">
        <v>3050</v>
      </c>
      <c r="B35" s="495"/>
      <c r="C35" s="495"/>
      <c r="D35" s="148">
        <f>SUM(D33:D34)</f>
        <v>0.20429999999999998</v>
      </c>
      <c r="E35" s="152">
        <f>ROUND(SUM(E33:E34),2)</f>
        <v>639</v>
      </c>
      <c r="F35" s="52"/>
    </row>
    <row r="36" spans="1:6" ht="25.5" customHeight="1">
      <c r="A36" s="57" t="s">
        <v>3051</v>
      </c>
      <c r="B36" s="496" t="s">
        <v>3052</v>
      </c>
      <c r="C36" s="496"/>
      <c r="D36" s="147">
        <f>'M.C.'!E13</f>
        <v>7.5182399999999996E-2</v>
      </c>
      <c r="E36" s="152">
        <f>ROUND(E$28*D36,2)</f>
        <v>235.15</v>
      </c>
      <c r="F36" s="121"/>
    </row>
    <row r="37" spans="1:6" ht="15.75" thickBot="1">
      <c r="A37" s="497" t="s">
        <v>2835</v>
      </c>
      <c r="B37" s="498"/>
      <c r="C37" s="498"/>
      <c r="D37" s="498"/>
      <c r="E37" s="153">
        <f>SUM(E35:E36)</f>
        <v>874.15</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625.54999999999995</v>
      </c>
      <c r="F43" s="52"/>
    </row>
    <row r="44" spans="1:6">
      <c r="A44" s="62" t="s">
        <v>3012</v>
      </c>
      <c r="B44" s="477" t="s">
        <v>3060</v>
      </c>
      <c r="C44" s="478"/>
      <c r="D44" s="82">
        <v>2.5000000000000001E-2</v>
      </c>
      <c r="E44" s="63">
        <f t="shared" ref="E44:E50" si="0">ROUND(E$28*D44,2)</f>
        <v>78.19</v>
      </c>
      <c r="F44" s="52"/>
    </row>
    <row r="45" spans="1:6">
      <c r="A45" s="62" t="s">
        <v>3015</v>
      </c>
      <c r="B45" s="477" t="s">
        <v>3061</v>
      </c>
      <c r="C45" s="478"/>
      <c r="D45" s="123">
        <v>0.03</v>
      </c>
      <c r="E45" s="63">
        <f t="shared" si="0"/>
        <v>93.83</v>
      </c>
      <c r="F45" s="52"/>
    </row>
    <row r="46" spans="1:6">
      <c r="A46" s="62" t="s">
        <v>3033</v>
      </c>
      <c r="B46" s="477" t="s">
        <v>3062</v>
      </c>
      <c r="C46" s="478"/>
      <c r="D46" s="82">
        <v>1.4999999999999999E-2</v>
      </c>
      <c r="E46" s="63">
        <f t="shared" si="0"/>
        <v>46.92</v>
      </c>
      <c r="F46" s="52"/>
    </row>
    <row r="47" spans="1:6">
      <c r="A47" s="62" t="s">
        <v>3035</v>
      </c>
      <c r="B47" s="477" t="s">
        <v>3063</v>
      </c>
      <c r="C47" s="478"/>
      <c r="D47" s="82">
        <v>0.01</v>
      </c>
      <c r="E47" s="63">
        <f t="shared" si="0"/>
        <v>31.28</v>
      </c>
      <c r="F47" s="52"/>
    </row>
    <row r="48" spans="1:6">
      <c r="A48" s="62" t="s">
        <v>3064</v>
      </c>
      <c r="B48" s="477" t="s">
        <v>3065</v>
      </c>
      <c r="C48" s="478"/>
      <c r="D48" s="82">
        <v>6.0000000000000001E-3</v>
      </c>
      <c r="E48" s="63">
        <f t="shared" si="0"/>
        <v>18.77</v>
      </c>
      <c r="F48" s="52"/>
    </row>
    <row r="49" spans="1:6">
      <c r="A49" s="62" t="s">
        <v>3037</v>
      </c>
      <c r="B49" s="477" t="s">
        <v>2749</v>
      </c>
      <c r="C49" s="478"/>
      <c r="D49" s="82">
        <v>2E-3</v>
      </c>
      <c r="E49" s="63">
        <f t="shared" si="0"/>
        <v>6.26</v>
      </c>
      <c r="F49" s="52"/>
    </row>
    <row r="50" spans="1:6">
      <c r="A50" s="53" t="s">
        <v>3039</v>
      </c>
      <c r="B50" s="477" t="s">
        <v>3066</v>
      </c>
      <c r="C50" s="478"/>
      <c r="D50" s="82">
        <v>0.08</v>
      </c>
      <c r="E50" s="63">
        <f t="shared" si="0"/>
        <v>250.22</v>
      </c>
      <c r="F50" s="52"/>
    </row>
    <row r="51" spans="1:6" ht="15.75" thickBot="1">
      <c r="A51" s="524" t="s">
        <v>3067</v>
      </c>
      <c r="B51" s="525"/>
      <c r="C51" s="526"/>
      <c r="D51" s="83">
        <v>0.36799999999999999</v>
      </c>
      <c r="E51" s="84">
        <f>SUM(E43:E50)</f>
        <v>1151.02</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22</v>
      </c>
      <c r="D57" s="166">
        <v>11</v>
      </c>
      <c r="E57" s="66">
        <f>IF('M.C.'!E46*'M.C.'!E48&lt;E28*6%,0,'M.C.'!E46*'M.C.'!E48-E28*6%)</f>
        <v>54.335000000000008</v>
      </c>
      <c r="F57" s="52"/>
    </row>
    <row r="58" spans="1:6" ht="15" customHeight="1">
      <c r="A58" s="57" t="s">
        <v>3012</v>
      </c>
      <c r="B58" s="50" t="s">
        <v>3077</v>
      </c>
      <c r="C58" s="87">
        <v>22</v>
      </c>
      <c r="D58" s="167">
        <f>'Salários - CCT - V.A'!G21</f>
        <v>42.2</v>
      </c>
      <c r="E58" s="69">
        <f>C58*D58</f>
        <v>928.40000000000009</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982.73500000000013</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874.15</v>
      </c>
    </row>
    <row r="71" spans="1:6" ht="15.75" thickBot="1">
      <c r="A71" s="99" t="s">
        <v>3057</v>
      </c>
      <c r="B71" s="518" t="s">
        <v>3058</v>
      </c>
      <c r="C71" s="519"/>
      <c r="D71" s="520"/>
      <c r="E71" s="100">
        <f>E51</f>
        <v>1151.02</v>
      </c>
    </row>
    <row r="72" spans="1:6" ht="15.75" thickBot="1">
      <c r="A72" s="99" t="s">
        <v>3072</v>
      </c>
      <c r="B72" s="521" t="s">
        <v>3073</v>
      </c>
      <c r="C72" s="522"/>
      <c r="D72" s="523"/>
      <c r="E72" s="100">
        <f>E65</f>
        <v>982.73500000000013</v>
      </c>
    </row>
    <row r="73" spans="1:6" ht="15.75" thickBot="1">
      <c r="A73" s="515" t="s">
        <v>56</v>
      </c>
      <c r="B73" s="516"/>
      <c r="C73" s="516"/>
      <c r="D73" s="517"/>
      <c r="E73" s="101">
        <f>SUM(E70:E72)</f>
        <v>3007.9050000000002</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14.335520833333334</v>
      </c>
    </row>
    <row r="77" spans="1:6" ht="15.75" thickBot="1">
      <c r="A77" s="99" t="s">
        <v>3097</v>
      </c>
      <c r="B77" s="531" t="s">
        <v>3098</v>
      </c>
      <c r="C77" s="532"/>
      <c r="D77" s="103">
        <f>'M.C.'!E27</f>
        <v>3.6666666666666667E-4</v>
      </c>
      <c r="E77" s="100">
        <f t="shared" si="1"/>
        <v>1.1468416666666668</v>
      </c>
    </row>
    <row r="78" spans="1:6" ht="27" customHeight="1" thickBot="1">
      <c r="A78" s="99" t="s">
        <v>3051</v>
      </c>
      <c r="B78" s="531" t="s">
        <v>3099</v>
      </c>
      <c r="C78" s="532"/>
      <c r="D78" s="130">
        <f>'M.C.'!E28</f>
        <v>3.4799999999999998E-2</v>
      </c>
      <c r="E78" s="100">
        <f t="shared" si="1"/>
        <v>108.84569999999999</v>
      </c>
    </row>
    <row r="79" spans="1:6" ht="15.75" thickBot="1">
      <c r="A79" s="99" t="s">
        <v>3017</v>
      </c>
      <c r="B79" s="531" t="s">
        <v>3100</v>
      </c>
      <c r="C79" s="532"/>
      <c r="D79" s="103">
        <f>'M.C.'!E29</f>
        <v>1.9400000000000001E-2</v>
      </c>
      <c r="E79" s="100">
        <f t="shared" si="1"/>
        <v>60.678350000000002</v>
      </c>
    </row>
    <row r="80" spans="1:6" ht="26.25" customHeight="1" thickBot="1">
      <c r="A80" s="99" t="s">
        <v>3080</v>
      </c>
      <c r="B80" s="531" t="s">
        <v>3101</v>
      </c>
      <c r="C80" s="532"/>
      <c r="D80" s="103">
        <f>D79*D51</f>
        <v>7.1392000000000001E-3</v>
      </c>
      <c r="E80" s="100">
        <f t="shared" si="1"/>
        <v>22.329632799999999</v>
      </c>
      <c r="F80" s="52"/>
    </row>
    <row r="81" spans="1:6" ht="15.75" thickBot="1">
      <c r="A81" s="99" t="s">
        <v>3102</v>
      </c>
      <c r="B81" s="140" t="s">
        <v>3103</v>
      </c>
      <c r="C81" s="141"/>
      <c r="D81" s="130">
        <v>5.1999999999999998E-3</v>
      </c>
      <c r="E81" s="100">
        <f t="shared" si="1"/>
        <v>16.264299999999999</v>
      </c>
      <c r="F81" s="52"/>
    </row>
    <row r="82" spans="1:6" ht="15.75" thickBot="1">
      <c r="A82" s="515" t="s">
        <v>56</v>
      </c>
      <c r="B82" s="516"/>
      <c r="C82" s="517"/>
      <c r="D82" s="104">
        <v>7.1199999999999999E-2</v>
      </c>
      <c r="E82" s="105">
        <f>ROUND(SUM(E76:E81),2)</f>
        <v>223.6</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28.960648148148145</v>
      </c>
      <c r="F87" s="52"/>
    </row>
    <row r="88" spans="1:6" ht="15.75" thickBot="1">
      <c r="A88" s="99" t="s">
        <v>3097</v>
      </c>
      <c r="B88" s="531" t="s">
        <v>3110</v>
      </c>
      <c r="C88" s="532"/>
      <c r="D88" s="106">
        <f>'M.C.'!E36</f>
        <v>2.7222222222222218E-3</v>
      </c>
      <c r="E88" s="107">
        <f t="shared" si="2"/>
        <v>8.5144305555555544</v>
      </c>
      <c r="F88" s="52"/>
    </row>
    <row r="89" spans="1:6" ht="15.75" thickBot="1">
      <c r="A89" s="99" t="s">
        <v>3051</v>
      </c>
      <c r="B89" s="531" t="s">
        <v>3111</v>
      </c>
      <c r="C89" s="532"/>
      <c r="D89" s="106">
        <f>'M.C.'!E37</f>
        <v>2.3000000000000001E-4</v>
      </c>
      <c r="E89" s="107">
        <f t="shared" si="2"/>
        <v>0.71938250000000004</v>
      </c>
      <c r="F89" s="52"/>
    </row>
    <row r="90" spans="1:6" ht="15.75" thickBot="1">
      <c r="A90" s="99" t="s">
        <v>3017</v>
      </c>
      <c r="B90" s="531" t="s">
        <v>3112</v>
      </c>
      <c r="C90" s="532"/>
      <c r="D90" s="106">
        <f>'M.C.'!E38</f>
        <v>4.1999999999999997E-3</v>
      </c>
      <c r="E90" s="107">
        <f t="shared" si="2"/>
        <v>13.13655</v>
      </c>
      <c r="F90" s="52"/>
    </row>
    <row r="91" spans="1:6" ht="15.75" thickBot="1">
      <c r="A91" s="99" t="s">
        <v>3080</v>
      </c>
      <c r="B91" s="531" t="s">
        <v>3113</v>
      </c>
      <c r="C91" s="532"/>
      <c r="D91" s="106">
        <f>'M.C.'!E39</f>
        <v>1.6180555555555555E-4</v>
      </c>
      <c r="E91" s="107">
        <f t="shared" si="2"/>
        <v>0.50608732638888887</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51.837098530092589</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51.837098530092589</v>
      </c>
    </row>
    <row r="103" spans="1:6" ht="15.75" thickBot="1">
      <c r="A103" s="99" t="s">
        <v>3118</v>
      </c>
      <c r="B103" s="521" t="s">
        <v>3119</v>
      </c>
      <c r="C103" s="522"/>
      <c r="D103" s="523"/>
      <c r="E103" s="100">
        <v>0</v>
      </c>
    </row>
    <row r="104" spans="1:6" ht="15.75" thickBot="1">
      <c r="A104" s="515" t="s">
        <v>56</v>
      </c>
      <c r="B104" s="516"/>
      <c r="C104" s="516"/>
      <c r="D104" s="517"/>
      <c r="E104" s="105">
        <f>SUM(E102:E103)</f>
        <v>51.837098530092589</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EPI'!H24</f>
        <v>85.81</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249.70035714285717</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333.03962278364753</v>
      </c>
      <c r="F117" s="52"/>
    </row>
    <row r="118" spans="1:6" ht="15.75" thickBot="1">
      <c r="A118" s="99" t="s">
        <v>3097</v>
      </c>
      <c r="B118" s="531" t="s">
        <v>2710</v>
      </c>
      <c r="C118" s="532"/>
      <c r="D118" s="106">
        <v>0.05</v>
      </c>
      <c r="E118" s="100">
        <f>D118*(E135+E117)</f>
        <v>349.69160392282993</v>
      </c>
      <c r="F118" s="52"/>
    </row>
    <row r="119" spans="1:6" ht="15.75" thickBot="1">
      <c r="A119" s="99" t="s">
        <v>3051</v>
      </c>
      <c r="B119" s="531" t="s">
        <v>3133</v>
      </c>
      <c r="C119" s="532"/>
      <c r="D119" s="106">
        <f>D120+D121+D122</f>
        <v>0.14250000000000002</v>
      </c>
      <c r="E119" s="100">
        <f>((E117+E118+E135)/(1-D119))*D119</f>
        <v>1220.3523320572231</v>
      </c>
      <c r="F119" s="122"/>
    </row>
    <row r="120" spans="1:6" ht="15.75" thickBot="1">
      <c r="A120" s="99"/>
      <c r="B120" s="531" t="s">
        <v>3134</v>
      </c>
      <c r="C120" s="532"/>
      <c r="D120" s="106">
        <v>9.2499999999999999E-2</v>
      </c>
      <c r="E120" s="100">
        <f>D120*E137</f>
        <v>792.15853133539031</v>
      </c>
      <c r="F120" s="52"/>
    </row>
    <row r="121" spans="1:6" ht="15.75" thickBot="1">
      <c r="A121" s="99"/>
      <c r="B121" s="531" t="s">
        <v>3135</v>
      </c>
      <c r="C121" s="532"/>
      <c r="D121" s="109">
        <v>0.05</v>
      </c>
      <c r="E121" s="100">
        <f>D121*E137</f>
        <v>428.19380072183259</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1903.0835587637005</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3127.75</v>
      </c>
    </row>
    <row r="131" spans="1:5" ht="15.75" thickBot="1">
      <c r="A131" s="110" t="s">
        <v>3097</v>
      </c>
      <c r="B131" s="521" t="s">
        <v>3043</v>
      </c>
      <c r="C131" s="522"/>
      <c r="D131" s="523"/>
      <c r="E131" s="100">
        <f>E73</f>
        <v>3007.9050000000002</v>
      </c>
    </row>
    <row r="132" spans="1:5" ht="15.75" thickBot="1">
      <c r="A132" s="110" t="s">
        <v>3051</v>
      </c>
      <c r="B132" s="521" t="s">
        <v>3092</v>
      </c>
      <c r="C132" s="522"/>
      <c r="D132" s="523"/>
      <c r="E132" s="100">
        <f>E82</f>
        <v>223.6</v>
      </c>
    </row>
    <row r="133" spans="1:5" ht="15.75" thickBot="1">
      <c r="A133" s="110" t="s">
        <v>3017</v>
      </c>
      <c r="B133" s="521" t="s">
        <v>3105</v>
      </c>
      <c r="C133" s="522"/>
      <c r="D133" s="523"/>
      <c r="E133" s="100">
        <f>E93</f>
        <v>51.837098530092589</v>
      </c>
    </row>
    <row r="134" spans="1:5" ht="15.75" thickBot="1">
      <c r="A134" s="110" t="s">
        <v>3080</v>
      </c>
      <c r="B134" s="521" t="s">
        <v>3123</v>
      </c>
      <c r="C134" s="522"/>
      <c r="D134" s="523"/>
      <c r="E134" s="100">
        <f>E113</f>
        <v>249.70035714285717</v>
      </c>
    </row>
    <row r="135" spans="1:5" ht="15.75" thickBot="1">
      <c r="A135" s="515" t="s">
        <v>3142</v>
      </c>
      <c r="B135" s="516"/>
      <c r="C135" s="516"/>
      <c r="D135" s="517"/>
      <c r="E135" s="100">
        <f>SUM(E130:E134)</f>
        <v>6660.7924556729504</v>
      </c>
    </row>
    <row r="136" spans="1:5" ht="15.75" thickBot="1">
      <c r="A136" s="110" t="s">
        <v>3102</v>
      </c>
      <c r="B136" s="518" t="s">
        <v>3143</v>
      </c>
      <c r="C136" s="519"/>
      <c r="D136" s="520"/>
      <c r="E136" s="111">
        <f>E123</f>
        <v>1903.0835587637005</v>
      </c>
    </row>
    <row r="137" spans="1:5" ht="15.75" thickBot="1">
      <c r="A137" s="515" t="s">
        <v>3144</v>
      </c>
      <c r="B137" s="516"/>
      <c r="C137" s="516"/>
      <c r="D137" s="517"/>
      <c r="E137" s="112">
        <f>SUM(E135:E136)</f>
        <v>8563.8760144366515</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499984740745262"/>
  </sheetPr>
  <dimension ref="A1:H143"/>
  <sheetViews>
    <sheetView topLeftCell="A49" workbookViewId="0">
      <selection activeCell="D59" sqref="D59"/>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V.A'!E22</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V.A'!F22</f>
        <v>2405.96</v>
      </c>
      <c r="F15" s="52"/>
      <c r="G15" s="124"/>
    </row>
    <row r="16" spans="1:7" ht="75">
      <c r="A16" s="62">
        <v>3</v>
      </c>
      <c r="B16" s="488" t="s">
        <v>3023</v>
      </c>
      <c r="C16" s="489"/>
      <c r="D16" s="490"/>
      <c r="E16" s="220" t="str">
        <f>'Salários - CCT - V.A'!B22</f>
        <v>Eletricista de linhas elétricas, telefônicas e de comunicação de dados Plantonista Diurno (12x36) (CBO/MTE 7321-05)</v>
      </c>
    </row>
    <row r="17" spans="1:6">
      <c r="A17" s="53">
        <v>4</v>
      </c>
      <c r="B17" s="126" t="s">
        <v>3024</v>
      </c>
      <c r="C17" s="135"/>
      <c r="D17" s="129"/>
      <c r="E17" s="128" t="s">
        <v>3162</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0.3</v>
      </c>
      <c r="E22" s="69">
        <f>E21*D22</f>
        <v>721.78800000000001</v>
      </c>
    </row>
    <row r="23" spans="1:6">
      <c r="A23" s="67" t="s">
        <v>3015</v>
      </c>
      <c r="B23" s="479" t="s">
        <v>3032</v>
      </c>
      <c r="C23" s="479"/>
      <c r="D23" s="479"/>
      <c r="E23" s="69">
        <v>0</v>
      </c>
    </row>
    <row r="24" spans="1:6">
      <c r="A24" s="67" t="s">
        <v>3033</v>
      </c>
      <c r="B24" s="477" t="s">
        <v>3034</v>
      </c>
      <c r="C24" s="478"/>
      <c r="D24" s="70">
        <v>0</v>
      </c>
      <c r="E24" s="69">
        <v>0</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3127.75</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8">
      <c r="A33" s="149" t="s">
        <v>3009</v>
      </c>
      <c r="B33" s="482" t="s">
        <v>3048</v>
      </c>
      <c r="C33" s="482"/>
      <c r="D33" s="150">
        <f>'M.C.'!E11</f>
        <v>8.3299999999999999E-2</v>
      </c>
      <c r="E33" s="151">
        <f>ROUND(E$28*D33,2)</f>
        <v>260.54000000000002</v>
      </c>
      <c r="F33" s="52"/>
    </row>
    <row r="34" spans="1:8">
      <c r="A34" s="57" t="s">
        <v>3012</v>
      </c>
      <c r="B34" s="461" t="s">
        <v>3049</v>
      </c>
      <c r="C34" s="461"/>
      <c r="D34" s="147">
        <f>'M.C.'!E12</f>
        <v>0.121</v>
      </c>
      <c r="E34" s="152">
        <f>ROUND(E$28*D34,2)</f>
        <v>378.46</v>
      </c>
      <c r="F34" s="52"/>
    </row>
    <row r="35" spans="1:8">
      <c r="A35" s="494" t="s">
        <v>3050</v>
      </c>
      <c r="B35" s="495"/>
      <c r="C35" s="495"/>
      <c r="D35" s="148">
        <f>SUM(D33:D34)</f>
        <v>0.20429999999999998</v>
      </c>
      <c r="E35" s="152">
        <f>ROUND(SUM(E33:E34),2)</f>
        <v>639</v>
      </c>
      <c r="F35" s="52"/>
    </row>
    <row r="36" spans="1:8" ht="25.5" customHeight="1">
      <c r="A36" s="57" t="s">
        <v>3051</v>
      </c>
      <c r="B36" s="496" t="s">
        <v>3052</v>
      </c>
      <c r="C36" s="496"/>
      <c r="D36" s="147">
        <f>'M.C.'!E13</f>
        <v>7.5182399999999996E-2</v>
      </c>
      <c r="E36" s="152">
        <f>ROUND(E$28*D36,2)</f>
        <v>235.15</v>
      </c>
      <c r="F36" s="121"/>
    </row>
    <row r="37" spans="1:8" ht="15.75" thickBot="1">
      <c r="A37" s="497" t="s">
        <v>2835</v>
      </c>
      <c r="B37" s="498"/>
      <c r="C37" s="498"/>
      <c r="D37" s="498"/>
      <c r="E37" s="153">
        <f>SUM(E35:E36)</f>
        <v>874.15</v>
      </c>
      <c r="F37" s="52"/>
    </row>
    <row r="38" spans="1:8" ht="24.75" customHeight="1">
      <c r="A38" s="499" t="s">
        <v>3053</v>
      </c>
      <c r="B38" s="499"/>
      <c r="C38" s="499"/>
      <c r="D38" s="499"/>
      <c r="E38" s="499"/>
      <c r="F38" s="52"/>
    </row>
    <row r="39" spans="1:8" ht="24" customHeight="1">
      <c r="A39" s="499" t="s">
        <v>3054</v>
      </c>
      <c r="B39" s="499"/>
      <c r="C39" s="499"/>
      <c r="D39" s="499"/>
      <c r="E39" s="499"/>
      <c r="F39" s="52"/>
      <c r="H39" s="235"/>
    </row>
    <row r="40" spans="1:8" ht="33.75" customHeight="1" thickBot="1">
      <c r="A40" s="507" t="s">
        <v>3055</v>
      </c>
      <c r="B40" s="507"/>
      <c r="C40" s="507"/>
      <c r="D40" s="507"/>
      <c r="E40" s="507"/>
      <c r="F40" s="52"/>
    </row>
    <row r="41" spans="1:8" ht="15.75" thickBot="1">
      <c r="A41" s="508" t="s">
        <v>3056</v>
      </c>
      <c r="B41" s="509"/>
      <c r="C41" s="509"/>
      <c r="D41" s="509"/>
      <c r="E41" s="510"/>
      <c r="F41" s="52"/>
    </row>
    <row r="42" spans="1:8" ht="15.75" thickBot="1">
      <c r="A42" s="77" t="s">
        <v>3057</v>
      </c>
      <c r="B42" s="511" t="s">
        <v>3058</v>
      </c>
      <c r="C42" s="512"/>
      <c r="D42" s="79" t="s">
        <v>3047</v>
      </c>
      <c r="E42" s="80" t="s">
        <v>3029</v>
      </c>
      <c r="F42" s="52"/>
    </row>
    <row r="43" spans="1:8">
      <c r="A43" s="61" t="s">
        <v>3009</v>
      </c>
      <c r="B43" s="513" t="s">
        <v>3059</v>
      </c>
      <c r="C43" s="514"/>
      <c r="D43" s="81">
        <v>0.2</v>
      </c>
      <c r="E43" s="63">
        <f>ROUND(E$28*D43,2)</f>
        <v>625.54999999999995</v>
      </c>
      <c r="F43" s="52"/>
    </row>
    <row r="44" spans="1:8">
      <c r="A44" s="62" t="s">
        <v>3012</v>
      </c>
      <c r="B44" s="477" t="s">
        <v>3060</v>
      </c>
      <c r="C44" s="478"/>
      <c r="D44" s="82">
        <v>2.5000000000000001E-2</v>
      </c>
      <c r="E44" s="63">
        <f t="shared" ref="E44:E50" si="0">ROUND(E$28*D44,2)</f>
        <v>78.19</v>
      </c>
      <c r="F44" s="52"/>
    </row>
    <row r="45" spans="1:8">
      <c r="A45" s="62" t="s">
        <v>3015</v>
      </c>
      <c r="B45" s="477" t="s">
        <v>3061</v>
      </c>
      <c r="C45" s="478"/>
      <c r="D45" s="123">
        <v>0.03</v>
      </c>
      <c r="E45" s="63">
        <f t="shared" si="0"/>
        <v>93.83</v>
      </c>
      <c r="F45" s="52"/>
    </row>
    <row r="46" spans="1:8">
      <c r="A46" s="62" t="s">
        <v>3033</v>
      </c>
      <c r="B46" s="477" t="s">
        <v>3062</v>
      </c>
      <c r="C46" s="478"/>
      <c r="D46" s="82">
        <v>1.4999999999999999E-2</v>
      </c>
      <c r="E46" s="63">
        <f t="shared" si="0"/>
        <v>46.92</v>
      </c>
      <c r="F46" s="52"/>
    </row>
    <row r="47" spans="1:8">
      <c r="A47" s="62" t="s">
        <v>3035</v>
      </c>
      <c r="B47" s="477" t="s">
        <v>3063</v>
      </c>
      <c r="C47" s="478"/>
      <c r="D47" s="82">
        <v>0.01</v>
      </c>
      <c r="E47" s="63">
        <f t="shared" si="0"/>
        <v>31.28</v>
      </c>
      <c r="F47" s="52"/>
    </row>
    <row r="48" spans="1:8">
      <c r="A48" s="62" t="s">
        <v>3064</v>
      </c>
      <c r="B48" s="477" t="s">
        <v>3065</v>
      </c>
      <c r="C48" s="478"/>
      <c r="D48" s="82">
        <v>6.0000000000000001E-3</v>
      </c>
      <c r="E48" s="63">
        <f t="shared" si="0"/>
        <v>18.77</v>
      </c>
      <c r="F48" s="52"/>
    </row>
    <row r="49" spans="1:6">
      <c r="A49" s="62" t="s">
        <v>3037</v>
      </c>
      <c r="B49" s="477" t="s">
        <v>2749</v>
      </c>
      <c r="C49" s="478"/>
      <c r="D49" s="82">
        <v>2E-3</v>
      </c>
      <c r="E49" s="63">
        <f t="shared" si="0"/>
        <v>6.26</v>
      </c>
      <c r="F49" s="52"/>
    </row>
    <row r="50" spans="1:6">
      <c r="A50" s="53" t="s">
        <v>3039</v>
      </c>
      <c r="B50" s="477" t="s">
        <v>3066</v>
      </c>
      <c r="C50" s="478"/>
      <c r="D50" s="82">
        <v>0.08</v>
      </c>
      <c r="E50" s="63">
        <f t="shared" si="0"/>
        <v>250.22</v>
      </c>
      <c r="F50" s="52"/>
    </row>
    <row r="51" spans="1:6" ht="15.75" thickBot="1">
      <c r="A51" s="524" t="s">
        <v>3067</v>
      </c>
      <c r="B51" s="525"/>
      <c r="C51" s="526"/>
      <c r="D51" s="83">
        <v>0.36799999999999999</v>
      </c>
      <c r="E51" s="84">
        <f>SUM(E43:E50)</f>
        <v>1151.02</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15</v>
      </c>
      <c r="D57" s="166">
        <v>11</v>
      </c>
      <c r="E57" s="66">
        <f>IF('M.C.'!E46*'M.C.'!E48&lt;E28*6%,0,'M.C.'!E46*'M.C.'!E48-E28*6%)</f>
        <v>54.335000000000008</v>
      </c>
      <c r="F57" s="52"/>
    </row>
    <row r="58" spans="1:6" ht="15" customHeight="1">
      <c r="A58" s="57" t="s">
        <v>3012</v>
      </c>
      <c r="B58" s="50" t="s">
        <v>3077</v>
      </c>
      <c r="C58" s="87">
        <v>15</v>
      </c>
      <c r="D58" s="167">
        <f>'Salários - CCT - V.A'!G22</f>
        <v>42.2</v>
      </c>
      <c r="E58" s="69">
        <f>C58*D58</f>
        <v>633</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687.33500000000004</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874.15</v>
      </c>
    </row>
    <row r="71" spans="1:6" ht="15.75" thickBot="1">
      <c r="A71" s="99" t="s">
        <v>3057</v>
      </c>
      <c r="B71" s="518" t="s">
        <v>3058</v>
      </c>
      <c r="C71" s="519"/>
      <c r="D71" s="520"/>
      <c r="E71" s="100">
        <f>E51</f>
        <v>1151.02</v>
      </c>
    </row>
    <row r="72" spans="1:6" ht="15.75" thickBot="1">
      <c r="A72" s="99" t="s">
        <v>3072</v>
      </c>
      <c r="B72" s="521" t="s">
        <v>3073</v>
      </c>
      <c r="C72" s="522"/>
      <c r="D72" s="523"/>
      <c r="E72" s="100">
        <f>E65</f>
        <v>687.33500000000004</v>
      </c>
    </row>
    <row r="73" spans="1:6" ht="15.75" thickBot="1">
      <c r="A73" s="515" t="s">
        <v>56</v>
      </c>
      <c r="B73" s="516"/>
      <c r="C73" s="516"/>
      <c r="D73" s="517"/>
      <c r="E73" s="101">
        <f>SUM(E70:E72)</f>
        <v>2712.5050000000001</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14.335520833333334</v>
      </c>
    </row>
    <row r="77" spans="1:6" ht="15.75" thickBot="1">
      <c r="A77" s="99" t="s">
        <v>3097</v>
      </c>
      <c r="B77" s="531" t="s">
        <v>3098</v>
      </c>
      <c r="C77" s="532"/>
      <c r="D77" s="103">
        <f>'M.C.'!E27</f>
        <v>3.6666666666666667E-4</v>
      </c>
      <c r="E77" s="100">
        <f t="shared" si="1"/>
        <v>1.1468416666666668</v>
      </c>
    </row>
    <row r="78" spans="1:6" ht="27" customHeight="1" thickBot="1">
      <c r="A78" s="99" t="s">
        <v>3051</v>
      </c>
      <c r="B78" s="531" t="s">
        <v>3099</v>
      </c>
      <c r="C78" s="532"/>
      <c r="D78" s="130">
        <f>'M.C.'!E28</f>
        <v>3.4799999999999998E-2</v>
      </c>
      <c r="E78" s="100">
        <f t="shared" si="1"/>
        <v>108.84569999999999</v>
      </c>
    </row>
    <row r="79" spans="1:6" ht="15.75" thickBot="1">
      <c r="A79" s="99" t="s">
        <v>3017</v>
      </c>
      <c r="B79" s="531" t="s">
        <v>3100</v>
      </c>
      <c r="C79" s="532"/>
      <c r="D79" s="103">
        <f>'M.C.'!E29</f>
        <v>1.9400000000000001E-2</v>
      </c>
      <c r="E79" s="100">
        <f t="shared" si="1"/>
        <v>60.678350000000002</v>
      </c>
    </row>
    <row r="80" spans="1:6" ht="26.25" customHeight="1" thickBot="1">
      <c r="A80" s="99" t="s">
        <v>3080</v>
      </c>
      <c r="B80" s="531" t="s">
        <v>3101</v>
      </c>
      <c r="C80" s="532"/>
      <c r="D80" s="103">
        <f>D79*D51</f>
        <v>7.1392000000000001E-3</v>
      </c>
      <c r="E80" s="100">
        <f t="shared" si="1"/>
        <v>22.329632799999999</v>
      </c>
      <c r="F80" s="52"/>
    </row>
    <row r="81" spans="1:6" ht="15.75" thickBot="1">
      <c r="A81" s="99" t="s">
        <v>3102</v>
      </c>
      <c r="B81" s="140" t="s">
        <v>3103</v>
      </c>
      <c r="C81" s="141"/>
      <c r="D81" s="130">
        <v>5.1999999999999998E-3</v>
      </c>
      <c r="E81" s="100">
        <f t="shared" si="1"/>
        <v>16.264299999999999</v>
      </c>
      <c r="F81" s="52"/>
    </row>
    <row r="82" spans="1:6" ht="15.75" thickBot="1">
      <c r="A82" s="515" t="s">
        <v>56</v>
      </c>
      <c r="B82" s="516"/>
      <c r="C82" s="517"/>
      <c r="D82" s="104">
        <v>7.1199999999999999E-2</v>
      </c>
      <c r="E82" s="105">
        <f>ROUND(SUM(E76:E81),2)</f>
        <v>223.6</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28.960648148148145</v>
      </c>
      <c r="F87" s="52"/>
    </row>
    <row r="88" spans="1:6" ht="15.75" thickBot="1">
      <c r="A88" s="99" t="s">
        <v>3097</v>
      </c>
      <c r="B88" s="531" t="s">
        <v>3110</v>
      </c>
      <c r="C88" s="532"/>
      <c r="D88" s="106">
        <f>'M.C.'!E36</f>
        <v>2.7222222222222218E-3</v>
      </c>
      <c r="E88" s="107">
        <f t="shared" si="2"/>
        <v>8.5144305555555544</v>
      </c>
      <c r="F88" s="52"/>
    </row>
    <row r="89" spans="1:6" ht="15.75" thickBot="1">
      <c r="A89" s="99" t="s">
        <v>3051</v>
      </c>
      <c r="B89" s="531" t="s">
        <v>3111</v>
      </c>
      <c r="C89" s="532"/>
      <c r="D89" s="106">
        <f>'M.C.'!E37</f>
        <v>2.3000000000000001E-4</v>
      </c>
      <c r="E89" s="107">
        <f t="shared" si="2"/>
        <v>0.71938250000000004</v>
      </c>
      <c r="F89" s="52"/>
    </row>
    <row r="90" spans="1:6" ht="15.75" thickBot="1">
      <c r="A90" s="99" t="s">
        <v>3017</v>
      </c>
      <c r="B90" s="531" t="s">
        <v>3112</v>
      </c>
      <c r="C90" s="532"/>
      <c r="D90" s="106">
        <f>'M.C.'!E38</f>
        <v>4.1999999999999997E-3</v>
      </c>
      <c r="E90" s="107">
        <f t="shared" si="2"/>
        <v>13.13655</v>
      </c>
      <c r="F90" s="52"/>
    </row>
    <row r="91" spans="1:6" ht="15.75" thickBot="1">
      <c r="A91" s="99" t="s">
        <v>3080</v>
      </c>
      <c r="B91" s="531" t="s">
        <v>3113</v>
      </c>
      <c r="C91" s="532"/>
      <c r="D91" s="106">
        <f>'M.C.'!E39</f>
        <v>1.6180555555555555E-4</v>
      </c>
      <c r="E91" s="107">
        <f t="shared" si="2"/>
        <v>0.50608732638888887</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51.837098530092589</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51.837098530092589</v>
      </c>
    </row>
    <row r="103" spans="1:6" ht="15.75" thickBot="1">
      <c r="A103" s="99" t="s">
        <v>3118</v>
      </c>
      <c r="B103" s="521" t="s">
        <v>3119</v>
      </c>
      <c r="C103" s="522"/>
      <c r="D103" s="523"/>
      <c r="E103" s="100">
        <v>0</v>
      </c>
    </row>
    <row r="104" spans="1:6" ht="15.75" thickBot="1">
      <c r="A104" s="515" t="s">
        <v>56</v>
      </c>
      <c r="B104" s="516"/>
      <c r="C104" s="516"/>
      <c r="D104" s="517"/>
      <c r="E104" s="105">
        <f>SUM(E102:E103)</f>
        <v>51.837098530092589</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EPI'!H24</f>
        <v>85.81</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249.70035714285717</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318.26962278364749</v>
      </c>
      <c r="F117" s="52"/>
    </row>
    <row r="118" spans="1:6" ht="15.75" thickBot="1">
      <c r="A118" s="99" t="s">
        <v>3097</v>
      </c>
      <c r="B118" s="531" t="s">
        <v>2710</v>
      </c>
      <c r="C118" s="532"/>
      <c r="D118" s="106">
        <v>0.05</v>
      </c>
      <c r="E118" s="100">
        <f>D118*(E135+E117)</f>
        <v>334.1831039228299</v>
      </c>
      <c r="F118" s="52"/>
    </row>
    <row r="119" spans="1:6" ht="15.75" thickBot="1">
      <c r="A119" s="99" t="s">
        <v>3051</v>
      </c>
      <c r="B119" s="531" t="s">
        <v>3133</v>
      </c>
      <c r="C119" s="532"/>
      <c r="D119" s="106">
        <f>D120+D121+D122</f>
        <v>0.14250000000000002</v>
      </c>
      <c r="E119" s="100">
        <f>((E117+E118+E135)/(1-D119))*D119</f>
        <v>1166.2308320572229</v>
      </c>
      <c r="F119" s="122"/>
    </row>
    <row r="120" spans="1:6" ht="15.75" thickBot="1">
      <c r="A120" s="99"/>
      <c r="B120" s="531" t="s">
        <v>3134</v>
      </c>
      <c r="C120" s="532"/>
      <c r="D120" s="106">
        <v>9.2499999999999999E-2</v>
      </c>
      <c r="E120" s="100">
        <f>D120*E137</f>
        <v>757.02703133539012</v>
      </c>
      <c r="F120" s="52"/>
    </row>
    <row r="121" spans="1:6" ht="15.75" thickBot="1">
      <c r="A121" s="99"/>
      <c r="B121" s="531" t="s">
        <v>3135</v>
      </c>
      <c r="C121" s="532"/>
      <c r="D121" s="109">
        <v>0.05</v>
      </c>
      <c r="E121" s="100">
        <f>D121*E137</f>
        <v>409.20380072183252</v>
      </c>
      <c r="F121" s="201">
        <f>E120+E121</f>
        <v>1166.2308320572226</v>
      </c>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1818.6835587637001</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3127.75</v>
      </c>
    </row>
    <row r="131" spans="1:5" ht="15.75" thickBot="1">
      <c r="A131" s="110" t="s">
        <v>3097</v>
      </c>
      <c r="B131" s="521" t="s">
        <v>3043</v>
      </c>
      <c r="C131" s="522"/>
      <c r="D131" s="523"/>
      <c r="E131" s="100">
        <f>E73</f>
        <v>2712.5050000000001</v>
      </c>
    </row>
    <row r="132" spans="1:5" ht="15.75" thickBot="1">
      <c r="A132" s="110" t="s">
        <v>3051</v>
      </c>
      <c r="B132" s="521" t="s">
        <v>3092</v>
      </c>
      <c r="C132" s="522"/>
      <c r="D132" s="523"/>
      <c r="E132" s="100">
        <f>E82</f>
        <v>223.6</v>
      </c>
    </row>
    <row r="133" spans="1:5" ht="15.75" thickBot="1">
      <c r="A133" s="110" t="s">
        <v>3017</v>
      </c>
      <c r="B133" s="521" t="s">
        <v>3105</v>
      </c>
      <c r="C133" s="522"/>
      <c r="D133" s="523"/>
      <c r="E133" s="100">
        <f>E93</f>
        <v>51.837098530092589</v>
      </c>
    </row>
    <row r="134" spans="1:5" ht="15.75" thickBot="1">
      <c r="A134" s="110" t="s">
        <v>3080</v>
      </c>
      <c r="B134" s="521" t="s">
        <v>3123</v>
      </c>
      <c r="C134" s="522"/>
      <c r="D134" s="523"/>
      <c r="E134" s="100">
        <f>E113</f>
        <v>249.70035714285717</v>
      </c>
    </row>
    <row r="135" spans="1:5" ht="15.75" thickBot="1">
      <c r="A135" s="515" t="s">
        <v>3142</v>
      </c>
      <c r="B135" s="516"/>
      <c r="C135" s="516"/>
      <c r="D135" s="517"/>
      <c r="E135" s="100">
        <f>SUM(E130:E134)</f>
        <v>6365.3924556729498</v>
      </c>
    </row>
    <row r="136" spans="1:5" ht="15.75" thickBot="1">
      <c r="A136" s="110" t="s">
        <v>3102</v>
      </c>
      <c r="B136" s="518" t="s">
        <v>3143</v>
      </c>
      <c r="C136" s="519"/>
      <c r="D136" s="520"/>
      <c r="E136" s="111">
        <f>E123</f>
        <v>1818.6835587637001</v>
      </c>
    </row>
    <row r="137" spans="1:5" ht="15.75" thickBot="1">
      <c r="A137" s="515" t="s">
        <v>3144</v>
      </c>
      <c r="B137" s="516"/>
      <c r="C137" s="516"/>
      <c r="D137" s="517"/>
      <c r="E137" s="112">
        <f>SUM(E135:E136)</f>
        <v>8184.0760144366504</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499984740745262"/>
  </sheetPr>
  <dimension ref="A1:G143"/>
  <sheetViews>
    <sheetView workbookViewId="0">
      <selection activeCell="H22" sqref="H22"/>
    </sheetView>
  </sheetViews>
  <sheetFormatPr defaultColWidth="9.140625" defaultRowHeight="15"/>
  <cols>
    <col min="1" max="1" width="7.140625" style="4" customWidth="1"/>
    <col min="2" max="2" width="43.140625" style="6" customWidth="1"/>
    <col min="3" max="3" width="11.42578125" style="6" customWidth="1"/>
    <col min="4" max="4" width="15.85546875" style="6" customWidth="1"/>
    <col min="5" max="5" width="26.85546875" style="6" customWidth="1"/>
    <col min="6" max="6" width="9.140625" style="5"/>
    <col min="7" max="7" width="10.7109375" style="7" bestFit="1" customWidth="1"/>
    <col min="8" max="16384" width="9.140625" style="4"/>
  </cols>
  <sheetData>
    <row r="1" spans="1:7">
      <c r="A1" s="466" t="s">
        <v>3002</v>
      </c>
      <c r="B1" s="467"/>
      <c r="C1" s="467"/>
      <c r="D1" s="467"/>
      <c r="E1" s="467"/>
      <c r="F1" s="52"/>
      <c r="G1" s="52"/>
    </row>
    <row r="2" spans="1:7">
      <c r="A2" s="466" t="s">
        <v>3003</v>
      </c>
      <c r="B2" s="467"/>
      <c r="C2" s="467"/>
      <c r="D2" s="467"/>
      <c r="E2" s="467"/>
      <c r="F2" s="52"/>
      <c r="G2" s="52"/>
    </row>
    <row r="3" spans="1:7">
      <c r="A3" s="466" t="s">
        <v>3004</v>
      </c>
      <c r="B3" s="467"/>
      <c r="C3" s="467"/>
      <c r="D3" s="467"/>
      <c r="E3" s="467"/>
      <c r="F3" s="52"/>
      <c r="G3" s="52"/>
    </row>
    <row r="4" spans="1:7">
      <c r="A4" s="466"/>
      <c r="B4" s="467"/>
      <c r="C4" s="467"/>
      <c r="D4" s="467"/>
      <c r="E4" s="467"/>
      <c r="F4" s="52"/>
      <c r="G4" s="52"/>
    </row>
    <row r="5" spans="1:7" ht="15.75" thickBot="1">
      <c r="A5" s="455" t="s">
        <v>3005</v>
      </c>
      <c r="B5" s="456"/>
      <c r="C5" s="456"/>
      <c r="D5" s="456"/>
      <c r="E5" s="456"/>
      <c r="F5" s="52"/>
      <c r="G5" s="52"/>
    </row>
    <row r="6" spans="1:7">
      <c r="A6" s="468" t="s">
        <v>3006</v>
      </c>
      <c r="B6" s="469"/>
      <c r="C6" s="469"/>
      <c r="D6" s="469"/>
      <c r="E6" s="470"/>
      <c r="F6" s="52"/>
      <c r="G6" s="52"/>
    </row>
    <row r="7" spans="1:7" ht="15.75" thickBot="1">
      <c r="A7" s="455" t="s">
        <v>3007</v>
      </c>
      <c r="B7" s="456"/>
      <c r="C7" s="456"/>
      <c r="D7" s="456"/>
      <c r="E7" s="457"/>
      <c r="F7" s="52"/>
      <c r="G7" s="52"/>
    </row>
    <row r="8" spans="1:7" ht="15.75" thickBot="1">
      <c r="A8" s="458" t="s">
        <v>3008</v>
      </c>
      <c r="B8" s="459"/>
      <c r="C8" s="459"/>
      <c r="D8" s="459"/>
      <c r="E8" s="459"/>
      <c r="F8" s="52"/>
      <c r="G8" s="52"/>
    </row>
    <row r="9" spans="1:7">
      <c r="A9" s="55" t="s">
        <v>3009</v>
      </c>
      <c r="B9" s="460" t="s">
        <v>3010</v>
      </c>
      <c r="C9" s="460"/>
      <c r="D9" s="460"/>
      <c r="E9" s="56" t="s">
        <v>3011</v>
      </c>
      <c r="F9" s="52"/>
      <c r="G9" s="52"/>
    </row>
    <row r="10" spans="1:7">
      <c r="A10" s="57" t="s">
        <v>3012</v>
      </c>
      <c r="B10" s="461" t="s">
        <v>3013</v>
      </c>
      <c r="C10" s="461"/>
      <c r="D10" s="461"/>
      <c r="E10" s="58" t="s">
        <v>3014</v>
      </c>
      <c r="F10" s="52"/>
      <c r="G10" s="52"/>
    </row>
    <row r="11" spans="1:7" ht="32.25" customHeight="1">
      <c r="A11" s="57" t="s">
        <v>3015</v>
      </c>
      <c r="B11" s="462" t="s">
        <v>3016</v>
      </c>
      <c r="C11" s="463"/>
      <c r="D11" s="464"/>
      <c r="E11" s="125" t="str">
        <f>'Salários - CCT - V.A'!E23</f>
        <v>SINDISERVIÇOS - DF 000012/2024</v>
      </c>
      <c r="F11" s="52"/>
      <c r="G11" s="52"/>
    </row>
    <row r="12" spans="1:7" ht="15.75" thickBot="1">
      <c r="A12" s="59" t="s">
        <v>3017</v>
      </c>
      <c r="B12" s="465" t="s">
        <v>3018</v>
      </c>
      <c r="C12" s="465"/>
      <c r="D12" s="465"/>
      <c r="E12" s="60">
        <v>12</v>
      </c>
      <c r="F12" s="52"/>
      <c r="G12" s="52"/>
    </row>
    <row r="13" spans="1:7" ht="15.75" thickBot="1">
      <c r="A13" s="480" t="s">
        <v>3019</v>
      </c>
      <c r="B13" s="481"/>
      <c r="C13" s="481"/>
      <c r="D13" s="481"/>
      <c r="E13" s="481"/>
      <c r="F13" s="52"/>
      <c r="G13" s="52"/>
    </row>
    <row r="14" spans="1:7">
      <c r="A14" s="142">
        <v>1</v>
      </c>
      <c r="B14" s="482" t="s">
        <v>3020</v>
      </c>
      <c r="C14" s="482"/>
      <c r="D14" s="483" t="s">
        <v>3021</v>
      </c>
      <c r="E14" s="484"/>
      <c r="F14" s="52"/>
      <c r="G14" s="52"/>
    </row>
    <row r="15" spans="1:7">
      <c r="A15" s="62">
        <v>2</v>
      </c>
      <c r="B15" s="485" t="s">
        <v>3022</v>
      </c>
      <c r="C15" s="486"/>
      <c r="D15" s="487"/>
      <c r="E15" s="63">
        <f>'Salários - CCT - V.A'!F23</f>
        <v>2405.96</v>
      </c>
      <c r="F15" s="52"/>
      <c r="G15" s="124"/>
    </row>
    <row r="16" spans="1:7" ht="75">
      <c r="A16" s="62">
        <v>3</v>
      </c>
      <c r="B16" s="488" t="s">
        <v>3023</v>
      </c>
      <c r="C16" s="489"/>
      <c r="D16" s="490"/>
      <c r="E16" s="220" t="str">
        <f>'Salários - CCT - V.A'!B23</f>
        <v>Eletricista de linhas elétricas, telefônicas e de comunicação de dados Plantonista Noturno (12x36) (CBO/MTE 7321-05)</v>
      </c>
    </row>
    <row r="17" spans="1:6">
      <c r="A17" s="53">
        <v>4</v>
      </c>
      <c r="B17" s="126" t="s">
        <v>3024</v>
      </c>
      <c r="C17" s="135"/>
      <c r="D17" s="129"/>
      <c r="E17" s="128" t="s">
        <v>3162</v>
      </c>
    </row>
    <row r="18" spans="1:6" ht="15.75" thickBot="1">
      <c r="A18" s="54">
        <v>5</v>
      </c>
      <c r="B18" s="491" t="s">
        <v>3026</v>
      </c>
      <c r="C18" s="492"/>
      <c r="D18" s="493"/>
      <c r="E18" s="127">
        <v>45778</v>
      </c>
    </row>
    <row r="19" spans="1:6" ht="15.75" thickBot="1">
      <c r="A19" s="471" t="s">
        <v>3027</v>
      </c>
      <c r="B19" s="472"/>
      <c r="C19" s="472"/>
      <c r="D19" s="472"/>
      <c r="E19" s="472"/>
    </row>
    <row r="20" spans="1:6" ht="15.75" thickBot="1">
      <c r="A20" s="49">
        <v>1</v>
      </c>
      <c r="B20" s="473" t="s">
        <v>3028</v>
      </c>
      <c r="C20" s="474"/>
      <c r="D20" s="475"/>
      <c r="E20" s="64" t="s">
        <v>3029</v>
      </c>
    </row>
    <row r="21" spans="1:6">
      <c r="A21" s="65" t="s">
        <v>3009</v>
      </c>
      <c r="B21" s="476" t="s">
        <v>3030</v>
      </c>
      <c r="C21" s="476"/>
      <c r="D21" s="476"/>
      <c r="E21" s="66">
        <f>E15</f>
        <v>2405.96</v>
      </c>
    </row>
    <row r="22" spans="1:6">
      <c r="A22" s="67" t="s">
        <v>3012</v>
      </c>
      <c r="B22" s="477" t="s">
        <v>3031</v>
      </c>
      <c r="C22" s="478"/>
      <c r="D22" s="68">
        <v>0.3</v>
      </c>
      <c r="E22" s="69">
        <f>E21*D22</f>
        <v>721.78800000000001</v>
      </c>
    </row>
    <row r="23" spans="1:6">
      <c r="A23" s="67" t="s">
        <v>3015</v>
      </c>
      <c r="B23" s="479" t="s">
        <v>3032</v>
      </c>
      <c r="C23" s="479"/>
      <c r="D23" s="479"/>
      <c r="E23" s="69">
        <v>0</v>
      </c>
    </row>
    <row r="24" spans="1:6">
      <c r="A24" s="67" t="s">
        <v>3033</v>
      </c>
      <c r="B24" s="477" t="s">
        <v>3034</v>
      </c>
      <c r="C24" s="478"/>
      <c r="D24" s="70">
        <v>0.2</v>
      </c>
      <c r="E24" s="69">
        <f>(E21/220)*D24*7*15</f>
        <v>229.65981818181817</v>
      </c>
    </row>
    <row r="25" spans="1:6">
      <c r="A25" s="67" t="s">
        <v>3035</v>
      </c>
      <c r="B25" s="479" t="s">
        <v>3036</v>
      </c>
      <c r="C25" s="479"/>
      <c r="D25" s="479"/>
      <c r="E25" s="69">
        <v>0</v>
      </c>
    </row>
    <row r="26" spans="1:6">
      <c r="A26" s="67" t="s">
        <v>3037</v>
      </c>
      <c r="B26" s="479" t="s">
        <v>3038</v>
      </c>
      <c r="C26" s="479"/>
      <c r="D26" s="479"/>
      <c r="E26" s="69">
        <v>0</v>
      </c>
    </row>
    <row r="27" spans="1:6">
      <c r="A27" s="71" t="s">
        <v>3039</v>
      </c>
      <c r="B27" s="500" t="s">
        <v>3040</v>
      </c>
      <c r="C27" s="500"/>
      <c r="D27" s="500"/>
      <c r="E27" s="72">
        <v>0</v>
      </c>
    </row>
    <row r="28" spans="1:6" ht="15.75" thickBot="1">
      <c r="A28" s="501" t="s">
        <v>3041</v>
      </c>
      <c r="B28" s="502"/>
      <c r="C28" s="502"/>
      <c r="D28" s="503"/>
      <c r="E28" s="73">
        <f>ROUND(SUM(E21:E27),2)</f>
        <v>3357.41</v>
      </c>
    </row>
    <row r="29" spans="1:6" ht="15.75" thickBot="1">
      <c r="A29" s="120" t="s">
        <v>3042</v>
      </c>
      <c r="B29" s="113"/>
      <c r="C29" s="113"/>
      <c r="D29" s="74"/>
      <c r="E29" s="75"/>
    </row>
    <row r="30" spans="1:6" ht="15.75" thickBot="1">
      <c r="A30" s="504" t="s">
        <v>3043</v>
      </c>
      <c r="B30" s="505"/>
      <c r="C30" s="505"/>
      <c r="D30" s="505"/>
      <c r="E30" s="506"/>
    </row>
    <row r="31" spans="1:6" ht="15.75" thickBot="1">
      <c r="A31" s="504" t="s">
        <v>3044</v>
      </c>
      <c r="B31" s="505"/>
      <c r="C31" s="505"/>
      <c r="D31" s="505"/>
      <c r="E31" s="506"/>
    </row>
    <row r="32" spans="1:6" ht="15.75" thickBot="1">
      <c r="A32" s="143" t="s">
        <v>3045</v>
      </c>
      <c r="B32" s="144" t="s">
        <v>3046</v>
      </c>
      <c r="C32" s="144"/>
      <c r="D32" s="145" t="s">
        <v>3047</v>
      </c>
      <c r="E32" s="146" t="s">
        <v>3029</v>
      </c>
      <c r="F32" s="52"/>
    </row>
    <row r="33" spans="1:6">
      <c r="A33" s="149" t="s">
        <v>3009</v>
      </c>
      <c r="B33" s="482" t="s">
        <v>3048</v>
      </c>
      <c r="C33" s="482"/>
      <c r="D33" s="150">
        <f>'M.C.'!E11</f>
        <v>8.3299999999999999E-2</v>
      </c>
      <c r="E33" s="151">
        <f>ROUND(E$28*D33,2)</f>
        <v>279.67</v>
      </c>
      <c r="F33" s="52"/>
    </row>
    <row r="34" spans="1:6">
      <c r="A34" s="57" t="s">
        <v>3012</v>
      </c>
      <c r="B34" s="461" t="s">
        <v>3049</v>
      </c>
      <c r="C34" s="461"/>
      <c r="D34" s="147">
        <f>'M.C.'!E12</f>
        <v>0.121</v>
      </c>
      <c r="E34" s="152">
        <f>ROUND(E$28*D34,2)</f>
        <v>406.25</v>
      </c>
      <c r="F34" s="52"/>
    </row>
    <row r="35" spans="1:6">
      <c r="A35" s="494" t="s">
        <v>3050</v>
      </c>
      <c r="B35" s="495"/>
      <c r="C35" s="495"/>
      <c r="D35" s="148">
        <f>SUM(D33:D34)</f>
        <v>0.20429999999999998</v>
      </c>
      <c r="E35" s="152">
        <f>ROUND(SUM(E33:E34),2)</f>
        <v>685.92</v>
      </c>
      <c r="F35" s="52"/>
    </row>
    <row r="36" spans="1:6" ht="25.5" customHeight="1">
      <c r="A36" s="57" t="s">
        <v>3051</v>
      </c>
      <c r="B36" s="496" t="s">
        <v>3052</v>
      </c>
      <c r="C36" s="496"/>
      <c r="D36" s="147">
        <f>'M.C.'!E13</f>
        <v>7.5182399999999996E-2</v>
      </c>
      <c r="E36" s="152">
        <f>ROUND(E$28*D36,2)</f>
        <v>252.42</v>
      </c>
      <c r="F36" s="121"/>
    </row>
    <row r="37" spans="1:6" ht="15.75" thickBot="1">
      <c r="A37" s="497" t="s">
        <v>2835</v>
      </c>
      <c r="B37" s="498"/>
      <c r="C37" s="498"/>
      <c r="D37" s="498"/>
      <c r="E37" s="153">
        <f>SUM(E35:E36)</f>
        <v>938.33999999999992</v>
      </c>
      <c r="F37" s="52"/>
    </row>
    <row r="38" spans="1:6" ht="24.75" customHeight="1">
      <c r="A38" s="499" t="s">
        <v>3053</v>
      </c>
      <c r="B38" s="499"/>
      <c r="C38" s="499"/>
      <c r="D38" s="499"/>
      <c r="E38" s="499"/>
      <c r="F38" s="52"/>
    </row>
    <row r="39" spans="1:6" ht="24" customHeight="1">
      <c r="A39" s="499" t="s">
        <v>3054</v>
      </c>
      <c r="B39" s="499"/>
      <c r="C39" s="499"/>
      <c r="D39" s="499"/>
      <c r="E39" s="499"/>
      <c r="F39" s="52"/>
    </row>
    <row r="40" spans="1:6" ht="33.75" customHeight="1" thickBot="1">
      <c r="A40" s="507" t="s">
        <v>3055</v>
      </c>
      <c r="B40" s="507"/>
      <c r="C40" s="507"/>
      <c r="D40" s="507"/>
      <c r="E40" s="507"/>
      <c r="F40" s="52"/>
    </row>
    <row r="41" spans="1:6" ht="15.75" thickBot="1">
      <c r="A41" s="508" t="s">
        <v>3056</v>
      </c>
      <c r="B41" s="509"/>
      <c r="C41" s="509"/>
      <c r="D41" s="509"/>
      <c r="E41" s="510"/>
      <c r="F41" s="52"/>
    </row>
    <row r="42" spans="1:6" ht="15.75" thickBot="1">
      <c r="A42" s="77" t="s">
        <v>3057</v>
      </c>
      <c r="B42" s="511" t="s">
        <v>3058</v>
      </c>
      <c r="C42" s="512"/>
      <c r="D42" s="79" t="s">
        <v>3047</v>
      </c>
      <c r="E42" s="80" t="s">
        <v>3029</v>
      </c>
      <c r="F42" s="52"/>
    </row>
    <row r="43" spans="1:6">
      <c r="A43" s="61" t="s">
        <v>3009</v>
      </c>
      <c r="B43" s="513" t="s">
        <v>3059</v>
      </c>
      <c r="C43" s="514"/>
      <c r="D43" s="81">
        <v>0.2</v>
      </c>
      <c r="E43" s="63">
        <f>ROUND(E$28*D43,2)</f>
        <v>671.48</v>
      </c>
      <c r="F43" s="52"/>
    </row>
    <row r="44" spans="1:6">
      <c r="A44" s="62" t="s">
        <v>3012</v>
      </c>
      <c r="B44" s="477" t="s">
        <v>3060</v>
      </c>
      <c r="C44" s="478"/>
      <c r="D44" s="82">
        <v>2.5000000000000001E-2</v>
      </c>
      <c r="E44" s="63">
        <f t="shared" ref="E44:E50" si="0">ROUND(E$28*D44,2)</f>
        <v>83.94</v>
      </c>
      <c r="F44" s="52"/>
    </row>
    <row r="45" spans="1:6">
      <c r="A45" s="62" t="s">
        <v>3015</v>
      </c>
      <c r="B45" s="477" t="s">
        <v>3061</v>
      </c>
      <c r="C45" s="478"/>
      <c r="D45" s="123">
        <v>0.03</v>
      </c>
      <c r="E45" s="63">
        <f t="shared" si="0"/>
        <v>100.72</v>
      </c>
      <c r="F45" s="52"/>
    </row>
    <row r="46" spans="1:6">
      <c r="A46" s="62" t="s">
        <v>3033</v>
      </c>
      <c r="B46" s="477" t="s">
        <v>3062</v>
      </c>
      <c r="C46" s="478"/>
      <c r="D46" s="82">
        <v>1.4999999999999999E-2</v>
      </c>
      <c r="E46" s="63">
        <f t="shared" si="0"/>
        <v>50.36</v>
      </c>
      <c r="F46" s="52"/>
    </row>
    <row r="47" spans="1:6">
      <c r="A47" s="62" t="s">
        <v>3035</v>
      </c>
      <c r="B47" s="477" t="s">
        <v>3063</v>
      </c>
      <c r="C47" s="478"/>
      <c r="D47" s="82">
        <v>0.01</v>
      </c>
      <c r="E47" s="63">
        <f t="shared" si="0"/>
        <v>33.57</v>
      </c>
      <c r="F47" s="52"/>
    </row>
    <row r="48" spans="1:6">
      <c r="A48" s="62" t="s">
        <v>3064</v>
      </c>
      <c r="B48" s="477" t="s">
        <v>3065</v>
      </c>
      <c r="C48" s="478"/>
      <c r="D48" s="82">
        <v>6.0000000000000001E-3</v>
      </c>
      <c r="E48" s="63">
        <f t="shared" si="0"/>
        <v>20.14</v>
      </c>
      <c r="F48" s="52"/>
    </row>
    <row r="49" spans="1:6">
      <c r="A49" s="62" t="s">
        <v>3037</v>
      </c>
      <c r="B49" s="477" t="s">
        <v>2749</v>
      </c>
      <c r="C49" s="478"/>
      <c r="D49" s="82">
        <v>2E-3</v>
      </c>
      <c r="E49" s="63">
        <f t="shared" si="0"/>
        <v>6.71</v>
      </c>
      <c r="F49" s="52"/>
    </row>
    <row r="50" spans="1:6">
      <c r="A50" s="53" t="s">
        <v>3039</v>
      </c>
      <c r="B50" s="477" t="s">
        <v>3066</v>
      </c>
      <c r="C50" s="478"/>
      <c r="D50" s="82">
        <v>0.08</v>
      </c>
      <c r="E50" s="63">
        <f t="shared" si="0"/>
        <v>268.58999999999997</v>
      </c>
      <c r="F50" s="52"/>
    </row>
    <row r="51" spans="1:6" ht="15.75" thickBot="1">
      <c r="A51" s="524" t="s">
        <v>3067</v>
      </c>
      <c r="B51" s="525"/>
      <c r="C51" s="526"/>
      <c r="D51" s="83">
        <v>0.36799999999999999</v>
      </c>
      <c r="E51" s="84">
        <f>SUM(E43:E50)</f>
        <v>1235.5100000000002</v>
      </c>
      <c r="F51" s="52"/>
    </row>
    <row r="52" spans="1:6">
      <c r="A52" s="115" t="s">
        <v>3068</v>
      </c>
      <c r="B52" s="117"/>
      <c r="C52" s="117"/>
      <c r="D52" s="118"/>
      <c r="E52" s="119"/>
      <c r="F52" s="120"/>
    </row>
    <row r="53" spans="1:6">
      <c r="A53" s="115" t="s">
        <v>3069</v>
      </c>
      <c r="B53" s="117"/>
      <c r="C53" s="117"/>
      <c r="D53" s="118"/>
      <c r="E53" s="119"/>
      <c r="F53" s="120"/>
    </row>
    <row r="54" spans="1:6" ht="15.75" thickBot="1">
      <c r="A54" s="120" t="s">
        <v>3070</v>
      </c>
      <c r="B54" s="117"/>
      <c r="C54" s="117"/>
      <c r="D54" s="118"/>
      <c r="E54" s="119"/>
      <c r="F54" s="120"/>
    </row>
    <row r="55" spans="1:6" ht="15.75" thickBot="1">
      <c r="A55" s="504" t="s">
        <v>3071</v>
      </c>
      <c r="B55" s="527"/>
      <c r="C55" s="527"/>
      <c r="D55" s="527"/>
      <c r="E55" s="528"/>
      <c r="F55" s="52"/>
    </row>
    <row r="56" spans="1:6" ht="15.75" thickBot="1">
      <c r="A56" s="49" t="s">
        <v>3072</v>
      </c>
      <c r="B56" s="137" t="s">
        <v>3073</v>
      </c>
      <c r="C56" s="139" t="s">
        <v>3074</v>
      </c>
      <c r="D56" s="139" t="s">
        <v>3075</v>
      </c>
      <c r="E56" s="136" t="s">
        <v>3029</v>
      </c>
      <c r="F56" s="52"/>
    </row>
    <row r="57" spans="1:6">
      <c r="A57" s="55" t="s">
        <v>3009</v>
      </c>
      <c r="B57" s="51" t="s">
        <v>3076</v>
      </c>
      <c r="C57" s="138">
        <v>15</v>
      </c>
      <c r="D57" s="166">
        <v>11</v>
      </c>
      <c r="E57" s="66">
        <f>IF('M.C.'!E46*'M.C.'!E48&lt;E28*6%,0,'M.C.'!E46*'M.C.'!E48-E28*6%)</f>
        <v>40.55540000000002</v>
      </c>
      <c r="F57" s="52"/>
    </row>
    <row r="58" spans="1:6" ht="15" customHeight="1">
      <c r="A58" s="57" t="s">
        <v>3012</v>
      </c>
      <c r="B58" s="50" t="s">
        <v>3077</v>
      </c>
      <c r="C58" s="87">
        <v>15</v>
      </c>
      <c r="D58" s="167">
        <f>'Salários - CCT - V.A'!G23</f>
        <v>42.2</v>
      </c>
      <c r="E58" s="69">
        <f>C58*D58</f>
        <v>633</v>
      </c>
      <c r="F58" s="52"/>
    </row>
    <row r="59" spans="1:6">
      <c r="A59" s="57" t="s">
        <v>3051</v>
      </c>
      <c r="B59" s="86" t="s">
        <v>3078</v>
      </c>
      <c r="C59" s="86"/>
      <c r="D59" s="87"/>
      <c r="E59" s="85">
        <v>0</v>
      </c>
      <c r="F59" s="52"/>
    </row>
    <row r="60" spans="1:6">
      <c r="A60" s="57" t="s">
        <v>3033</v>
      </c>
      <c r="B60" s="88" t="s">
        <v>3079</v>
      </c>
      <c r="C60" s="88"/>
      <c r="D60" s="87"/>
      <c r="E60" s="85">
        <v>0</v>
      </c>
      <c r="F60" s="52"/>
    </row>
    <row r="61" spans="1:6">
      <c r="A61" s="55" t="s">
        <v>3080</v>
      </c>
      <c r="B61" s="487" t="s">
        <v>3081</v>
      </c>
      <c r="C61" s="487"/>
      <c r="D61" s="476"/>
      <c r="E61" s="131">
        <v>0</v>
      </c>
      <c r="F61" s="200"/>
    </row>
    <row r="62" spans="1:6">
      <c r="A62" s="57" t="s">
        <v>3064</v>
      </c>
      <c r="B62" s="490" t="s">
        <v>3082</v>
      </c>
      <c r="C62" s="490"/>
      <c r="D62" s="479"/>
      <c r="E62" s="85">
        <v>0</v>
      </c>
      <c r="F62" s="52"/>
    </row>
    <row r="63" spans="1:6">
      <c r="A63" s="57" t="s">
        <v>3083</v>
      </c>
      <c r="B63" s="86" t="s">
        <v>3084</v>
      </c>
      <c r="C63" s="86"/>
      <c r="D63" s="87"/>
      <c r="E63" s="85">
        <v>0</v>
      </c>
      <c r="F63" s="52"/>
    </row>
    <row r="64" spans="1:6" ht="15.75" thickBot="1">
      <c r="A64" s="89" t="s">
        <v>3064</v>
      </c>
      <c r="B64" s="90" t="s">
        <v>3085</v>
      </c>
      <c r="C64" s="90"/>
      <c r="D64" s="91"/>
      <c r="E64" s="92">
        <v>0</v>
      </c>
    </row>
    <row r="65" spans="1:6" ht="15.75" thickBot="1">
      <c r="A65" s="529" t="s">
        <v>3086</v>
      </c>
      <c r="B65" s="474" t="s">
        <v>3086</v>
      </c>
      <c r="C65" s="474"/>
      <c r="D65" s="474"/>
      <c r="E65" s="93">
        <f>SUM(E57:E64)</f>
        <v>673.55539999999996</v>
      </c>
    </row>
    <row r="66" spans="1:6">
      <c r="A66" s="115" t="s">
        <v>3087</v>
      </c>
      <c r="B66" s="76"/>
      <c r="C66" s="76"/>
      <c r="D66" s="76"/>
      <c r="E66" s="114"/>
    </row>
    <row r="67" spans="1:6" ht="23.25" customHeight="1" thickBot="1">
      <c r="A67" s="530" t="s">
        <v>3088</v>
      </c>
      <c r="B67" s="530"/>
      <c r="C67" s="530"/>
      <c r="D67" s="530"/>
      <c r="E67" s="530"/>
    </row>
    <row r="68" spans="1:6" ht="15.75" thickBot="1">
      <c r="A68" s="504" t="s">
        <v>3089</v>
      </c>
      <c r="B68" s="505"/>
      <c r="C68" s="505"/>
      <c r="D68" s="505"/>
      <c r="E68" s="506"/>
    </row>
    <row r="69" spans="1:6" ht="15.75" thickBot="1">
      <c r="A69" s="97">
        <v>2</v>
      </c>
      <c r="B69" s="515" t="s">
        <v>3090</v>
      </c>
      <c r="C69" s="516"/>
      <c r="D69" s="517"/>
      <c r="E69" s="98" t="s">
        <v>3091</v>
      </c>
    </row>
    <row r="70" spans="1:6" ht="15.75" thickBot="1">
      <c r="A70" s="99" t="s">
        <v>3045</v>
      </c>
      <c r="B70" s="518" t="s">
        <v>3046</v>
      </c>
      <c r="C70" s="519"/>
      <c r="D70" s="520"/>
      <c r="E70" s="100">
        <f>E37</f>
        <v>938.33999999999992</v>
      </c>
    </row>
    <row r="71" spans="1:6" ht="15.75" thickBot="1">
      <c r="A71" s="99" t="s">
        <v>3057</v>
      </c>
      <c r="B71" s="518" t="s">
        <v>3058</v>
      </c>
      <c r="C71" s="519"/>
      <c r="D71" s="520"/>
      <c r="E71" s="100">
        <f>E51</f>
        <v>1235.5100000000002</v>
      </c>
    </row>
    <row r="72" spans="1:6" ht="15.75" thickBot="1">
      <c r="A72" s="99" t="s">
        <v>3072</v>
      </c>
      <c r="B72" s="521" t="s">
        <v>3073</v>
      </c>
      <c r="C72" s="522"/>
      <c r="D72" s="523"/>
      <c r="E72" s="100">
        <f>E65</f>
        <v>673.55539999999996</v>
      </c>
    </row>
    <row r="73" spans="1:6" ht="15.75" thickBot="1">
      <c r="A73" s="515" t="s">
        <v>56</v>
      </c>
      <c r="B73" s="516"/>
      <c r="C73" s="516"/>
      <c r="D73" s="517"/>
      <c r="E73" s="101">
        <f>SUM(E70:E72)</f>
        <v>2847.4054000000006</v>
      </c>
    </row>
    <row r="74" spans="1:6" ht="15.75" thickBot="1">
      <c r="A74" s="504" t="s">
        <v>3092</v>
      </c>
      <c r="B74" s="505"/>
      <c r="C74" s="505"/>
      <c r="D74" s="505"/>
      <c r="E74" s="506"/>
    </row>
    <row r="75" spans="1:6" ht="15.75" thickBot="1">
      <c r="A75" s="97">
        <v>3</v>
      </c>
      <c r="B75" s="508" t="s">
        <v>3093</v>
      </c>
      <c r="C75" s="510"/>
      <c r="D75" s="102" t="s">
        <v>3094</v>
      </c>
      <c r="E75" s="98" t="s">
        <v>3091</v>
      </c>
    </row>
    <row r="76" spans="1:6" ht="15.75" thickBot="1">
      <c r="A76" s="99" t="s">
        <v>3095</v>
      </c>
      <c r="B76" s="531" t="s">
        <v>3096</v>
      </c>
      <c r="C76" s="532"/>
      <c r="D76" s="103">
        <f>'M.C.'!E26</f>
        <v>4.5833333333333334E-3</v>
      </c>
      <c r="E76" s="100">
        <f t="shared" ref="E76:E81" si="1">D76*$E$28</f>
        <v>15.388129166666666</v>
      </c>
    </row>
    <row r="77" spans="1:6" ht="15.75" thickBot="1">
      <c r="A77" s="99" t="s">
        <v>3097</v>
      </c>
      <c r="B77" s="531" t="s">
        <v>3098</v>
      </c>
      <c r="C77" s="532"/>
      <c r="D77" s="103">
        <f>'M.C.'!E27</f>
        <v>3.6666666666666667E-4</v>
      </c>
      <c r="E77" s="100">
        <f t="shared" si="1"/>
        <v>1.2310503333333334</v>
      </c>
    </row>
    <row r="78" spans="1:6" ht="27" customHeight="1" thickBot="1">
      <c r="A78" s="99" t="s">
        <v>3051</v>
      </c>
      <c r="B78" s="531" t="s">
        <v>3099</v>
      </c>
      <c r="C78" s="532"/>
      <c r="D78" s="130">
        <f>'M.C.'!E28</f>
        <v>3.4799999999999998E-2</v>
      </c>
      <c r="E78" s="100">
        <f t="shared" si="1"/>
        <v>116.83786799999999</v>
      </c>
    </row>
    <row r="79" spans="1:6" ht="15.75" thickBot="1">
      <c r="A79" s="99" t="s">
        <v>3017</v>
      </c>
      <c r="B79" s="531" t="s">
        <v>3100</v>
      </c>
      <c r="C79" s="532"/>
      <c r="D79" s="103">
        <f>'M.C.'!E29</f>
        <v>1.9400000000000001E-2</v>
      </c>
      <c r="E79" s="100">
        <f t="shared" si="1"/>
        <v>65.133753999999996</v>
      </c>
    </row>
    <row r="80" spans="1:6" ht="26.25" customHeight="1" thickBot="1">
      <c r="A80" s="99" t="s">
        <v>3080</v>
      </c>
      <c r="B80" s="531" t="s">
        <v>3101</v>
      </c>
      <c r="C80" s="532"/>
      <c r="D80" s="103">
        <f>D79*D51</f>
        <v>7.1392000000000001E-3</v>
      </c>
      <c r="E80" s="100">
        <f t="shared" si="1"/>
        <v>23.969221471999997</v>
      </c>
      <c r="F80" s="52"/>
    </row>
    <row r="81" spans="1:6" ht="15.75" thickBot="1">
      <c r="A81" s="99" t="s">
        <v>3102</v>
      </c>
      <c r="B81" s="140" t="s">
        <v>3103</v>
      </c>
      <c r="C81" s="141"/>
      <c r="D81" s="130">
        <v>5.1999999999999998E-3</v>
      </c>
      <c r="E81" s="100">
        <f t="shared" si="1"/>
        <v>17.458531999999998</v>
      </c>
      <c r="F81" s="52"/>
    </row>
    <row r="82" spans="1:6" ht="15.75" thickBot="1">
      <c r="A82" s="515" t="s">
        <v>56</v>
      </c>
      <c r="B82" s="516"/>
      <c r="C82" s="517"/>
      <c r="D82" s="104">
        <v>7.1199999999999999E-2</v>
      </c>
      <c r="E82" s="105">
        <f>ROUND(SUM(E76:E81),2)</f>
        <v>240.02</v>
      </c>
      <c r="F82" s="52"/>
    </row>
    <row r="83" spans="1:6" ht="28.5" customHeight="1" thickBot="1">
      <c r="A83" s="533" t="s">
        <v>3104</v>
      </c>
      <c r="B83" s="533"/>
      <c r="C83" s="533"/>
      <c r="D83" s="533"/>
      <c r="E83" s="533"/>
      <c r="F83" s="52"/>
    </row>
    <row r="84" spans="1:6" ht="15.75" thickBot="1">
      <c r="A84" s="504" t="s">
        <v>3105</v>
      </c>
      <c r="B84" s="505"/>
      <c r="C84" s="505"/>
      <c r="D84" s="505"/>
      <c r="E84" s="506"/>
      <c r="F84" s="52"/>
    </row>
    <row r="85" spans="1:6" ht="15.75" thickBot="1">
      <c r="A85" s="515" t="s">
        <v>3106</v>
      </c>
      <c r="B85" s="516"/>
      <c r="C85" s="516"/>
      <c r="D85" s="516"/>
      <c r="E85" s="517"/>
      <c r="F85" s="52"/>
    </row>
    <row r="86" spans="1:6" ht="15.75" thickBot="1">
      <c r="A86" s="97" t="s">
        <v>3107</v>
      </c>
      <c r="B86" s="515" t="s">
        <v>3108</v>
      </c>
      <c r="C86" s="517"/>
      <c r="D86" s="97" t="s">
        <v>3094</v>
      </c>
      <c r="E86" s="98" t="s">
        <v>3091</v>
      </c>
      <c r="F86" s="52"/>
    </row>
    <row r="87" spans="1:6" ht="15.75" thickBot="1">
      <c r="A87" s="99" t="s">
        <v>3095</v>
      </c>
      <c r="B87" s="531" t="s">
        <v>3109</v>
      </c>
      <c r="C87" s="532"/>
      <c r="D87" s="106">
        <f>'M.C.'!E35</f>
        <v>9.2592592592592587E-3</v>
      </c>
      <c r="E87" s="107">
        <f t="shared" ref="E87:E92" si="2">D87*$E$28</f>
        <v>31.087129629629626</v>
      </c>
      <c r="F87" s="52"/>
    </row>
    <row r="88" spans="1:6" ht="15.75" thickBot="1">
      <c r="A88" s="99" t="s">
        <v>3097</v>
      </c>
      <c r="B88" s="531" t="s">
        <v>3110</v>
      </c>
      <c r="C88" s="532"/>
      <c r="D88" s="106">
        <f>'M.C.'!E36</f>
        <v>2.7222222222222218E-3</v>
      </c>
      <c r="E88" s="107">
        <f t="shared" si="2"/>
        <v>9.1396161111111098</v>
      </c>
      <c r="F88" s="52"/>
    </row>
    <row r="89" spans="1:6" ht="15.75" thickBot="1">
      <c r="A89" s="99" t="s">
        <v>3051</v>
      </c>
      <c r="B89" s="531" t="s">
        <v>3111</v>
      </c>
      <c r="C89" s="532"/>
      <c r="D89" s="106">
        <f>'M.C.'!E37</f>
        <v>2.3000000000000001E-4</v>
      </c>
      <c r="E89" s="107">
        <f t="shared" si="2"/>
        <v>0.77220429999999995</v>
      </c>
      <c r="F89" s="52"/>
    </row>
    <row r="90" spans="1:6" ht="15.75" thickBot="1">
      <c r="A90" s="99" t="s">
        <v>3017</v>
      </c>
      <c r="B90" s="531" t="s">
        <v>3112</v>
      </c>
      <c r="C90" s="532"/>
      <c r="D90" s="106">
        <f>'M.C.'!E38</f>
        <v>4.1999999999999997E-3</v>
      </c>
      <c r="E90" s="107">
        <f t="shared" si="2"/>
        <v>14.101121999999998</v>
      </c>
      <c r="F90" s="52"/>
    </row>
    <row r="91" spans="1:6" ht="15.75" thickBot="1">
      <c r="A91" s="99" t="s">
        <v>3080</v>
      </c>
      <c r="B91" s="531" t="s">
        <v>3113</v>
      </c>
      <c r="C91" s="532"/>
      <c r="D91" s="106">
        <f>'M.C.'!E39</f>
        <v>1.6180555555555555E-4</v>
      </c>
      <c r="E91" s="107">
        <f t="shared" si="2"/>
        <v>0.54324759027777769</v>
      </c>
      <c r="F91" s="52"/>
    </row>
    <row r="92" spans="1:6" ht="15.75" thickBot="1">
      <c r="A92" s="99" t="s">
        <v>3102</v>
      </c>
      <c r="B92" s="531" t="s">
        <v>3114</v>
      </c>
      <c r="C92" s="532"/>
      <c r="D92" s="132">
        <f>'M.C.'!E40</f>
        <v>0</v>
      </c>
      <c r="E92" s="107">
        <f t="shared" si="2"/>
        <v>0</v>
      </c>
      <c r="F92" s="134" t="s">
        <v>3115</v>
      </c>
    </row>
    <row r="93" spans="1:6" ht="15.75" thickBot="1">
      <c r="A93" s="515" t="s">
        <v>2835</v>
      </c>
      <c r="B93" s="516"/>
      <c r="C93" s="48"/>
      <c r="D93" s="108">
        <v>1.2E-2</v>
      </c>
      <c r="E93" s="105">
        <f>SUM(E87:E92)</f>
        <v>55.643319631018514</v>
      </c>
      <c r="F93" s="52"/>
    </row>
    <row r="94" spans="1:6" ht="27.75" customHeight="1" thickBot="1">
      <c r="A94" s="534" t="s">
        <v>3116</v>
      </c>
      <c r="B94" s="534"/>
      <c r="C94" s="534"/>
      <c r="D94" s="534"/>
      <c r="E94" s="534"/>
      <c r="F94" s="52"/>
    </row>
    <row r="95" spans="1:6" ht="15.75" thickBot="1">
      <c r="A95" s="504" t="s">
        <v>3117</v>
      </c>
      <c r="B95" s="505"/>
      <c r="C95" s="505"/>
      <c r="D95" s="505"/>
      <c r="E95" s="506"/>
      <c r="F95" s="52"/>
    </row>
    <row r="96" spans="1:6" ht="15.75" thickBot="1">
      <c r="A96" s="97" t="s">
        <v>3118</v>
      </c>
      <c r="B96" s="515" t="s">
        <v>3119</v>
      </c>
      <c r="C96" s="516"/>
      <c r="D96" s="517"/>
      <c r="E96" s="98" t="s">
        <v>3091</v>
      </c>
    </row>
    <row r="97" spans="1:6" ht="15.75" thickBot="1">
      <c r="A97" s="99" t="s">
        <v>3095</v>
      </c>
      <c r="B97" s="521" t="s">
        <v>3120</v>
      </c>
      <c r="C97" s="522"/>
      <c r="D97" s="523"/>
      <c r="E97" s="100">
        <v>0</v>
      </c>
    </row>
    <row r="98" spans="1:6" ht="15.75" thickBot="1">
      <c r="A98" s="515" t="s">
        <v>56</v>
      </c>
      <c r="B98" s="516"/>
      <c r="C98" s="516"/>
      <c r="D98" s="517"/>
      <c r="E98" s="100">
        <v>0</v>
      </c>
    </row>
    <row r="99" spans="1:6" ht="15.75" thickBot="1">
      <c r="A99" s="94"/>
      <c r="B99" s="52"/>
      <c r="C99" s="52"/>
      <c r="D99" s="95"/>
      <c r="E99" s="96"/>
    </row>
    <row r="100" spans="1:6" ht="15.75" thickBot="1">
      <c r="A100" s="504" t="s">
        <v>3121</v>
      </c>
      <c r="B100" s="505"/>
      <c r="C100" s="505"/>
      <c r="D100" s="505"/>
      <c r="E100" s="506"/>
    </row>
    <row r="101" spans="1:6" ht="15.75" thickBot="1">
      <c r="A101" s="97">
        <v>4</v>
      </c>
      <c r="B101" s="515" t="s">
        <v>3122</v>
      </c>
      <c r="C101" s="516"/>
      <c r="D101" s="517"/>
      <c r="E101" s="98" t="s">
        <v>3091</v>
      </c>
    </row>
    <row r="102" spans="1:6" ht="15.75" thickBot="1">
      <c r="A102" s="99" t="s">
        <v>3107</v>
      </c>
      <c r="B102" s="521" t="s">
        <v>3108</v>
      </c>
      <c r="C102" s="522"/>
      <c r="D102" s="523"/>
      <c r="E102" s="100">
        <f>E93</f>
        <v>55.643319631018514</v>
      </c>
    </row>
    <row r="103" spans="1:6" ht="15.75" thickBot="1">
      <c r="A103" s="99" t="s">
        <v>3118</v>
      </c>
      <c r="B103" s="521" t="s">
        <v>3119</v>
      </c>
      <c r="C103" s="522"/>
      <c r="D103" s="523"/>
      <c r="E103" s="100">
        <v>0</v>
      </c>
    </row>
    <row r="104" spans="1:6" ht="15.75" thickBot="1">
      <c r="A104" s="515" t="s">
        <v>56</v>
      </c>
      <c r="B104" s="516"/>
      <c r="C104" s="516"/>
      <c r="D104" s="517"/>
      <c r="E104" s="105">
        <f>SUM(E102:E103)</f>
        <v>55.643319631018514</v>
      </c>
    </row>
    <row r="105" spans="1:6" ht="15.75" thickBot="1">
      <c r="A105" s="94"/>
      <c r="B105" s="52"/>
      <c r="C105" s="52"/>
      <c r="D105" s="95"/>
      <c r="E105" s="96"/>
    </row>
    <row r="106" spans="1:6" ht="15.75" thickBot="1">
      <c r="A106" s="504" t="s">
        <v>3123</v>
      </c>
      <c r="B106" s="505"/>
      <c r="C106" s="505"/>
      <c r="D106" s="505"/>
      <c r="E106" s="506"/>
    </row>
    <row r="107" spans="1:6" ht="15.75" thickBot="1">
      <c r="A107" s="97">
        <v>5</v>
      </c>
      <c r="B107" s="515" t="s">
        <v>3124</v>
      </c>
      <c r="C107" s="516"/>
      <c r="D107" s="517"/>
      <c r="E107" s="98" t="s">
        <v>3091</v>
      </c>
    </row>
    <row r="108" spans="1:6" ht="15.75" thickBot="1">
      <c r="A108" s="99" t="s">
        <v>3095</v>
      </c>
      <c r="B108" s="521" t="s">
        <v>3125</v>
      </c>
      <c r="C108" s="522"/>
      <c r="D108" s="523"/>
      <c r="E108" s="100">
        <f>'Uniformes e EPI'!H8</f>
        <v>40.905000000000001</v>
      </c>
    </row>
    <row r="109" spans="1:6" ht="15.75" thickBot="1">
      <c r="A109" s="99" t="s">
        <v>3097</v>
      </c>
      <c r="B109" s="521" t="s">
        <v>3126</v>
      </c>
      <c r="C109" s="522"/>
      <c r="D109" s="523"/>
      <c r="E109" s="100">
        <v>0</v>
      </c>
    </row>
    <row r="110" spans="1:6" ht="15.75" thickBot="1">
      <c r="A110" s="99" t="s">
        <v>3051</v>
      </c>
      <c r="B110" s="521" t="s">
        <v>3127</v>
      </c>
      <c r="C110" s="522"/>
      <c r="D110" s="523"/>
      <c r="E110" s="100">
        <f>'Uniformes e EPI'!H16+'Uniformes e EPI'!H24</f>
        <v>85.81</v>
      </c>
    </row>
    <row r="111" spans="1:6" ht="15.75" thickBot="1">
      <c r="A111" s="99" t="s">
        <v>3017</v>
      </c>
      <c r="B111" s="521" t="s">
        <v>3128</v>
      </c>
      <c r="C111" s="522"/>
      <c r="D111" s="523"/>
      <c r="E111" s="100">
        <f>Ferramentas!J88</f>
        <v>122.98535714285715</v>
      </c>
    </row>
    <row r="112" spans="1:6" ht="15.75" thickBot="1">
      <c r="A112" s="133" t="s">
        <v>3080</v>
      </c>
      <c r="B112" s="521" t="s">
        <v>3129</v>
      </c>
      <c r="C112" s="522"/>
      <c r="D112" s="535"/>
      <c r="E112" s="100">
        <v>0</v>
      </c>
      <c r="F112" s="52"/>
    </row>
    <row r="113" spans="1:6" ht="15.75" thickBot="1">
      <c r="A113" s="515" t="s">
        <v>2835</v>
      </c>
      <c r="B113" s="516"/>
      <c r="C113" s="516"/>
      <c r="D113" s="517"/>
      <c r="E113" s="101">
        <f>SUM(E108:E112)</f>
        <v>249.70035714285717</v>
      </c>
      <c r="F113" s="52"/>
    </row>
    <row r="114" spans="1:6" ht="15.75" thickBot="1">
      <c r="A114" s="94"/>
      <c r="B114" s="52"/>
      <c r="C114" s="52"/>
      <c r="D114" s="95"/>
      <c r="E114" s="96"/>
      <c r="F114" s="52"/>
    </row>
    <row r="115" spans="1:6" ht="15.75" thickBot="1">
      <c r="A115" s="504" t="s">
        <v>3130</v>
      </c>
      <c r="B115" s="505"/>
      <c r="C115" s="505"/>
      <c r="D115" s="505"/>
      <c r="E115" s="506"/>
      <c r="F115" s="52"/>
    </row>
    <row r="116" spans="1:6" ht="15.75" thickBot="1">
      <c r="A116" s="97">
        <v>6</v>
      </c>
      <c r="B116" s="515" t="s">
        <v>3131</v>
      </c>
      <c r="C116" s="517"/>
      <c r="D116" s="47" t="s">
        <v>3094</v>
      </c>
      <c r="E116" s="98" t="s">
        <v>3091</v>
      </c>
      <c r="F116" s="52"/>
    </row>
    <row r="117" spans="1:6" ht="15.75" thickBot="1">
      <c r="A117" s="99" t="s">
        <v>3095</v>
      </c>
      <c r="B117" s="531" t="s">
        <v>3132</v>
      </c>
      <c r="C117" s="532"/>
      <c r="D117" s="106">
        <v>0.05</v>
      </c>
      <c r="E117" s="100">
        <f>D117*E135</f>
        <v>337.5089538386938</v>
      </c>
      <c r="F117" s="52"/>
    </row>
    <row r="118" spans="1:6" ht="15.75" thickBot="1">
      <c r="A118" s="99" t="s">
        <v>3097</v>
      </c>
      <c r="B118" s="531" t="s">
        <v>2710</v>
      </c>
      <c r="C118" s="532"/>
      <c r="D118" s="106">
        <v>0.05</v>
      </c>
      <c r="E118" s="100">
        <f>D118*(E135+E117)</f>
        <v>354.38440153062851</v>
      </c>
      <c r="F118" s="52"/>
    </row>
    <row r="119" spans="1:6" ht="15.75" thickBot="1">
      <c r="A119" s="99" t="s">
        <v>3051</v>
      </c>
      <c r="B119" s="531" t="s">
        <v>3133</v>
      </c>
      <c r="C119" s="532"/>
      <c r="D119" s="106">
        <f>D120+D121+D122</f>
        <v>0.14250000000000002</v>
      </c>
      <c r="E119" s="100">
        <f>((E117+E118+E135)/(1-D119))*D119</f>
        <v>1236.7292379946423</v>
      </c>
      <c r="F119" s="122"/>
    </row>
    <row r="120" spans="1:6" ht="15.75" thickBot="1">
      <c r="A120" s="99"/>
      <c r="B120" s="531" t="s">
        <v>3134</v>
      </c>
      <c r="C120" s="532"/>
      <c r="D120" s="106">
        <v>9.2499999999999999E-2</v>
      </c>
      <c r="E120" s="100">
        <f>D120*E137</f>
        <v>802.78915448775024</v>
      </c>
      <c r="F120" s="52"/>
    </row>
    <row r="121" spans="1:6" ht="15.75" thickBot="1">
      <c r="A121" s="99"/>
      <c r="B121" s="531" t="s">
        <v>3135</v>
      </c>
      <c r="C121" s="532"/>
      <c r="D121" s="109">
        <v>0.05</v>
      </c>
      <c r="E121" s="100">
        <f>D121*E137</f>
        <v>433.94008350689205</v>
      </c>
      <c r="F121" s="201"/>
    </row>
    <row r="122" spans="1:6" ht="15.75" thickBot="1">
      <c r="A122" s="99"/>
      <c r="B122" s="531" t="s">
        <v>3136</v>
      </c>
      <c r="C122" s="532"/>
      <c r="D122" s="109">
        <v>0</v>
      </c>
      <c r="E122" s="100">
        <v>0</v>
      </c>
      <c r="F122" s="52"/>
    </row>
    <row r="123" spans="1:6" ht="15.75" thickBot="1">
      <c r="A123" s="515" t="s">
        <v>2835</v>
      </c>
      <c r="B123" s="516"/>
      <c r="C123" s="517"/>
      <c r="D123" s="108">
        <v>0.24249999999999999</v>
      </c>
      <c r="E123" s="98">
        <f>SUM(E117,E118,E119)</f>
        <v>1928.6225933639646</v>
      </c>
      <c r="F123" s="52"/>
    </row>
    <row r="124" spans="1:6">
      <c r="A124" s="115" t="s">
        <v>3137</v>
      </c>
      <c r="B124" s="52"/>
      <c r="C124" s="52"/>
      <c r="D124" s="95"/>
      <c r="E124" s="96"/>
      <c r="F124" s="52"/>
    </row>
    <row r="125" spans="1:6">
      <c r="A125" s="536" t="s">
        <v>3138</v>
      </c>
      <c r="B125" s="536"/>
      <c r="C125" s="536"/>
      <c r="D125" s="536"/>
      <c r="E125" s="536"/>
      <c r="F125" s="52"/>
    </row>
    <row r="126" spans="1:6">
      <c r="A126" s="115" t="s">
        <v>3139</v>
      </c>
      <c r="B126" s="52"/>
      <c r="C126" s="52"/>
      <c r="D126" s="95"/>
      <c r="E126" s="96"/>
      <c r="F126" s="52"/>
    </row>
    <row r="127" spans="1:6" ht="15.75" thickBot="1">
      <c r="A127" s="94"/>
      <c r="B127" s="52"/>
      <c r="C127" s="52"/>
      <c r="D127" s="95"/>
      <c r="E127" s="96"/>
      <c r="F127" s="52"/>
    </row>
    <row r="128" spans="1:6" ht="15.75" thickBot="1">
      <c r="A128" s="504" t="s">
        <v>3140</v>
      </c>
      <c r="B128" s="505"/>
      <c r="C128" s="505"/>
      <c r="D128" s="505"/>
      <c r="E128" s="506"/>
    </row>
    <row r="129" spans="1:5" ht="15.75" thickBot="1">
      <c r="A129" s="97"/>
      <c r="B129" s="508" t="s">
        <v>3141</v>
      </c>
      <c r="C129" s="509"/>
      <c r="D129" s="510"/>
      <c r="E129" s="98" t="s">
        <v>3091</v>
      </c>
    </row>
    <row r="130" spans="1:5" ht="15.75" thickBot="1">
      <c r="A130" s="110" t="s">
        <v>3095</v>
      </c>
      <c r="B130" s="518" t="s">
        <v>3027</v>
      </c>
      <c r="C130" s="519"/>
      <c r="D130" s="520"/>
      <c r="E130" s="100">
        <f>E28</f>
        <v>3357.41</v>
      </c>
    </row>
    <row r="131" spans="1:5" ht="15.75" thickBot="1">
      <c r="A131" s="110" t="s">
        <v>3097</v>
      </c>
      <c r="B131" s="521" t="s">
        <v>3043</v>
      </c>
      <c r="C131" s="522"/>
      <c r="D131" s="523"/>
      <c r="E131" s="100">
        <f>E73</f>
        <v>2847.4054000000006</v>
      </c>
    </row>
    <row r="132" spans="1:5" ht="15.75" thickBot="1">
      <c r="A132" s="110" t="s">
        <v>3051</v>
      </c>
      <c r="B132" s="521" t="s">
        <v>3092</v>
      </c>
      <c r="C132" s="522"/>
      <c r="D132" s="523"/>
      <c r="E132" s="100">
        <f>E82</f>
        <v>240.02</v>
      </c>
    </row>
    <row r="133" spans="1:5" ht="15.75" thickBot="1">
      <c r="A133" s="110" t="s">
        <v>3017</v>
      </c>
      <c r="B133" s="521" t="s">
        <v>3105</v>
      </c>
      <c r="C133" s="522"/>
      <c r="D133" s="523"/>
      <c r="E133" s="100">
        <f>E93</f>
        <v>55.643319631018514</v>
      </c>
    </row>
    <row r="134" spans="1:5" ht="15.75" thickBot="1">
      <c r="A134" s="110" t="s">
        <v>3080</v>
      </c>
      <c r="B134" s="521" t="s">
        <v>3123</v>
      </c>
      <c r="C134" s="522"/>
      <c r="D134" s="523"/>
      <c r="E134" s="100">
        <f>E113</f>
        <v>249.70035714285717</v>
      </c>
    </row>
    <row r="135" spans="1:5" ht="15.75" thickBot="1">
      <c r="A135" s="515" t="s">
        <v>3142</v>
      </c>
      <c r="B135" s="516"/>
      <c r="C135" s="516"/>
      <c r="D135" s="517"/>
      <c r="E135" s="100">
        <f>SUM(E130:E134)</f>
        <v>6750.1790767738757</v>
      </c>
    </row>
    <row r="136" spans="1:5" ht="15.75" thickBot="1">
      <c r="A136" s="110" t="s">
        <v>3102</v>
      </c>
      <c r="B136" s="518" t="s">
        <v>3143</v>
      </c>
      <c r="C136" s="519"/>
      <c r="D136" s="520"/>
      <c r="E136" s="111">
        <f>E123</f>
        <v>1928.6225933639646</v>
      </c>
    </row>
    <row r="137" spans="1:5" ht="15.75" thickBot="1">
      <c r="A137" s="515" t="s">
        <v>3144</v>
      </c>
      <c r="B137" s="516"/>
      <c r="C137" s="516"/>
      <c r="D137" s="517"/>
      <c r="E137" s="112">
        <f>SUM(E135:E136)</f>
        <v>8678.8016701378401</v>
      </c>
    </row>
    <row r="138" spans="1:5">
      <c r="A138" s="537"/>
      <c r="B138" s="537"/>
      <c r="C138" s="537"/>
      <c r="D138" s="537"/>
      <c r="E138" s="537"/>
    </row>
    <row r="139" spans="1:5">
      <c r="A139" s="52"/>
      <c r="B139" s="52"/>
      <c r="C139" s="52"/>
      <c r="D139" s="52"/>
      <c r="E139" s="52"/>
    </row>
    <row r="140" spans="1:5">
      <c r="A140" s="52"/>
      <c r="B140" s="52"/>
      <c r="C140" s="52"/>
      <c r="D140" s="52"/>
      <c r="E140" s="52"/>
    </row>
    <row r="142" spans="1:5">
      <c r="A142" s="52"/>
      <c r="B142" s="52"/>
      <c r="C142" s="52"/>
      <c r="D142" s="52"/>
      <c r="E142" s="52"/>
    </row>
    <row r="143" spans="1:5">
      <c r="A143" s="52"/>
      <c r="B143" s="52"/>
      <c r="C143" s="52"/>
      <c r="D143" s="52"/>
      <c r="E143" s="52"/>
    </row>
  </sheetData>
  <mergeCells count="118">
    <mergeCell ref="A7:E7"/>
    <mergeCell ref="A8:E8"/>
    <mergeCell ref="B9:D9"/>
    <mergeCell ref="B10:D10"/>
    <mergeCell ref="B11:D11"/>
    <mergeCell ref="B12:D12"/>
    <mergeCell ref="A1:E1"/>
    <mergeCell ref="A2:E2"/>
    <mergeCell ref="A3:E3"/>
    <mergeCell ref="A4:E4"/>
    <mergeCell ref="A5:E5"/>
    <mergeCell ref="A6:E6"/>
    <mergeCell ref="A19:E19"/>
    <mergeCell ref="B20:D20"/>
    <mergeCell ref="B21:D21"/>
    <mergeCell ref="B22:C22"/>
    <mergeCell ref="B23:D23"/>
    <mergeCell ref="B24:C24"/>
    <mergeCell ref="A13:E13"/>
    <mergeCell ref="B14:C14"/>
    <mergeCell ref="D14:E14"/>
    <mergeCell ref="B15:D15"/>
    <mergeCell ref="B16:D16"/>
    <mergeCell ref="B18:D18"/>
    <mergeCell ref="B33:C33"/>
    <mergeCell ref="B34:C34"/>
    <mergeCell ref="A35:C35"/>
    <mergeCell ref="B36:C36"/>
    <mergeCell ref="A37:D37"/>
    <mergeCell ref="A38:E38"/>
    <mergeCell ref="B25:D25"/>
    <mergeCell ref="B26:D26"/>
    <mergeCell ref="B27:D27"/>
    <mergeCell ref="A28:D28"/>
    <mergeCell ref="A30:E30"/>
    <mergeCell ref="A31:E31"/>
    <mergeCell ref="B45:C45"/>
    <mergeCell ref="B46:C46"/>
    <mergeCell ref="B47:C47"/>
    <mergeCell ref="B48:C48"/>
    <mergeCell ref="B49:C49"/>
    <mergeCell ref="B50:C50"/>
    <mergeCell ref="A39:E39"/>
    <mergeCell ref="A40:E40"/>
    <mergeCell ref="A41:E41"/>
    <mergeCell ref="B42:C42"/>
    <mergeCell ref="B43:C43"/>
    <mergeCell ref="B44:C44"/>
    <mergeCell ref="A68:E68"/>
    <mergeCell ref="B69:D69"/>
    <mergeCell ref="B70:D70"/>
    <mergeCell ref="B71:D71"/>
    <mergeCell ref="B72:D72"/>
    <mergeCell ref="A73:D73"/>
    <mergeCell ref="A51:C51"/>
    <mergeCell ref="A55:E55"/>
    <mergeCell ref="B61:D61"/>
    <mergeCell ref="B62:D62"/>
    <mergeCell ref="A65:D65"/>
    <mergeCell ref="A67:E67"/>
    <mergeCell ref="B80:C80"/>
    <mergeCell ref="A82:C82"/>
    <mergeCell ref="A83:E83"/>
    <mergeCell ref="A84:E84"/>
    <mergeCell ref="A85:E85"/>
    <mergeCell ref="B86:C86"/>
    <mergeCell ref="A74:E74"/>
    <mergeCell ref="B75:C75"/>
    <mergeCell ref="B76:C76"/>
    <mergeCell ref="B77:C77"/>
    <mergeCell ref="B78:C78"/>
    <mergeCell ref="B79:C79"/>
    <mergeCell ref="A93:B93"/>
    <mergeCell ref="A94:E94"/>
    <mergeCell ref="A95:E95"/>
    <mergeCell ref="B96:D96"/>
    <mergeCell ref="B97:D97"/>
    <mergeCell ref="A98:D98"/>
    <mergeCell ref="B87:C87"/>
    <mergeCell ref="B88:C88"/>
    <mergeCell ref="B89:C89"/>
    <mergeCell ref="B90:C90"/>
    <mergeCell ref="B91:C91"/>
    <mergeCell ref="B92:C92"/>
    <mergeCell ref="B107:D107"/>
    <mergeCell ref="B108:D108"/>
    <mergeCell ref="B109:D109"/>
    <mergeCell ref="B110:D110"/>
    <mergeCell ref="B111:D111"/>
    <mergeCell ref="B112:D112"/>
    <mergeCell ref="A100:E100"/>
    <mergeCell ref="B101:D101"/>
    <mergeCell ref="B102:D102"/>
    <mergeCell ref="B103:D103"/>
    <mergeCell ref="A104:D104"/>
    <mergeCell ref="A106:E106"/>
    <mergeCell ref="B120:C120"/>
    <mergeCell ref="B121:C121"/>
    <mergeCell ref="B122:C122"/>
    <mergeCell ref="A123:C123"/>
    <mergeCell ref="A125:E125"/>
    <mergeCell ref="A128:E128"/>
    <mergeCell ref="A113:D113"/>
    <mergeCell ref="A115:E115"/>
    <mergeCell ref="B116:C116"/>
    <mergeCell ref="B117:C117"/>
    <mergeCell ref="B118:C118"/>
    <mergeCell ref="B119:C119"/>
    <mergeCell ref="A135:D135"/>
    <mergeCell ref="B136:D136"/>
    <mergeCell ref="A137:D137"/>
    <mergeCell ref="A138:E138"/>
    <mergeCell ref="B129:D129"/>
    <mergeCell ref="B130:D130"/>
    <mergeCell ref="B131:D131"/>
    <mergeCell ref="B132:D132"/>
    <mergeCell ref="B133:D133"/>
    <mergeCell ref="B134:D134"/>
  </mergeCell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24">
    <tabColor theme="0" tint="-0.14999847407452621"/>
  </sheetPr>
  <dimension ref="B1:I53"/>
  <sheetViews>
    <sheetView showGridLines="0" zoomScaleNormal="100" zoomScaleSheetLayoutView="100" workbookViewId="0">
      <selection activeCell="E35" sqref="E35"/>
    </sheetView>
  </sheetViews>
  <sheetFormatPr defaultRowHeight="12.75"/>
  <cols>
    <col min="1" max="1" width="9.140625" style="9"/>
    <col min="2" max="2" width="4.7109375" style="9" customWidth="1"/>
    <col min="3" max="3" width="65.28515625" style="9" customWidth="1"/>
    <col min="4" max="4" width="32.85546875" style="9" customWidth="1"/>
    <col min="5" max="5" width="24.5703125" style="9" customWidth="1"/>
    <col min="6" max="7" width="14.85546875" style="9" customWidth="1"/>
    <col min="8" max="8" width="27.5703125" style="9" bestFit="1" customWidth="1"/>
    <col min="9" max="9" width="18.85546875" style="10" customWidth="1"/>
    <col min="10" max="10" width="10" style="9" customWidth="1"/>
    <col min="11" max="257" width="9.140625" style="9"/>
    <col min="258" max="258" width="4.7109375" style="9" customWidth="1"/>
    <col min="259" max="259" width="63.5703125" style="9" customWidth="1"/>
    <col min="260" max="260" width="32.85546875" style="9" customWidth="1"/>
    <col min="261" max="261" width="24.5703125" style="9" customWidth="1"/>
    <col min="262" max="262" width="4.5703125" style="9" customWidth="1"/>
    <col min="263" max="263" width="11" style="9" customWidth="1"/>
    <col min="264" max="264" width="4.42578125" style="9" customWidth="1"/>
    <col min="265" max="265" width="9.140625" style="9"/>
    <col min="266" max="266" width="10" style="9" bestFit="1" customWidth="1"/>
    <col min="267" max="513" width="9.140625" style="9"/>
    <col min="514" max="514" width="4.7109375" style="9" customWidth="1"/>
    <col min="515" max="515" width="63.5703125" style="9" customWidth="1"/>
    <col min="516" max="516" width="32.85546875" style="9" customWidth="1"/>
    <col min="517" max="517" width="24.5703125" style="9" customWidth="1"/>
    <col min="518" max="518" width="4.5703125" style="9" customWidth="1"/>
    <col min="519" max="519" width="11" style="9" customWidth="1"/>
    <col min="520" max="520" width="4.42578125" style="9" customWidth="1"/>
    <col min="521" max="521" width="9.140625" style="9"/>
    <col min="522" max="522" width="10" style="9" bestFit="1" customWidth="1"/>
    <col min="523" max="769" width="9.140625" style="9"/>
    <col min="770" max="770" width="4.7109375" style="9" customWidth="1"/>
    <col min="771" max="771" width="63.5703125" style="9" customWidth="1"/>
    <col min="772" max="772" width="32.85546875" style="9" customWidth="1"/>
    <col min="773" max="773" width="24.5703125" style="9" customWidth="1"/>
    <col min="774" max="774" width="4.5703125" style="9" customWidth="1"/>
    <col min="775" max="775" width="11" style="9" customWidth="1"/>
    <col min="776" max="776" width="4.42578125" style="9" customWidth="1"/>
    <col min="777" max="777" width="9.140625" style="9"/>
    <col min="778" max="778" width="10" style="9" bestFit="1" customWidth="1"/>
    <col min="779" max="1025" width="9.140625" style="9"/>
    <col min="1026" max="1026" width="4.7109375" style="9" customWidth="1"/>
    <col min="1027" max="1027" width="63.5703125" style="9" customWidth="1"/>
    <col min="1028" max="1028" width="32.85546875" style="9" customWidth="1"/>
    <col min="1029" max="1029" width="24.5703125" style="9" customWidth="1"/>
    <col min="1030" max="1030" width="4.5703125" style="9" customWidth="1"/>
    <col min="1031" max="1031" width="11" style="9" customWidth="1"/>
    <col min="1032" max="1032" width="4.42578125" style="9" customWidth="1"/>
    <col min="1033" max="1033" width="9.140625" style="9"/>
    <col min="1034" max="1034" width="10" style="9" bestFit="1" customWidth="1"/>
    <col min="1035" max="1281" width="9.140625" style="9"/>
    <col min="1282" max="1282" width="4.7109375" style="9" customWidth="1"/>
    <col min="1283" max="1283" width="63.5703125" style="9" customWidth="1"/>
    <col min="1284" max="1284" width="32.85546875" style="9" customWidth="1"/>
    <col min="1285" max="1285" width="24.5703125" style="9" customWidth="1"/>
    <col min="1286" max="1286" width="4.5703125" style="9" customWidth="1"/>
    <col min="1287" max="1287" width="11" style="9" customWidth="1"/>
    <col min="1288" max="1288" width="4.42578125" style="9" customWidth="1"/>
    <col min="1289" max="1289" width="9.140625" style="9"/>
    <col min="1290" max="1290" width="10" style="9" bestFit="1" customWidth="1"/>
    <col min="1291" max="1537" width="9.140625" style="9"/>
    <col min="1538" max="1538" width="4.7109375" style="9" customWidth="1"/>
    <col min="1539" max="1539" width="63.5703125" style="9" customWidth="1"/>
    <col min="1540" max="1540" width="32.85546875" style="9" customWidth="1"/>
    <col min="1541" max="1541" width="24.5703125" style="9" customWidth="1"/>
    <col min="1542" max="1542" width="4.5703125" style="9" customWidth="1"/>
    <col min="1543" max="1543" width="11" style="9" customWidth="1"/>
    <col min="1544" max="1544" width="4.42578125" style="9" customWidth="1"/>
    <col min="1545" max="1545" width="9.140625" style="9"/>
    <col min="1546" max="1546" width="10" style="9" bestFit="1" customWidth="1"/>
    <col min="1547" max="1793" width="9.140625" style="9"/>
    <col min="1794" max="1794" width="4.7109375" style="9" customWidth="1"/>
    <col min="1795" max="1795" width="63.5703125" style="9" customWidth="1"/>
    <col min="1796" max="1796" width="32.85546875" style="9" customWidth="1"/>
    <col min="1797" max="1797" width="24.5703125" style="9" customWidth="1"/>
    <col min="1798" max="1798" width="4.5703125" style="9" customWidth="1"/>
    <col min="1799" max="1799" width="11" style="9" customWidth="1"/>
    <col min="1800" max="1800" width="4.42578125" style="9" customWidth="1"/>
    <col min="1801" max="1801" width="9.140625" style="9"/>
    <col min="1802" max="1802" width="10" style="9" bestFit="1" customWidth="1"/>
    <col min="1803" max="2049" width="9.140625" style="9"/>
    <col min="2050" max="2050" width="4.7109375" style="9" customWidth="1"/>
    <col min="2051" max="2051" width="63.5703125" style="9" customWidth="1"/>
    <col min="2052" max="2052" width="32.85546875" style="9" customWidth="1"/>
    <col min="2053" max="2053" width="24.5703125" style="9" customWidth="1"/>
    <col min="2054" max="2054" width="4.5703125" style="9" customWidth="1"/>
    <col min="2055" max="2055" width="11" style="9" customWidth="1"/>
    <col min="2056" max="2056" width="4.42578125" style="9" customWidth="1"/>
    <col min="2057" max="2057" width="9.140625" style="9"/>
    <col min="2058" max="2058" width="10" style="9" bestFit="1" customWidth="1"/>
    <col min="2059" max="2305" width="9.140625" style="9"/>
    <col min="2306" max="2306" width="4.7109375" style="9" customWidth="1"/>
    <col min="2307" max="2307" width="63.5703125" style="9" customWidth="1"/>
    <col min="2308" max="2308" width="32.85546875" style="9" customWidth="1"/>
    <col min="2309" max="2309" width="24.5703125" style="9" customWidth="1"/>
    <col min="2310" max="2310" width="4.5703125" style="9" customWidth="1"/>
    <col min="2311" max="2311" width="11" style="9" customWidth="1"/>
    <col min="2312" max="2312" width="4.42578125" style="9" customWidth="1"/>
    <col min="2313" max="2313" width="9.140625" style="9"/>
    <col min="2314" max="2314" width="10" style="9" bestFit="1" customWidth="1"/>
    <col min="2315" max="2561" width="9.140625" style="9"/>
    <col min="2562" max="2562" width="4.7109375" style="9" customWidth="1"/>
    <col min="2563" max="2563" width="63.5703125" style="9" customWidth="1"/>
    <col min="2564" max="2564" width="32.85546875" style="9" customWidth="1"/>
    <col min="2565" max="2565" width="24.5703125" style="9" customWidth="1"/>
    <col min="2566" max="2566" width="4.5703125" style="9" customWidth="1"/>
    <col min="2567" max="2567" width="11" style="9" customWidth="1"/>
    <col min="2568" max="2568" width="4.42578125" style="9" customWidth="1"/>
    <col min="2569" max="2569" width="9.140625" style="9"/>
    <col min="2570" max="2570" width="10" style="9" bestFit="1" customWidth="1"/>
    <col min="2571" max="2817" width="9.140625" style="9"/>
    <col min="2818" max="2818" width="4.7109375" style="9" customWidth="1"/>
    <col min="2819" max="2819" width="63.5703125" style="9" customWidth="1"/>
    <col min="2820" max="2820" width="32.85546875" style="9" customWidth="1"/>
    <col min="2821" max="2821" width="24.5703125" style="9" customWidth="1"/>
    <col min="2822" max="2822" width="4.5703125" style="9" customWidth="1"/>
    <col min="2823" max="2823" width="11" style="9" customWidth="1"/>
    <col min="2824" max="2824" width="4.42578125" style="9" customWidth="1"/>
    <col min="2825" max="2825" width="9.140625" style="9"/>
    <col min="2826" max="2826" width="10" style="9" bestFit="1" customWidth="1"/>
    <col min="2827" max="3073" width="9.140625" style="9"/>
    <col min="3074" max="3074" width="4.7109375" style="9" customWidth="1"/>
    <col min="3075" max="3075" width="63.5703125" style="9" customWidth="1"/>
    <col min="3076" max="3076" width="32.85546875" style="9" customWidth="1"/>
    <col min="3077" max="3077" width="24.5703125" style="9" customWidth="1"/>
    <col min="3078" max="3078" width="4.5703125" style="9" customWidth="1"/>
    <col min="3079" max="3079" width="11" style="9" customWidth="1"/>
    <col min="3080" max="3080" width="4.42578125" style="9" customWidth="1"/>
    <col min="3081" max="3081" width="9.140625" style="9"/>
    <col min="3082" max="3082" width="10" style="9" bestFit="1" customWidth="1"/>
    <col min="3083" max="3329" width="9.140625" style="9"/>
    <col min="3330" max="3330" width="4.7109375" style="9" customWidth="1"/>
    <col min="3331" max="3331" width="63.5703125" style="9" customWidth="1"/>
    <col min="3332" max="3332" width="32.85546875" style="9" customWidth="1"/>
    <col min="3333" max="3333" width="24.5703125" style="9" customWidth="1"/>
    <col min="3334" max="3334" width="4.5703125" style="9" customWidth="1"/>
    <col min="3335" max="3335" width="11" style="9" customWidth="1"/>
    <col min="3336" max="3336" width="4.42578125" style="9" customWidth="1"/>
    <col min="3337" max="3337" width="9.140625" style="9"/>
    <col min="3338" max="3338" width="10" style="9" bestFit="1" customWidth="1"/>
    <col min="3339" max="3585" width="9.140625" style="9"/>
    <col min="3586" max="3586" width="4.7109375" style="9" customWidth="1"/>
    <col min="3587" max="3587" width="63.5703125" style="9" customWidth="1"/>
    <col min="3588" max="3588" width="32.85546875" style="9" customWidth="1"/>
    <col min="3589" max="3589" width="24.5703125" style="9" customWidth="1"/>
    <col min="3590" max="3590" width="4.5703125" style="9" customWidth="1"/>
    <col min="3591" max="3591" width="11" style="9" customWidth="1"/>
    <col min="3592" max="3592" width="4.42578125" style="9" customWidth="1"/>
    <col min="3593" max="3593" width="9.140625" style="9"/>
    <col min="3594" max="3594" width="10" style="9" bestFit="1" customWidth="1"/>
    <col min="3595" max="3841" width="9.140625" style="9"/>
    <col min="3842" max="3842" width="4.7109375" style="9" customWidth="1"/>
    <col min="3843" max="3843" width="63.5703125" style="9" customWidth="1"/>
    <col min="3844" max="3844" width="32.85546875" style="9" customWidth="1"/>
    <col min="3845" max="3845" width="24.5703125" style="9" customWidth="1"/>
    <col min="3846" max="3846" width="4.5703125" style="9" customWidth="1"/>
    <col min="3847" max="3847" width="11" style="9" customWidth="1"/>
    <col min="3848" max="3848" width="4.42578125" style="9" customWidth="1"/>
    <col min="3849" max="3849" width="9.140625" style="9"/>
    <col min="3850" max="3850" width="10" style="9" bestFit="1" customWidth="1"/>
    <col min="3851" max="4097" width="9.140625" style="9"/>
    <col min="4098" max="4098" width="4.7109375" style="9" customWidth="1"/>
    <col min="4099" max="4099" width="63.5703125" style="9" customWidth="1"/>
    <col min="4100" max="4100" width="32.85546875" style="9" customWidth="1"/>
    <col min="4101" max="4101" width="24.5703125" style="9" customWidth="1"/>
    <col min="4102" max="4102" width="4.5703125" style="9" customWidth="1"/>
    <col min="4103" max="4103" width="11" style="9" customWidth="1"/>
    <col min="4104" max="4104" width="4.42578125" style="9" customWidth="1"/>
    <col min="4105" max="4105" width="9.140625" style="9"/>
    <col min="4106" max="4106" width="10" style="9" bestFit="1" customWidth="1"/>
    <col min="4107" max="4353" width="9.140625" style="9"/>
    <col min="4354" max="4354" width="4.7109375" style="9" customWidth="1"/>
    <col min="4355" max="4355" width="63.5703125" style="9" customWidth="1"/>
    <col min="4356" max="4356" width="32.85546875" style="9" customWidth="1"/>
    <col min="4357" max="4357" width="24.5703125" style="9" customWidth="1"/>
    <col min="4358" max="4358" width="4.5703125" style="9" customWidth="1"/>
    <col min="4359" max="4359" width="11" style="9" customWidth="1"/>
    <col min="4360" max="4360" width="4.42578125" style="9" customWidth="1"/>
    <col min="4361" max="4361" width="9.140625" style="9"/>
    <col min="4362" max="4362" width="10" style="9" bestFit="1" customWidth="1"/>
    <col min="4363" max="4609" width="9.140625" style="9"/>
    <col min="4610" max="4610" width="4.7109375" style="9" customWidth="1"/>
    <col min="4611" max="4611" width="63.5703125" style="9" customWidth="1"/>
    <col min="4612" max="4612" width="32.85546875" style="9" customWidth="1"/>
    <col min="4613" max="4613" width="24.5703125" style="9" customWidth="1"/>
    <col min="4614" max="4614" width="4.5703125" style="9" customWidth="1"/>
    <col min="4615" max="4615" width="11" style="9" customWidth="1"/>
    <col min="4616" max="4616" width="4.42578125" style="9" customWidth="1"/>
    <col min="4617" max="4617" width="9.140625" style="9"/>
    <col min="4618" max="4618" width="10" style="9" bestFit="1" customWidth="1"/>
    <col min="4619" max="4865" width="9.140625" style="9"/>
    <col min="4866" max="4866" width="4.7109375" style="9" customWidth="1"/>
    <col min="4867" max="4867" width="63.5703125" style="9" customWidth="1"/>
    <col min="4868" max="4868" width="32.85546875" style="9" customWidth="1"/>
    <col min="4869" max="4869" width="24.5703125" style="9" customWidth="1"/>
    <col min="4870" max="4870" width="4.5703125" style="9" customWidth="1"/>
    <col min="4871" max="4871" width="11" style="9" customWidth="1"/>
    <col min="4872" max="4872" width="4.42578125" style="9" customWidth="1"/>
    <col min="4873" max="4873" width="9.140625" style="9"/>
    <col min="4874" max="4874" width="10" style="9" bestFit="1" customWidth="1"/>
    <col min="4875" max="5121" width="9.140625" style="9"/>
    <col min="5122" max="5122" width="4.7109375" style="9" customWidth="1"/>
    <col min="5123" max="5123" width="63.5703125" style="9" customWidth="1"/>
    <col min="5124" max="5124" width="32.85546875" style="9" customWidth="1"/>
    <col min="5125" max="5125" width="24.5703125" style="9" customWidth="1"/>
    <col min="5126" max="5126" width="4.5703125" style="9" customWidth="1"/>
    <col min="5127" max="5127" width="11" style="9" customWidth="1"/>
    <col min="5128" max="5128" width="4.42578125" style="9" customWidth="1"/>
    <col min="5129" max="5129" width="9.140625" style="9"/>
    <col min="5130" max="5130" width="10" style="9" bestFit="1" customWidth="1"/>
    <col min="5131" max="5377" width="9.140625" style="9"/>
    <col min="5378" max="5378" width="4.7109375" style="9" customWidth="1"/>
    <col min="5379" max="5379" width="63.5703125" style="9" customWidth="1"/>
    <col min="5380" max="5380" width="32.85546875" style="9" customWidth="1"/>
    <col min="5381" max="5381" width="24.5703125" style="9" customWidth="1"/>
    <col min="5382" max="5382" width="4.5703125" style="9" customWidth="1"/>
    <col min="5383" max="5383" width="11" style="9" customWidth="1"/>
    <col min="5384" max="5384" width="4.42578125" style="9" customWidth="1"/>
    <col min="5385" max="5385" width="9.140625" style="9"/>
    <col min="5386" max="5386" width="10" style="9" bestFit="1" customWidth="1"/>
    <col min="5387" max="5633" width="9.140625" style="9"/>
    <col min="5634" max="5634" width="4.7109375" style="9" customWidth="1"/>
    <col min="5635" max="5635" width="63.5703125" style="9" customWidth="1"/>
    <col min="5636" max="5636" width="32.85546875" style="9" customWidth="1"/>
    <col min="5637" max="5637" width="24.5703125" style="9" customWidth="1"/>
    <col min="5638" max="5638" width="4.5703125" style="9" customWidth="1"/>
    <col min="5639" max="5639" width="11" style="9" customWidth="1"/>
    <col min="5640" max="5640" width="4.42578125" style="9" customWidth="1"/>
    <col min="5641" max="5641" width="9.140625" style="9"/>
    <col min="5642" max="5642" width="10" style="9" bestFit="1" customWidth="1"/>
    <col min="5643" max="5889" width="9.140625" style="9"/>
    <col min="5890" max="5890" width="4.7109375" style="9" customWidth="1"/>
    <col min="5891" max="5891" width="63.5703125" style="9" customWidth="1"/>
    <col min="5892" max="5892" width="32.85546875" style="9" customWidth="1"/>
    <col min="5893" max="5893" width="24.5703125" style="9" customWidth="1"/>
    <col min="5894" max="5894" width="4.5703125" style="9" customWidth="1"/>
    <col min="5895" max="5895" width="11" style="9" customWidth="1"/>
    <col min="5896" max="5896" width="4.42578125" style="9" customWidth="1"/>
    <col min="5897" max="5897" width="9.140625" style="9"/>
    <col min="5898" max="5898" width="10" style="9" bestFit="1" customWidth="1"/>
    <col min="5899" max="6145" width="9.140625" style="9"/>
    <col min="6146" max="6146" width="4.7109375" style="9" customWidth="1"/>
    <col min="6147" max="6147" width="63.5703125" style="9" customWidth="1"/>
    <col min="6148" max="6148" width="32.85546875" style="9" customWidth="1"/>
    <col min="6149" max="6149" width="24.5703125" style="9" customWidth="1"/>
    <col min="6150" max="6150" width="4.5703125" style="9" customWidth="1"/>
    <col min="6151" max="6151" width="11" style="9" customWidth="1"/>
    <col min="6152" max="6152" width="4.42578125" style="9" customWidth="1"/>
    <col min="6153" max="6153" width="9.140625" style="9"/>
    <col min="6154" max="6154" width="10" style="9" bestFit="1" customWidth="1"/>
    <col min="6155" max="6401" width="9.140625" style="9"/>
    <col min="6402" max="6402" width="4.7109375" style="9" customWidth="1"/>
    <col min="6403" max="6403" width="63.5703125" style="9" customWidth="1"/>
    <col min="6404" max="6404" width="32.85546875" style="9" customWidth="1"/>
    <col min="6405" max="6405" width="24.5703125" style="9" customWidth="1"/>
    <col min="6406" max="6406" width="4.5703125" style="9" customWidth="1"/>
    <col min="6407" max="6407" width="11" style="9" customWidth="1"/>
    <col min="6408" max="6408" width="4.42578125" style="9" customWidth="1"/>
    <col min="6409" max="6409" width="9.140625" style="9"/>
    <col min="6410" max="6410" width="10" style="9" bestFit="1" customWidth="1"/>
    <col min="6411" max="6657" width="9.140625" style="9"/>
    <col min="6658" max="6658" width="4.7109375" style="9" customWidth="1"/>
    <col min="6659" max="6659" width="63.5703125" style="9" customWidth="1"/>
    <col min="6660" max="6660" width="32.85546875" style="9" customWidth="1"/>
    <col min="6661" max="6661" width="24.5703125" style="9" customWidth="1"/>
    <col min="6662" max="6662" width="4.5703125" style="9" customWidth="1"/>
    <col min="6663" max="6663" width="11" style="9" customWidth="1"/>
    <col min="6664" max="6664" width="4.42578125" style="9" customWidth="1"/>
    <col min="6665" max="6665" width="9.140625" style="9"/>
    <col min="6666" max="6666" width="10" style="9" bestFit="1" customWidth="1"/>
    <col min="6667" max="6913" width="9.140625" style="9"/>
    <col min="6914" max="6914" width="4.7109375" style="9" customWidth="1"/>
    <col min="6915" max="6915" width="63.5703125" style="9" customWidth="1"/>
    <col min="6916" max="6916" width="32.85546875" style="9" customWidth="1"/>
    <col min="6917" max="6917" width="24.5703125" style="9" customWidth="1"/>
    <col min="6918" max="6918" width="4.5703125" style="9" customWidth="1"/>
    <col min="6919" max="6919" width="11" style="9" customWidth="1"/>
    <col min="6920" max="6920" width="4.42578125" style="9" customWidth="1"/>
    <col min="6921" max="6921" width="9.140625" style="9"/>
    <col min="6922" max="6922" width="10" style="9" bestFit="1" customWidth="1"/>
    <col min="6923" max="7169" width="9.140625" style="9"/>
    <col min="7170" max="7170" width="4.7109375" style="9" customWidth="1"/>
    <col min="7171" max="7171" width="63.5703125" style="9" customWidth="1"/>
    <col min="7172" max="7172" width="32.85546875" style="9" customWidth="1"/>
    <col min="7173" max="7173" width="24.5703125" style="9" customWidth="1"/>
    <col min="7174" max="7174" width="4.5703125" style="9" customWidth="1"/>
    <col min="7175" max="7175" width="11" style="9" customWidth="1"/>
    <col min="7176" max="7176" width="4.42578125" style="9" customWidth="1"/>
    <col min="7177" max="7177" width="9.140625" style="9"/>
    <col min="7178" max="7178" width="10" style="9" bestFit="1" customWidth="1"/>
    <col min="7179" max="7425" width="9.140625" style="9"/>
    <col min="7426" max="7426" width="4.7109375" style="9" customWidth="1"/>
    <col min="7427" max="7427" width="63.5703125" style="9" customWidth="1"/>
    <col min="7428" max="7428" width="32.85546875" style="9" customWidth="1"/>
    <col min="7429" max="7429" width="24.5703125" style="9" customWidth="1"/>
    <col min="7430" max="7430" width="4.5703125" style="9" customWidth="1"/>
    <col min="7431" max="7431" width="11" style="9" customWidth="1"/>
    <col min="7432" max="7432" width="4.42578125" style="9" customWidth="1"/>
    <col min="7433" max="7433" width="9.140625" style="9"/>
    <col min="7434" max="7434" width="10" style="9" bestFit="1" customWidth="1"/>
    <col min="7435" max="7681" width="9.140625" style="9"/>
    <col min="7682" max="7682" width="4.7109375" style="9" customWidth="1"/>
    <col min="7683" max="7683" width="63.5703125" style="9" customWidth="1"/>
    <col min="7684" max="7684" width="32.85546875" style="9" customWidth="1"/>
    <col min="7685" max="7685" width="24.5703125" style="9" customWidth="1"/>
    <col min="7686" max="7686" width="4.5703125" style="9" customWidth="1"/>
    <col min="7687" max="7687" width="11" style="9" customWidth="1"/>
    <col min="7688" max="7688" width="4.42578125" style="9" customWidth="1"/>
    <col min="7689" max="7689" width="9.140625" style="9"/>
    <col min="7690" max="7690" width="10" style="9" bestFit="1" customWidth="1"/>
    <col min="7691" max="7937" width="9.140625" style="9"/>
    <col min="7938" max="7938" width="4.7109375" style="9" customWidth="1"/>
    <col min="7939" max="7939" width="63.5703125" style="9" customWidth="1"/>
    <col min="7940" max="7940" width="32.85546875" style="9" customWidth="1"/>
    <col min="7941" max="7941" width="24.5703125" style="9" customWidth="1"/>
    <col min="7942" max="7942" width="4.5703125" style="9" customWidth="1"/>
    <col min="7943" max="7943" width="11" style="9" customWidth="1"/>
    <col min="7944" max="7944" width="4.42578125" style="9" customWidth="1"/>
    <col min="7945" max="7945" width="9.140625" style="9"/>
    <col min="7946" max="7946" width="10" style="9" bestFit="1" customWidth="1"/>
    <col min="7947" max="8193" width="9.140625" style="9"/>
    <col min="8194" max="8194" width="4.7109375" style="9" customWidth="1"/>
    <col min="8195" max="8195" width="63.5703125" style="9" customWidth="1"/>
    <col min="8196" max="8196" width="32.85546875" style="9" customWidth="1"/>
    <col min="8197" max="8197" width="24.5703125" style="9" customWidth="1"/>
    <col min="8198" max="8198" width="4.5703125" style="9" customWidth="1"/>
    <col min="8199" max="8199" width="11" style="9" customWidth="1"/>
    <col min="8200" max="8200" width="4.42578125" style="9" customWidth="1"/>
    <col min="8201" max="8201" width="9.140625" style="9"/>
    <col min="8202" max="8202" width="10" style="9" bestFit="1" customWidth="1"/>
    <col min="8203" max="8449" width="9.140625" style="9"/>
    <col min="8450" max="8450" width="4.7109375" style="9" customWidth="1"/>
    <col min="8451" max="8451" width="63.5703125" style="9" customWidth="1"/>
    <col min="8452" max="8452" width="32.85546875" style="9" customWidth="1"/>
    <col min="8453" max="8453" width="24.5703125" style="9" customWidth="1"/>
    <col min="8454" max="8454" width="4.5703125" style="9" customWidth="1"/>
    <col min="8455" max="8455" width="11" style="9" customWidth="1"/>
    <col min="8456" max="8456" width="4.42578125" style="9" customWidth="1"/>
    <col min="8457" max="8457" width="9.140625" style="9"/>
    <col min="8458" max="8458" width="10" style="9" bestFit="1" customWidth="1"/>
    <col min="8459" max="8705" width="9.140625" style="9"/>
    <col min="8706" max="8706" width="4.7109375" style="9" customWidth="1"/>
    <col min="8707" max="8707" width="63.5703125" style="9" customWidth="1"/>
    <col min="8708" max="8708" width="32.85546875" style="9" customWidth="1"/>
    <col min="8709" max="8709" width="24.5703125" style="9" customWidth="1"/>
    <col min="8710" max="8710" width="4.5703125" style="9" customWidth="1"/>
    <col min="8711" max="8711" width="11" style="9" customWidth="1"/>
    <col min="8712" max="8712" width="4.42578125" style="9" customWidth="1"/>
    <col min="8713" max="8713" width="9.140625" style="9"/>
    <col min="8714" max="8714" width="10" style="9" bestFit="1" customWidth="1"/>
    <col min="8715" max="8961" width="9.140625" style="9"/>
    <col min="8962" max="8962" width="4.7109375" style="9" customWidth="1"/>
    <col min="8963" max="8963" width="63.5703125" style="9" customWidth="1"/>
    <col min="8964" max="8964" width="32.85546875" style="9" customWidth="1"/>
    <col min="8965" max="8965" width="24.5703125" style="9" customWidth="1"/>
    <col min="8966" max="8966" width="4.5703125" style="9" customWidth="1"/>
    <col min="8967" max="8967" width="11" style="9" customWidth="1"/>
    <col min="8968" max="8968" width="4.42578125" style="9" customWidth="1"/>
    <col min="8969" max="8969" width="9.140625" style="9"/>
    <col min="8970" max="8970" width="10" style="9" bestFit="1" customWidth="1"/>
    <col min="8971" max="9217" width="9.140625" style="9"/>
    <col min="9218" max="9218" width="4.7109375" style="9" customWidth="1"/>
    <col min="9219" max="9219" width="63.5703125" style="9" customWidth="1"/>
    <col min="9220" max="9220" width="32.85546875" style="9" customWidth="1"/>
    <col min="9221" max="9221" width="24.5703125" style="9" customWidth="1"/>
    <col min="9222" max="9222" width="4.5703125" style="9" customWidth="1"/>
    <col min="9223" max="9223" width="11" style="9" customWidth="1"/>
    <col min="9224" max="9224" width="4.42578125" style="9" customWidth="1"/>
    <col min="9225" max="9225" width="9.140625" style="9"/>
    <col min="9226" max="9226" width="10" style="9" bestFit="1" customWidth="1"/>
    <col min="9227" max="9473" width="9.140625" style="9"/>
    <col min="9474" max="9474" width="4.7109375" style="9" customWidth="1"/>
    <col min="9475" max="9475" width="63.5703125" style="9" customWidth="1"/>
    <col min="9476" max="9476" width="32.85546875" style="9" customWidth="1"/>
    <col min="9477" max="9477" width="24.5703125" style="9" customWidth="1"/>
    <col min="9478" max="9478" width="4.5703125" style="9" customWidth="1"/>
    <col min="9479" max="9479" width="11" style="9" customWidth="1"/>
    <col min="9480" max="9480" width="4.42578125" style="9" customWidth="1"/>
    <col min="9481" max="9481" width="9.140625" style="9"/>
    <col min="9482" max="9482" width="10" style="9" bestFit="1" customWidth="1"/>
    <col min="9483" max="9729" width="9.140625" style="9"/>
    <col min="9730" max="9730" width="4.7109375" style="9" customWidth="1"/>
    <col min="9731" max="9731" width="63.5703125" style="9" customWidth="1"/>
    <col min="9732" max="9732" width="32.85546875" style="9" customWidth="1"/>
    <col min="9733" max="9733" width="24.5703125" style="9" customWidth="1"/>
    <col min="9734" max="9734" width="4.5703125" style="9" customWidth="1"/>
    <col min="9735" max="9735" width="11" style="9" customWidth="1"/>
    <col min="9736" max="9736" width="4.42578125" style="9" customWidth="1"/>
    <col min="9737" max="9737" width="9.140625" style="9"/>
    <col min="9738" max="9738" width="10" style="9" bestFit="1" customWidth="1"/>
    <col min="9739" max="9985" width="9.140625" style="9"/>
    <col min="9986" max="9986" width="4.7109375" style="9" customWidth="1"/>
    <col min="9987" max="9987" width="63.5703125" style="9" customWidth="1"/>
    <col min="9988" max="9988" width="32.85546875" style="9" customWidth="1"/>
    <col min="9989" max="9989" width="24.5703125" style="9" customWidth="1"/>
    <col min="9990" max="9990" width="4.5703125" style="9" customWidth="1"/>
    <col min="9991" max="9991" width="11" style="9" customWidth="1"/>
    <col min="9992" max="9992" width="4.42578125" style="9" customWidth="1"/>
    <col min="9993" max="9993" width="9.140625" style="9"/>
    <col min="9994" max="9994" width="10" style="9" bestFit="1" customWidth="1"/>
    <col min="9995" max="10241" width="9.140625" style="9"/>
    <col min="10242" max="10242" width="4.7109375" style="9" customWidth="1"/>
    <col min="10243" max="10243" width="63.5703125" style="9" customWidth="1"/>
    <col min="10244" max="10244" width="32.85546875" style="9" customWidth="1"/>
    <col min="10245" max="10245" width="24.5703125" style="9" customWidth="1"/>
    <col min="10246" max="10246" width="4.5703125" style="9" customWidth="1"/>
    <col min="10247" max="10247" width="11" style="9" customWidth="1"/>
    <col min="10248" max="10248" width="4.42578125" style="9" customWidth="1"/>
    <col min="10249" max="10249" width="9.140625" style="9"/>
    <col min="10250" max="10250" width="10" style="9" bestFit="1" customWidth="1"/>
    <col min="10251" max="10497" width="9.140625" style="9"/>
    <col min="10498" max="10498" width="4.7109375" style="9" customWidth="1"/>
    <col min="10499" max="10499" width="63.5703125" style="9" customWidth="1"/>
    <col min="10500" max="10500" width="32.85546875" style="9" customWidth="1"/>
    <col min="10501" max="10501" width="24.5703125" style="9" customWidth="1"/>
    <col min="10502" max="10502" width="4.5703125" style="9" customWidth="1"/>
    <col min="10503" max="10503" width="11" style="9" customWidth="1"/>
    <col min="10504" max="10504" width="4.42578125" style="9" customWidth="1"/>
    <col min="10505" max="10505" width="9.140625" style="9"/>
    <col min="10506" max="10506" width="10" style="9" bestFit="1" customWidth="1"/>
    <col min="10507" max="10753" width="9.140625" style="9"/>
    <col min="10754" max="10754" width="4.7109375" style="9" customWidth="1"/>
    <col min="10755" max="10755" width="63.5703125" style="9" customWidth="1"/>
    <col min="10756" max="10756" width="32.85546875" style="9" customWidth="1"/>
    <col min="10757" max="10757" width="24.5703125" style="9" customWidth="1"/>
    <col min="10758" max="10758" width="4.5703125" style="9" customWidth="1"/>
    <col min="10759" max="10759" width="11" style="9" customWidth="1"/>
    <col min="10760" max="10760" width="4.42578125" style="9" customWidth="1"/>
    <col min="10761" max="10761" width="9.140625" style="9"/>
    <col min="10762" max="10762" width="10" style="9" bestFit="1" customWidth="1"/>
    <col min="10763" max="11009" width="9.140625" style="9"/>
    <col min="11010" max="11010" width="4.7109375" style="9" customWidth="1"/>
    <col min="11011" max="11011" width="63.5703125" style="9" customWidth="1"/>
    <col min="11012" max="11012" width="32.85546875" style="9" customWidth="1"/>
    <col min="11013" max="11013" width="24.5703125" style="9" customWidth="1"/>
    <col min="11014" max="11014" width="4.5703125" style="9" customWidth="1"/>
    <col min="11015" max="11015" width="11" style="9" customWidth="1"/>
    <col min="11016" max="11016" width="4.42578125" style="9" customWidth="1"/>
    <col min="11017" max="11017" width="9.140625" style="9"/>
    <col min="11018" max="11018" width="10" style="9" bestFit="1" customWidth="1"/>
    <col min="11019" max="11265" width="9.140625" style="9"/>
    <col min="11266" max="11266" width="4.7109375" style="9" customWidth="1"/>
    <col min="11267" max="11267" width="63.5703125" style="9" customWidth="1"/>
    <col min="11268" max="11268" width="32.85546875" style="9" customWidth="1"/>
    <col min="11269" max="11269" width="24.5703125" style="9" customWidth="1"/>
    <col min="11270" max="11270" width="4.5703125" style="9" customWidth="1"/>
    <col min="11271" max="11271" width="11" style="9" customWidth="1"/>
    <col min="11272" max="11272" width="4.42578125" style="9" customWidth="1"/>
    <col min="11273" max="11273" width="9.140625" style="9"/>
    <col min="11274" max="11274" width="10" style="9" bestFit="1" customWidth="1"/>
    <col min="11275" max="11521" width="9.140625" style="9"/>
    <col min="11522" max="11522" width="4.7109375" style="9" customWidth="1"/>
    <col min="11523" max="11523" width="63.5703125" style="9" customWidth="1"/>
    <col min="11524" max="11524" width="32.85546875" style="9" customWidth="1"/>
    <col min="11525" max="11525" width="24.5703125" style="9" customWidth="1"/>
    <col min="11526" max="11526" width="4.5703125" style="9" customWidth="1"/>
    <col min="11527" max="11527" width="11" style="9" customWidth="1"/>
    <col min="11528" max="11528" width="4.42578125" style="9" customWidth="1"/>
    <col min="11529" max="11529" width="9.140625" style="9"/>
    <col min="11530" max="11530" width="10" style="9" bestFit="1" customWidth="1"/>
    <col min="11531" max="11777" width="9.140625" style="9"/>
    <col min="11778" max="11778" width="4.7109375" style="9" customWidth="1"/>
    <col min="11779" max="11779" width="63.5703125" style="9" customWidth="1"/>
    <col min="11780" max="11780" width="32.85546875" style="9" customWidth="1"/>
    <col min="11781" max="11781" width="24.5703125" style="9" customWidth="1"/>
    <col min="11782" max="11782" width="4.5703125" style="9" customWidth="1"/>
    <col min="11783" max="11783" width="11" style="9" customWidth="1"/>
    <col min="11784" max="11784" width="4.42578125" style="9" customWidth="1"/>
    <col min="11785" max="11785" width="9.140625" style="9"/>
    <col min="11786" max="11786" width="10" style="9" bestFit="1" customWidth="1"/>
    <col min="11787" max="12033" width="9.140625" style="9"/>
    <col min="12034" max="12034" width="4.7109375" style="9" customWidth="1"/>
    <col min="12035" max="12035" width="63.5703125" style="9" customWidth="1"/>
    <col min="12036" max="12036" width="32.85546875" style="9" customWidth="1"/>
    <col min="12037" max="12037" width="24.5703125" style="9" customWidth="1"/>
    <col min="12038" max="12038" width="4.5703125" style="9" customWidth="1"/>
    <col min="12039" max="12039" width="11" style="9" customWidth="1"/>
    <col min="12040" max="12040" width="4.42578125" style="9" customWidth="1"/>
    <col min="12041" max="12041" width="9.140625" style="9"/>
    <col min="12042" max="12042" width="10" style="9" bestFit="1" customWidth="1"/>
    <col min="12043" max="12289" width="9.140625" style="9"/>
    <col min="12290" max="12290" width="4.7109375" style="9" customWidth="1"/>
    <col min="12291" max="12291" width="63.5703125" style="9" customWidth="1"/>
    <col min="12292" max="12292" width="32.85546875" style="9" customWidth="1"/>
    <col min="12293" max="12293" width="24.5703125" style="9" customWidth="1"/>
    <col min="12294" max="12294" width="4.5703125" style="9" customWidth="1"/>
    <col min="12295" max="12295" width="11" style="9" customWidth="1"/>
    <col min="12296" max="12296" width="4.42578125" style="9" customWidth="1"/>
    <col min="12297" max="12297" width="9.140625" style="9"/>
    <col min="12298" max="12298" width="10" style="9" bestFit="1" customWidth="1"/>
    <col min="12299" max="12545" width="9.140625" style="9"/>
    <col min="12546" max="12546" width="4.7109375" style="9" customWidth="1"/>
    <col min="12547" max="12547" width="63.5703125" style="9" customWidth="1"/>
    <col min="12548" max="12548" width="32.85546875" style="9" customWidth="1"/>
    <col min="12549" max="12549" width="24.5703125" style="9" customWidth="1"/>
    <col min="12550" max="12550" width="4.5703125" style="9" customWidth="1"/>
    <col min="12551" max="12551" width="11" style="9" customWidth="1"/>
    <col min="12552" max="12552" width="4.42578125" style="9" customWidth="1"/>
    <col min="12553" max="12553" width="9.140625" style="9"/>
    <col min="12554" max="12554" width="10" style="9" bestFit="1" customWidth="1"/>
    <col min="12555" max="12801" width="9.140625" style="9"/>
    <col min="12802" max="12802" width="4.7109375" style="9" customWidth="1"/>
    <col min="12803" max="12803" width="63.5703125" style="9" customWidth="1"/>
    <col min="12804" max="12804" width="32.85546875" style="9" customWidth="1"/>
    <col min="12805" max="12805" width="24.5703125" style="9" customWidth="1"/>
    <col min="12806" max="12806" width="4.5703125" style="9" customWidth="1"/>
    <col min="12807" max="12807" width="11" style="9" customWidth="1"/>
    <col min="12808" max="12808" width="4.42578125" style="9" customWidth="1"/>
    <col min="12809" max="12809" width="9.140625" style="9"/>
    <col min="12810" max="12810" width="10" style="9" bestFit="1" customWidth="1"/>
    <col min="12811" max="13057" width="9.140625" style="9"/>
    <col min="13058" max="13058" width="4.7109375" style="9" customWidth="1"/>
    <col min="13059" max="13059" width="63.5703125" style="9" customWidth="1"/>
    <col min="13060" max="13060" width="32.85546875" style="9" customWidth="1"/>
    <col min="13061" max="13061" width="24.5703125" style="9" customWidth="1"/>
    <col min="13062" max="13062" width="4.5703125" style="9" customWidth="1"/>
    <col min="13063" max="13063" width="11" style="9" customWidth="1"/>
    <col min="13064" max="13064" width="4.42578125" style="9" customWidth="1"/>
    <col min="13065" max="13065" width="9.140625" style="9"/>
    <col min="13066" max="13066" width="10" style="9" bestFit="1" customWidth="1"/>
    <col min="13067" max="13313" width="9.140625" style="9"/>
    <col min="13314" max="13314" width="4.7109375" style="9" customWidth="1"/>
    <col min="13315" max="13315" width="63.5703125" style="9" customWidth="1"/>
    <col min="13316" max="13316" width="32.85546875" style="9" customWidth="1"/>
    <col min="13317" max="13317" width="24.5703125" style="9" customWidth="1"/>
    <col min="13318" max="13318" width="4.5703125" style="9" customWidth="1"/>
    <col min="13319" max="13319" width="11" style="9" customWidth="1"/>
    <col min="13320" max="13320" width="4.42578125" style="9" customWidth="1"/>
    <col min="13321" max="13321" width="9.140625" style="9"/>
    <col min="13322" max="13322" width="10" style="9" bestFit="1" customWidth="1"/>
    <col min="13323" max="13569" width="9.140625" style="9"/>
    <col min="13570" max="13570" width="4.7109375" style="9" customWidth="1"/>
    <col min="13571" max="13571" width="63.5703125" style="9" customWidth="1"/>
    <col min="13572" max="13572" width="32.85546875" style="9" customWidth="1"/>
    <col min="13573" max="13573" width="24.5703125" style="9" customWidth="1"/>
    <col min="13574" max="13574" width="4.5703125" style="9" customWidth="1"/>
    <col min="13575" max="13575" width="11" style="9" customWidth="1"/>
    <col min="13576" max="13576" width="4.42578125" style="9" customWidth="1"/>
    <col min="13577" max="13577" width="9.140625" style="9"/>
    <col min="13578" max="13578" width="10" style="9" bestFit="1" customWidth="1"/>
    <col min="13579" max="13825" width="9.140625" style="9"/>
    <col min="13826" max="13826" width="4.7109375" style="9" customWidth="1"/>
    <col min="13827" max="13827" width="63.5703125" style="9" customWidth="1"/>
    <col min="13828" max="13828" width="32.85546875" style="9" customWidth="1"/>
    <col min="13829" max="13829" width="24.5703125" style="9" customWidth="1"/>
    <col min="13830" max="13830" width="4.5703125" style="9" customWidth="1"/>
    <col min="13831" max="13831" width="11" style="9" customWidth="1"/>
    <col min="13832" max="13832" width="4.42578125" style="9" customWidth="1"/>
    <col min="13833" max="13833" width="9.140625" style="9"/>
    <col min="13834" max="13834" width="10" style="9" bestFit="1" customWidth="1"/>
    <col min="13835" max="14081" width="9.140625" style="9"/>
    <col min="14082" max="14082" width="4.7109375" style="9" customWidth="1"/>
    <col min="14083" max="14083" width="63.5703125" style="9" customWidth="1"/>
    <col min="14084" max="14084" width="32.85546875" style="9" customWidth="1"/>
    <col min="14085" max="14085" width="24.5703125" style="9" customWidth="1"/>
    <col min="14086" max="14086" width="4.5703125" style="9" customWidth="1"/>
    <col min="14087" max="14087" width="11" style="9" customWidth="1"/>
    <col min="14088" max="14088" width="4.42578125" style="9" customWidth="1"/>
    <col min="14089" max="14089" width="9.140625" style="9"/>
    <col min="14090" max="14090" width="10" style="9" bestFit="1" customWidth="1"/>
    <col min="14091" max="14337" width="9.140625" style="9"/>
    <col min="14338" max="14338" width="4.7109375" style="9" customWidth="1"/>
    <col min="14339" max="14339" width="63.5703125" style="9" customWidth="1"/>
    <col min="14340" max="14340" width="32.85546875" style="9" customWidth="1"/>
    <col min="14341" max="14341" width="24.5703125" style="9" customWidth="1"/>
    <col min="14342" max="14342" width="4.5703125" style="9" customWidth="1"/>
    <col min="14343" max="14343" width="11" style="9" customWidth="1"/>
    <col min="14344" max="14344" width="4.42578125" style="9" customWidth="1"/>
    <col min="14345" max="14345" width="9.140625" style="9"/>
    <col min="14346" max="14346" width="10" style="9" bestFit="1" customWidth="1"/>
    <col min="14347" max="14593" width="9.140625" style="9"/>
    <col min="14594" max="14594" width="4.7109375" style="9" customWidth="1"/>
    <col min="14595" max="14595" width="63.5703125" style="9" customWidth="1"/>
    <col min="14596" max="14596" width="32.85546875" style="9" customWidth="1"/>
    <col min="14597" max="14597" width="24.5703125" style="9" customWidth="1"/>
    <col min="14598" max="14598" width="4.5703125" style="9" customWidth="1"/>
    <col min="14599" max="14599" width="11" style="9" customWidth="1"/>
    <col min="14600" max="14600" width="4.42578125" style="9" customWidth="1"/>
    <col min="14601" max="14601" width="9.140625" style="9"/>
    <col min="14602" max="14602" width="10" style="9" bestFit="1" customWidth="1"/>
    <col min="14603" max="14849" width="9.140625" style="9"/>
    <col min="14850" max="14850" width="4.7109375" style="9" customWidth="1"/>
    <col min="14851" max="14851" width="63.5703125" style="9" customWidth="1"/>
    <col min="14852" max="14852" width="32.85546875" style="9" customWidth="1"/>
    <col min="14853" max="14853" width="24.5703125" style="9" customWidth="1"/>
    <col min="14854" max="14854" width="4.5703125" style="9" customWidth="1"/>
    <col min="14855" max="14855" width="11" style="9" customWidth="1"/>
    <col min="14856" max="14856" width="4.42578125" style="9" customWidth="1"/>
    <col min="14857" max="14857" width="9.140625" style="9"/>
    <col min="14858" max="14858" width="10" style="9" bestFit="1" customWidth="1"/>
    <col min="14859" max="15105" width="9.140625" style="9"/>
    <col min="15106" max="15106" width="4.7109375" style="9" customWidth="1"/>
    <col min="15107" max="15107" width="63.5703125" style="9" customWidth="1"/>
    <col min="15108" max="15108" width="32.85546875" style="9" customWidth="1"/>
    <col min="15109" max="15109" width="24.5703125" style="9" customWidth="1"/>
    <col min="15110" max="15110" width="4.5703125" style="9" customWidth="1"/>
    <col min="15111" max="15111" width="11" style="9" customWidth="1"/>
    <col min="15112" max="15112" width="4.42578125" style="9" customWidth="1"/>
    <col min="15113" max="15113" width="9.140625" style="9"/>
    <col min="15114" max="15114" width="10" style="9" bestFit="1" customWidth="1"/>
    <col min="15115" max="15361" width="9.140625" style="9"/>
    <col min="15362" max="15362" width="4.7109375" style="9" customWidth="1"/>
    <col min="15363" max="15363" width="63.5703125" style="9" customWidth="1"/>
    <col min="15364" max="15364" width="32.85546875" style="9" customWidth="1"/>
    <col min="15365" max="15365" width="24.5703125" style="9" customWidth="1"/>
    <col min="15366" max="15366" width="4.5703125" style="9" customWidth="1"/>
    <col min="15367" max="15367" width="11" style="9" customWidth="1"/>
    <col min="15368" max="15368" width="4.42578125" style="9" customWidth="1"/>
    <col min="15369" max="15369" width="9.140625" style="9"/>
    <col min="15370" max="15370" width="10" style="9" bestFit="1" customWidth="1"/>
    <col min="15371" max="15617" width="9.140625" style="9"/>
    <col min="15618" max="15618" width="4.7109375" style="9" customWidth="1"/>
    <col min="15619" max="15619" width="63.5703125" style="9" customWidth="1"/>
    <col min="15620" max="15620" width="32.85546875" style="9" customWidth="1"/>
    <col min="15621" max="15621" width="24.5703125" style="9" customWidth="1"/>
    <col min="15622" max="15622" width="4.5703125" style="9" customWidth="1"/>
    <col min="15623" max="15623" width="11" style="9" customWidth="1"/>
    <col min="15624" max="15624" width="4.42578125" style="9" customWidth="1"/>
    <col min="15625" max="15625" width="9.140625" style="9"/>
    <col min="15626" max="15626" width="10" style="9" bestFit="1" customWidth="1"/>
    <col min="15627" max="15873" width="9.140625" style="9"/>
    <col min="15874" max="15874" width="4.7109375" style="9" customWidth="1"/>
    <col min="15875" max="15875" width="63.5703125" style="9" customWidth="1"/>
    <col min="15876" max="15876" width="32.85546875" style="9" customWidth="1"/>
    <col min="15877" max="15877" width="24.5703125" style="9" customWidth="1"/>
    <col min="15878" max="15878" width="4.5703125" style="9" customWidth="1"/>
    <col min="15879" max="15879" width="11" style="9" customWidth="1"/>
    <col min="15880" max="15880" width="4.42578125" style="9" customWidth="1"/>
    <col min="15881" max="15881" width="9.140625" style="9"/>
    <col min="15882" max="15882" width="10" style="9" bestFit="1" customWidth="1"/>
    <col min="15883" max="16129" width="9.140625" style="9"/>
    <col min="16130" max="16130" width="4.7109375" style="9" customWidth="1"/>
    <col min="16131" max="16131" width="63.5703125" style="9" customWidth="1"/>
    <col min="16132" max="16132" width="32.85546875" style="9" customWidth="1"/>
    <col min="16133" max="16133" width="24.5703125" style="9" customWidth="1"/>
    <col min="16134" max="16134" width="4.5703125" style="9" customWidth="1"/>
    <col min="16135" max="16135" width="11" style="9" customWidth="1"/>
    <col min="16136" max="16136" width="4.42578125" style="9" customWidth="1"/>
    <col min="16137" max="16137" width="9.140625" style="9"/>
    <col min="16138" max="16138" width="10" style="9" bestFit="1" customWidth="1"/>
    <col min="16139" max="16384" width="9.140625" style="9"/>
  </cols>
  <sheetData>
    <row r="1" spans="2:9" ht="13.5" thickBot="1"/>
    <row r="2" spans="2:9" ht="68.25" customHeight="1" thickBot="1">
      <c r="B2" s="604" t="s">
        <v>3163</v>
      </c>
      <c r="C2" s="605"/>
      <c r="D2" s="605"/>
      <c r="E2" s="605"/>
      <c r="F2" s="605"/>
      <c r="G2" s="606"/>
    </row>
    <row r="3" spans="2:9" ht="15.75">
      <c r="B3" s="607" t="s">
        <v>3164</v>
      </c>
      <c r="C3" s="608"/>
      <c r="D3" s="608"/>
      <c r="E3" s="608"/>
      <c r="F3" s="608"/>
      <c r="G3" s="609"/>
    </row>
    <row r="4" spans="2:9" ht="15.75">
      <c r="B4" s="610"/>
      <c r="C4" s="611"/>
      <c r="D4" s="611"/>
      <c r="E4" s="611"/>
      <c r="F4" s="611"/>
      <c r="G4" s="612"/>
    </row>
    <row r="5" spans="2:9" ht="24" customHeight="1" thickBot="1">
      <c r="B5" s="613" t="s">
        <v>3165</v>
      </c>
      <c r="C5" s="614"/>
      <c r="D5" s="614"/>
      <c r="E5" s="614"/>
      <c r="F5" s="614"/>
      <c r="G5" s="615"/>
    </row>
    <row r="6" spans="2:9" ht="13.5" thickBot="1">
      <c r="B6" s="616"/>
      <c r="C6" s="617"/>
      <c r="D6" s="617"/>
      <c r="E6" s="617"/>
      <c r="F6" s="617"/>
      <c r="G6" s="618"/>
      <c r="H6" s="11"/>
      <c r="I6" s="11"/>
    </row>
    <row r="7" spans="2:9" ht="15.75" thickBot="1">
      <c r="B7" s="161">
        <v>1</v>
      </c>
      <c r="C7" s="162"/>
      <c r="D7" s="163"/>
      <c r="E7" s="164"/>
      <c r="F7" s="164"/>
      <c r="G7" s="165"/>
      <c r="H7" s="11"/>
      <c r="I7" s="11"/>
    </row>
    <row r="8" spans="2:9" ht="16.5" thickBot="1">
      <c r="B8" s="619" t="s">
        <v>3166</v>
      </c>
      <c r="C8" s="620"/>
      <c r="D8" s="620"/>
      <c r="E8" s="621"/>
      <c r="F8" s="218">
        <f>SUM(F7:F7)</f>
        <v>0</v>
      </c>
      <c r="G8" s="12"/>
    </row>
    <row r="9" spans="2:9" s="10" customFormat="1" ht="15.75">
      <c r="B9" s="622" t="s">
        <v>3167</v>
      </c>
      <c r="C9" s="623"/>
      <c r="D9" s="623"/>
      <c r="E9" s="13" t="s">
        <v>3168</v>
      </c>
      <c r="F9" s="202"/>
      <c r="G9" s="12"/>
      <c r="H9" s="9"/>
    </row>
    <row r="10" spans="2:9" s="10" customFormat="1" ht="15.75">
      <c r="B10" s="595" t="s">
        <v>3169</v>
      </c>
      <c r="C10" s="596"/>
      <c r="D10" s="596"/>
      <c r="E10" s="14"/>
      <c r="F10" s="202"/>
      <c r="G10" s="12"/>
      <c r="H10" s="9"/>
    </row>
    <row r="11" spans="2:9" s="10" customFormat="1" ht="15.75">
      <c r="B11" s="590" t="s">
        <v>3170</v>
      </c>
      <c r="C11" s="591"/>
      <c r="D11" s="591"/>
      <c r="E11" s="154">
        <v>8.3299999999999999E-2</v>
      </c>
      <c r="F11" s="202"/>
      <c r="G11" s="12"/>
      <c r="H11" s="9"/>
    </row>
    <row r="12" spans="2:9" s="10" customFormat="1" ht="15.75">
      <c r="B12" s="590" t="s">
        <v>3171</v>
      </c>
      <c r="C12" s="591"/>
      <c r="D12" s="591"/>
      <c r="E12" s="154">
        <v>0.121</v>
      </c>
      <c r="F12" s="202"/>
      <c r="G12" s="12"/>
      <c r="H12" s="9"/>
    </row>
    <row r="13" spans="2:9" s="10" customFormat="1" ht="15" customHeight="1">
      <c r="B13" s="15" t="s">
        <v>3172</v>
      </c>
      <c r="C13" s="601" t="s">
        <v>3173</v>
      </c>
      <c r="D13" s="601"/>
      <c r="E13" s="154">
        <f>SUM(E11:E12)*E24</f>
        <v>7.5182399999999996E-2</v>
      </c>
      <c r="F13" s="202"/>
      <c r="G13" s="12"/>
      <c r="H13" s="9"/>
    </row>
    <row r="14" spans="2:9" s="10" customFormat="1" ht="15.75">
      <c r="B14" s="593" t="s">
        <v>3174</v>
      </c>
      <c r="C14" s="594"/>
      <c r="D14" s="594"/>
      <c r="E14" s="155">
        <f>SUM(E11:E13)</f>
        <v>0.27948239999999996</v>
      </c>
      <c r="F14" s="202"/>
      <c r="G14" s="12"/>
      <c r="H14" s="9"/>
    </row>
    <row r="15" spans="2:9" s="10" customFormat="1" ht="15.75" customHeight="1">
      <c r="B15" s="595" t="s">
        <v>3175</v>
      </c>
      <c r="C15" s="596"/>
      <c r="D15" s="596"/>
      <c r="E15" s="155" t="s">
        <v>3168</v>
      </c>
      <c r="F15" s="202"/>
      <c r="G15" s="12"/>
      <c r="H15" s="9"/>
    </row>
    <row r="16" spans="2:9" s="10" customFormat="1" ht="15.75" customHeight="1">
      <c r="B16" s="590" t="s">
        <v>3176</v>
      </c>
      <c r="C16" s="591"/>
      <c r="D16" s="591"/>
      <c r="E16" s="154">
        <v>0.2</v>
      </c>
      <c r="F16" s="202"/>
      <c r="G16" s="12"/>
      <c r="H16" s="17"/>
    </row>
    <row r="17" spans="2:8" s="10" customFormat="1" ht="15.75">
      <c r="B17" s="590" t="s">
        <v>3177</v>
      </c>
      <c r="C17" s="591"/>
      <c r="D17" s="591"/>
      <c r="E17" s="154">
        <v>2.5000000000000001E-2</v>
      </c>
      <c r="F17" s="202"/>
      <c r="G17" s="12"/>
      <c r="H17" s="17"/>
    </row>
    <row r="18" spans="2:8" s="10" customFormat="1" ht="15.75">
      <c r="B18" s="590" t="s">
        <v>3178</v>
      </c>
      <c r="C18" s="591"/>
      <c r="D18" s="591"/>
      <c r="E18" s="154">
        <v>0.03</v>
      </c>
      <c r="F18" s="202"/>
      <c r="G18" s="12"/>
      <c r="H18" s="9"/>
    </row>
    <row r="19" spans="2:8" s="10" customFormat="1" ht="15.75">
      <c r="B19" s="590" t="s">
        <v>3179</v>
      </c>
      <c r="C19" s="591"/>
      <c r="D19" s="591"/>
      <c r="E19" s="154">
        <v>1.4999999999999999E-2</v>
      </c>
      <c r="F19" s="202"/>
      <c r="G19" s="12"/>
      <c r="H19" s="9"/>
    </row>
    <row r="20" spans="2:8" s="10" customFormat="1" ht="15.75" customHeight="1">
      <c r="B20" s="590" t="s">
        <v>3180</v>
      </c>
      <c r="C20" s="591"/>
      <c r="D20" s="591"/>
      <c r="E20" s="154">
        <v>0.01</v>
      </c>
      <c r="F20" s="202"/>
      <c r="G20" s="12"/>
      <c r="H20" s="9"/>
    </row>
    <row r="21" spans="2:8" s="10" customFormat="1" ht="15.75" customHeight="1">
      <c r="B21" s="590" t="s">
        <v>3181</v>
      </c>
      <c r="C21" s="591"/>
      <c r="D21" s="591"/>
      <c r="E21" s="154">
        <v>6.0000000000000001E-3</v>
      </c>
      <c r="F21" s="202"/>
      <c r="G21" s="12"/>
      <c r="H21" s="9"/>
    </row>
    <row r="22" spans="2:8" s="10" customFormat="1" ht="15.75">
      <c r="B22" s="600" t="s">
        <v>3182</v>
      </c>
      <c r="C22" s="601"/>
      <c r="D22" s="601"/>
      <c r="E22" s="154">
        <v>2E-3</v>
      </c>
      <c r="F22" s="202"/>
      <c r="G22" s="12"/>
      <c r="H22" s="9"/>
    </row>
    <row r="23" spans="2:8" s="10" customFormat="1" ht="38.25" customHeight="1">
      <c r="B23" s="590" t="s">
        <v>3183</v>
      </c>
      <c r="C23" s="591"/>
      <c r="D23" s="591"/>
      <c r="E23" s="154">
        <v>0.08</v>
      </c>
      <c r="F23" s="202"/>
      <c r="G23" s="12"/>
      <c r="H23" s="9"/>
    </row>
    <row r="24" spans="2:8" s="10" customFormat="1" ht="15.75">
      <c r="B24" s="602" t="s">
        <v>3174</v>
      </c>
      <c r="C24" s="603"/>
      <c r="D24" s="603"/>
      <c r="E24" s="18">
        <f>SUM(E16:E23)</f>
        <v>0.36800000000000005</v>
      </c>
      <c r="F24" s="202"/>
      <c r="G24" s="12"/>
      <c r="H24" s="9"/>
    </row>
    <row r="25" spans="2:8" ht="15.75">
      <c r="B25" s="602" t="s">
        <v>3184</v>
      </c>
      <c r="C25" s="603"/>
      <c r="D25" s="592"/>
      <c r="E25" s="16" t="s">
        <v>3168</v>
      </c>
      <c r="F25" s="202"/>
      <c r="G25" s="12"/>
    </row>
    <row r="26" spans="2:8" ht="15.75" customHeight="1">
      <c r="B26" s="590" t="s">
        <v>3185</v>
      </c>
      <c r="C26" s="591"/>
      <c r="D26" s="592"/>
      <c r="E26" s="154">
        <f>1/12*0.055</f>
        <v>4.5833333333333334E-3</v>
      </c>
      <c r="F26" s="202"/>
      <c r="G26" s="12"/>
    </row>
    <row r="27" spans="2:8" ht="15.75" customHeight="1">
      <c r="B27" s="590" t="s">
        <v>3186</v>
      </c>
      <c r="C27" s="591"/>
      <c r="D27" s="592"/>
      <c r="E27" s="154">
        <f>E26*E23</f>
        <v>3.6666666666666667E-4</v>
      </c>
      <c r="F27" s="202"/>
      <c r="G27" s="12"/>
    </row>
    <row r="28" spans="2:8" ht="15.75" customHeight="1">
      <c r="B28" s="590" t="s">
        <v>3187</v>
      </c>
      <c r="C28" s="591"/>
      <c r="D28" s="592"/>
      <c r="E28" s="154">
        <v>3.4799999999999998E-2</v>
      </c>
      <c r="F28" s="203"/>
      <c r="G28" s="12"/>
    </row>
    <row r="29" spans="2:8" ht="65.25" customHeight="1">
      <c r="B29" s="590" t="s">
        <v>3188</v>
      </c>
      <c r="C29" s="591"/>
      <c r="D29" s="592"/>
      <c r="E29" s="154">
        <v>1.9400000000000001E-2</v>
      </c>
      <c r="F29" s="202"/>
      <c r="G29" s="12"/>
    </row>
    <row r="30" spans="2:8" ht="15.75" customHeight="1">
      <c r="B30" s="600" t="s">
        <v>3189</v>
      </c>
      <c r="C30" s="601"/>
      <c r="D30" s="592"/>
      <c r="E30" s="154">
        <f>E24*E29</f>
        <v>7.1392000000000009E-3</v>
      </c>
      <c r="F30" s="202"/>
      <c r="G30" s="12"/>
    </row>
    <row r="31" spans="2:8" ht="15.75" customHeight="1">
      <c r="B31" s="590" t="s">
        <v>3190</v>
      </c>
      <c r="C31" s="591"/>
      <c r="D31" s="592"/>
      <c r="E31" s="154">
        <v>5.1999999999999998E-3</v>
      </c>
      <c r="F31" s="203"/>
      <c r="G31" s="12"/>
    </row>
    <row r="32" spans="2:8" ht="15.75">
      <c r="B32" s="593" t="s">
        <v>3174</v>
      </c>
      <c r="C32" s="594"/>
      <c r="D32" s="592"/>
      <c r="E32" s="156">
        <f>SUM(E26:E31)</f>
        <v>7.1489200000000003E-2</v>
      </c>
      <c r="F32" s="202"/>
      <c r="G32" s="12"/>
    </row>
    <row r="33" spans="2:7" ht="15.75">
      <c r="B33" s="595" t="s">
        <v>3191</v>
      </c>
      <c r="C33" s="596"/>
      <c r="D33" s="592"/>
      <c r="E33" s="16"/>
      <c r="F33" s="202"/>
      <c r="G33" s="12"/>
    </row>
    <row r="34" spans="2:7" ht="15.75">
      <c r="B34" s="595" t="s">
        <v>3192</v>
      </c>
      <c r="C34" s="596"/>
      <c r="D34" s="592"/>
      <c r="E34" s="156" t="s">
        <v>3168</v>
      </c>
      <c r="F34" s="202"/>
      <c r="G34" s="12"/>
    </row>
    <row r="35" spans="2:7" ht="15.75">
      <c r="B35" s="590" t="s">
        <v>3193</v>
      </c>
      <c r="C35" s="591"/>
      <c r="D35" s="592"/>
      <c r="E35" s="154">
        <f>((1+1/3)/12)/12</f>
        <v>9.2592592592592587E-3</v>
      </c>
      <c r="F35"/>
      <c r="G35" s="12"/>
    </row>
    <row r="36" spans="2:7" ht="15.75">
      <c r="B36" s="590" t="s">
        <v>3194</v>
      </c>
      <c r="C36" s="591"/>
      <c r="D36" s="592"/>
      <c r="E36" s="157">
        <f>(((1/30)*0.98/12))</f>
        <v>2.7222222222222218E-3</v>
      </c>
      <c r="F36" s="202"/>
      <c r="G36" s="12"/>
    </row>
    <row r="37" spans="2:7" ht="15.75">
      <c r="B37" s="590" t="s">
        <v>3195</v>
      </c>
      <c r="C37" s="591"/>
      <c r="D37" s="592"/>
      <c r="E37" s="154">
        <v>2.3000000000000001E-4</v>
      </c>
      <c r="F37" s="202"/>
      <c r="G37" s="12"/>
    </row>
    <row r="38" spans="2:7" ht="15.75" customHeight="1">
      <c r="B38" s="590" t="s">
        <v>3196</v>
      </c>
      <c r="C38" s="591"/>
      <c r="D38" s="592"/>
      <c r="E38" s="154">
        <v>4.1999999999999997E-3</v>
      </c>
      <c r="F38" s="203"/>
      <c r="G38" s="12"/>
    </row>
    <row r="39" spans="2:7" ht="15.75" customHeight="1">
      <c r="B39" s="590" t="s">
        <v>3197</v>
      </c>
      <c r="C39" s="591"/>
      <c r="D39" s="592"/>
      <c r="E39" s="154">
        <f>((1/12*4)+(1.33/12*4))/12*0.0025</f>
        <v>1.6180555555555555E-4</v>
      </c>
      <c r="F39" s="203"/>
      <c r="G39" s="12"/>
    </row>
    <row r="40" spans="2:7" ht="15.75" customHeight="1">
      <c r="B40" s="590" t="s">
        <v>3198</v>
      </c>
      <c r="C40" s="591"/>
      <c r="D40" s="592"/>
      <c r="E40" s="154">
        <v>0</v>
      </c>
      <c r="F40" s="202"/>
      <c r="G40" s="12"/>
    </row>
    <row r="41" spans="2:7" ht="16.5" thickBot="1">
      <c r="B41" s="597" t="s">
        <v>3174</v>
      </c>
      <c r="C41" s="598"/>
      <c r="D41" s="599"/>
      <c r="E41" s="158">
        <f>SUM(E35:E40)</f>
        <v>1.6573287037037032E-2</v>
      </c>
      <c r="F41" s="202"/>
      <c r="G41" s="12"/>
    </row>
    <row r="42" spans="2:7" ht="16.5" thickBot="1">
      <c r="B42" s="587" t="s">
        <v>3199</v>
      </c>
      <c r="C42" s="588"/>
      <c r="D42" s="589"/>
      <c r="E42" s="159">
        <f>E14+E24+E32+E41</f>
        <v>0.73554488703703713</v>
      </c>
      <c r="F42" s="202"/>
      <c r="G42" s="12"/>
    </row>
    <row r="43" spans="2:7" ht="16.5" thickBot="1">
      <c r="B43" s="19"/>
      <c r="C43" s="572"/>
      <c r="D43" s="572"/>
      <c r="E43" s="573"/>
      <c r="F43" s="204"/>
      <c r="G43" s="12"/>
    </row>
    <row r="44" spans="2:7" ht="16.5" customHeight="1">
      <c r="B44" s="584" t="s">
        <v>3200</v>
      </c>
      <c r="C44" s="585"/>
      <c r="D44" s="585"/>
      <c r="E44" s="585"/>
      <c r="F44" s="586"/>
      <c r="G44" s="205"/>
    </row>
    <row r="45" spans="2:7" ht="16.5" customHeight="1">
      <c r="B45" s="582" t="s">
        <v>3201</v>
      </c>
      <c r="C45" s="583"/>
      <c r="D45" s="583"/>
      <c r="E45" s="213" t="s">
        <v>3202</v>
      </c>
      <c r="F45" s="574" t="s">
        <v>3203</v>
      </c>
      <c r="G45" s="576"/>
    </row>
    <row r="46" spans="2:7" ht="15.75">
      <c r="B46" s="582"/>
      <c r="C46" s="583"/>
      <c r="D46" s="583"/>
      <c r="E46" s="215">
        <v>22</v>
      </c>
      <c r="F46" s="575"/>
      <c r="G46" s="577"/>
    </row>
    <row r="47" spans="2:7" ht="15.75" customHeight="1">
      <c r="B47" s="216" t="s">
        <v>3072</v>
      </c>
      <c r="C47" s="578" t="s">
        <v>3073</v>
      </c>
      <c r="D47" s="578"/>
      <c r="E47" s="209" t="s">
        <v>3204</v>
      </c>
      <c r="F47" s="214" t="s">
        <v>3204</v>
      </c>
      <c r="G47" s="206"/>
    </row>
    <row r="48" spans="2:7" ht="16.5" customHeight="1">
      <c r="B48" s="160" t="s">
        <v>3095</v>
      </c>
      <c r="C48" s="579" t="s">
        <v>3076</v>
      </c>
      <c r="D48" s="579"/>
      <c r="E48" s="210">
        <v>11</v>
      </c>
      <c r="F48" s="20">
        <v>0</v>
      </c>
      <c r="G48" s="207"/>
    </row>
    <row r="49" spans="2:7" ht="15">
      <c r="B49" s="160" t="s">
        <v>3097</v>
      </c>
      <c r="C49" s="580" t="s">
        <v>3205</v>
      </c>
      <c r="D49" s="580"/>
      <c r="E49" s="211">
        <v>42.2</v>
      </c>
      <c r="F49" s="21">
        <v>0</v>
      </c>
      <c r="G49" s="207"/>
    </row>
    <row r="50" spans="2:7" ht="16.5" customHeight="1">
      <c r="B50" s="22" t="s">
        <v>3051</v>
      </c>
      <c r="C50" s="580" t="s">
        <v>3206</v>
      </c>
      <c r="D50" s="580"/>
      <c r="E50" s="212">
        <v>0</v>
      </c>
      <c r="F50" s="23">
        <v>0</v>
      </c>
      <c r="G50" s="207"/>
    </row>
    <row r="51" spans="2:7" ht="15">
      <c r="B51" s="22" t="s">
        <v>3017</v>
      </c>
      <c r="C51" s="580" t="s">
        <v>3207</v>
      </c>
      <c r="D51" s="580"/>
      <c r="E51" s="211">
        <v>0</v>
      </c>
      <c r="F51" s="21">
        <v>0</v>
      </c>
      <c r="G51" s="207"/>
    </row>
    <row r="52" spans="2:7" ht="39" customHeight="1">
      <c r="B52" s="22" t="s">
        <v>3080</v>
      </c>
      <c r="C52" s="581" t="s">
        <v>3208</v>
      </c>
      <c r="D52" s="581"/>
      <c r="E52" s="211">
        <v>0</v>
      </c>
      <c r="F52" s="21">
        <v>3.1</v>
      </c>
      <c r="G52" s="207"/>
    </row>
    <row r="53" spans="2:7" ht="15.75" thickBot="1">
      <c r="B53" s="24" t="s">
        <v>3102</v>
      </c>
      <c r="C53" s="571" t="s">
        <v>3209</v>
      </c>
      <c r="D53" s="571"/>
      <c r="E53" s="217">
        <v>0</v>
      </c>
      <c r="F53" s="25"/>
      <c r="G53" s="208"/>
    </row>
  </sheetData>
  <mergeCells count="52">
    <mergeCell ref="B2:G2"/>
    <mergeCell ref="B3:G3"/>
    <mergeCell ref="B4:G4"/>
    <mergeCell ref="B5:G5"/>
    <mergeCell ref="B18:D18"/>
    <mergeCell ref="B6:G6"/>
    <mergeCell ref="B8:E8"/>
    <mergeCell ref="B9:D9"/>
    <mergeCell ref="B10:D10"/>
    <mergeCell ref="B11:D11"/>
    <mergeCell ref="B12:D12"/>
    <mergeCell ref="C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B42:D42"/>
    <mergeCell ref="B31:D31"/>
    <mergeCell ref="B32:D32"/>
    <mergeCell ref="B33:D33"/>
    <mergeCell ref="B34:D34"/>
    <mergeCell ref="B35:D35"/>
    <mergeCell ref="B36:D36"/>
    <mergeCell ref="B37:D37"/>
    <mergeCell ref="B38:D38"/>
    <mergeCell ref="B39:D39"/>
    <mergeCell ref="B40:D40"/>
    <mergeCell ref="B41:D41"/>
    <mergeCell ref="C53:D53"/>
    <mergeCell ref="C43:E43"/>
    <mergeCell ref="F45:F46"/>
    <mergeCell ref="G45:G46"/>
    <mergeCell ref="C47:D47"/>
    <mergeCell ref="C48:D48"/>
    <mergeCell ref="C49:D49"/>
    <mergeCell ref="C50:D50"/>
    <mergeCell ref="C51:D51"/>
    <mergeCell ref="C52:D52"/>
    <mergeCell ref="B45:D46"/>
    <mergeCell ref="B44:F44"/>
  </mergeCells>
  <phoneticPr fontId="67" type="noConversion"/>
  <pageMargins left="0.511811024" right="0.511811024" top="0.78740157499999996" bottom="0.78740157499999996" header="0.31496062000000002" footer="0.31496062000000002"/>
  <pageSetup paperSize="9" scale="4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22A5B-28EB-49A6-BBBE-E5EEFAFC1BD9}">
  <dimension ref="A1:M1236"/>
  <sheetViews>
    <sheetView topLeftCell="A1208" workbookViewId="0">
      <selection activeCell="F1239" sqref="F1239"/>
    </sheetView>
  </sheetViews>
  <sheetFormatPr defaultRowHeight="15"/>
  <cols>
    <col min="1" max="2" width="9.140625" style="8"/>
    <col min="3" max="3" width="107" style="8" customWidth="1"/>
    <col min="4" max="5" width="9.140625" style="8"/>
    <col min="6" max="6" width="13.28515625" style="8" bestFit="1" customWidth="1"/>
    <col min="7" max="7" width="16.28515625" style="8" customWidth="1"/>
    <col min="8" max="8" width="15.85546875" style="8" customWidth="1"/>
    <col min="9" max="10" width="15.85546875" style="8" bestFit="1" customWidth="1"/>
    <col min="11" max="11" width="9.140625" style="8"/>
    <col min="12" max="12" width="14.5703125" style="8" customWidth="1"/>
    <col min="13" max="13" width="13.28515625" style="8" customWidth="1"/>
    <col min="14" max="16384" width="9.140625" style="8"/>
  </cols>
  <sheetData>
    <row r="1" spans="1:13" ht="25.5">
      <c r="A1" s="301" t="s">
        <v>57</v>
      </c>
      <c r="B1" s="301" t="s">
        <v>58</v>
      </c>
      <c r="C1" s="301" t="s">
        <v>59</v>
      </c>
      <c r="D1" s="301" t="s">
        <v>60</v>
      </c>
      <c r="E1" s="301" t="s">
        <v>61</v>
      </c>
      <c r="F1" s="301" t="s">
        <v>62</v>
      </c>
      <c r="G1" s="301" t="s">
        <v>63</v>
      </c>
      <c r="H1" s="301" t="s">
        <v>64</v>
      </c>
      <c r="I1" s="301" t="s">
        <v>65</v>
      </c>
      <c r="J1" s="301" t="s">
        <v>66</v>
      </c>
      <c r="K1" s="302"/>
      <c r="L1" s="303" t="s">
        <v>67</v>
      </c>
      <c r="M1" s="303" t="s">
        <v>68</v>
      </c>
    </row>
    <row r="2" spans="1:13">
      <c r="A2" s="239" t="s">
        <v>69</v>
      </c>
      <c r="B2" s="239" t="s">
        <v>70</v>
      </c>
      <c r="C2" s="223" t="s">
        <v>71</v>
      </c>
      <c r="D2" s="239" t="s">
        <v>72</v>
      </c>
      <c r="E2" s="239">
        <v>22</v>
      </c>
      <c r="F2" s="240">
        <v>2.74</v>
      </c>
      <c r="G2" s="240">
        <f t="shared" ref="G2:G65" si="0">F2*(1+$L$2)</f>
        <v>3.1586720000000006</v>
      </c>
      <c r="H2" s="240">
        <f t="shared" ref="H2:H65" si="1">F2*(1+$M$2)</f>
        <v>3.3134820000000005</v>
      </c>
      <c r="I2" s="240">
        <f t="shared" ref="I2:I65" si="2">E2*G2</f>
        <v>69.490784000000019</v>
      </c>
      <c r="J2" s="240">
        <f t="shared" ref="J2:J65" si="3">E2*H2</f>
        <v>72.896604000000011</v>
      </c>
      <c r="L2" s="313">
        <v>0.15279999999999999</v>
      </c>
      <c r="M2" s="313">
        <v>0.20930000000000001</v>
      </c>
    </row>
    <row r="3" spans="1:13">
      <c r="A3" s="239" t="s">
        <v>73</v>
      </c>
      <c r="B3" s="239" t="s">
        <v>70</v>
      </c>
      <c r="C3" s="223" t="s">
        <v>74</v>
      </c>
      <c r="D3" s="239" t="s">
        <v>72</v>
      </c>
      <c r="E3" s="239">
        <v>47</v>
      </c>
      <c r="F3" s="240">
        <v>1.02</v>
      </c>
      <c r="G3" s="240">
        <f t="shared" si="0"/>
        <v>1.175856</v>
      </c>
      <c r="H3" s="240">
        <f t="shared" si="1"/>
        <v>1.2334860000000001</v>
      </c>
      <c r="I3" s="240">
        <f t="shared" si="2"/>
        <v>55.265231999999997</v>
      </c>
      <c r="J3" s="240">
        <f t="shared" si="3"/>
        <v>57.973842000000005</v>
      </c>
    </row>
    <row r="4" spans="1:13">
      <c r="A4" s="239" t="s">
        <v>75</v>
      </c>
      <c r="B4" s="239" t="s">
        <v>70</v>
      </c>
      <c r="C4" s="223" t="s">
        <v>76</v>
      </c>
      <c r="D4" s="239" t="s">
        <v>72</v>
      </c>
      <c r="E4" s="239">
        <v>144</v>
      </c>
      <c r="F4" s="240">
        <v>0.06</v>
      </c>
      <c r="G4" s="240">
        <f t="shared" si="0"/>
        <v>6.9167999999999993E-2</v>
      </c>
      <c r="H4" s="240">
        <f t="shared" si="1"/>
        <v>7.2557999999999997E-2</v>
      </c>
      <c r="I4" s="240">
        <f t="shared" si="2"/>
        <v>9.9601919999999993</v>
      </c>
      <c r="J4" s="240">
        <f t="shared" si="3"/>
        <v>10.448352</v>
      </c>
    </row>
    <row r="5" spans="1:13">
      <c r="A5" s="239" t="s">
        <v>77</v>
      </c>
      <c r="B5" s="239" t="s">
        <v>70</v>
      </c>
      <c r="C5" s="223" t="s">
        <v>78</v>
      </c>
      <c r="D5" s="239" t="s">
        <v>72</v>
      </c>
      <c r="E5" s="239">
        <v>144</v>
      </c>
      <c r="F5" s="240">
        <v>0.15</v>
      </c>
      <c r="G5" s="240">
        <f t="shared" si="0"/>
        <v>0.17291999999999999</v>
      </c>
      <c r="H5" s="240">
        <f t="shared" si="1"/>
        <v>0.181395</v>
      </c>
      <c r="I5" s="240">
        <f t="shared" si="2"/>
        <v>24.900479999999998</v>
      </c>
      <c r="J5" s="240">
        <f t="shared" si="3"/>
        <v>26.12088</v>
      </c>
    </row>
    <row r="6" spans="1:13">
      <c r="A6" s="239" t="s">
        <v>79</v>
      </c>
      <c r="B6" s="239" t="s">
        <v>70</v>
      </c>
      <c r="C6" s="223" t="s">
        <v>80</v>
      </c>
      <c r="D6" s="239" t="s">
        <v>72</v>
      </c>
      <c r="E6" s="239">
        <v>144</v>
      </c>
      <c r="F6" s="240">
        <v>0.2</v>
      </c>
      <c r="G6" s="240">
        <f t="shared" si="0"/>
        <v>0.23056000000000001</v>
      </c>
      <c r="H6" s="240">
        <f t="shared" si="1"/>
        <v>0.24186000000000002</v>
      </c>
      <c r="I6" s="240">
        <f t="shared" si="2"/>
        <v>33.20064</v>
      </c>
      <c r="J6" s="240">
        <f t="shared" si="3"/>
        <v>34.827840000000002</v>
      </c>
    </row>
    <row r="7" spans="1:13">
      <c r="A7" s="239" t="s">
        <v>81</v>
      </c>
      <c r="B7" s="239" t="s">
        <v>70</v>
      </c>
      <c r="C7" s="223" t="s">
        <v>82</v>
      </c>
      <c r="D7" s="239" t="s">
        <v>72</v>
      </c>
      <c r="E7" s="239">
        <v>144</v>
      </c>
      <c r="F7" s="240">
        <v>0.99</v>
      </c>
      <c r="G7" s="240">
        <f t="shared" si="0"/>
        <v>1.1412720000000001</v>
      </c>
      <c r="H7" s="240">
        <f t="shared" si="1"/>
        <v>1.1972070000000001</v>
      </c>
      <c r="I7" s="240">
        <f t="shared" si="2"/>
        <v>164.34316800000002</v>
      </c>
      <c r="J7" s="240">
        <f t="shared" si="3"/>
        <v>172.39780800000003</v>
      </c>
    </row>
    <row r="8" spans="1:13">
      <c r="A8" s="239" t="s">
        <v>83</v>
      </c>
      <c r="B8" s="239" t="s">
        <v>70</v>
      </c>
      <c r="C8" s="223" t="s">
        <v>84</v>
      </c>
      <c r="D8" s="239" t="s">
        <v>72</v>
      </c>
      <c r="E8" s="239">
        <v>7</v>
      </c>
      <c r="F8" s="240">
        <v>3.65</v>
      </c>
      <c r="G8" s="240">
        <f t="shared" si="0"/>
        <v>4.2077200000000001</v>
      </c>
      <c r="H8" s="240">
        <f t="shared" si="1"/>
        <v>4.413945</v>
      </c>
      <c r="I8" s="240">
        <f t="shared" si="2"/>
        <v>29.454039999999999</v>
      </c>
      <c r="J8" s="240">
        <f t="shared" si="3"/>
        <v>30.897615000000002</v>
      </c>
    </row>
    <row r="9" spans="1:13">
      <c r="A9" s="239" t="s">
        <v>85</v>
      </c>
      <c r="B9" s="239" t="s">
        <v>70</v>
      </c>
      <c r="C9" s="223" t="s">
        <v>86</v>
      </c>
      <c r="D9" s="239" t="s">
        <v>72</v>
      </c>
      <c r="E9" s="239">
        <v>7</v>
      </c>
      <c r="F9" s="240">
        <v>3.7</v>
      </c>
      <c r="G9" s="240">
        <f t="shared" si="0"/>
        <v>4.2653600000000003</v>
      </c>
      <c r="H9" s="240">
        <f t="shared" si="1"/>
        <v>4.4744100000000007</v>
      </c>
      <c r="I9" s="240">
        <f t="shared" si="2"/>
        <v>29.857520000000001</v>
      </c>
      <c r="J9" s="240">
        <f t="shared" si="3"/>
        <v>31.320870000000006</v>
      </c>
    </row>
    <row r="10" spans="1:13">
      <c r="A10" s="239" t="s">
        <v>87</v>
      </c>
      <c r="B10" s="239" t="s">
        <v>70</v>
      </c>
      <c r="C10" s="223" t="s">
        <v>88</v>
      </c>
      <c r="D10" s="239" t="s">
        <v>72</v>
      </c>
      <c r="E10" s="239">
        <v>7</v>
      </c>
      <c r="F10" s="240">
        <v>3.33</v>
      </c>
      <c r="G10" s="240">
        <f t="shared" si="0"/>
        <v>3.8388240000000002</v>
      </c>
      <c r="H10" s="240">
        <f t="shared" si="1"/>
        <v>4.0269690000000002</v>
      </c>
      <c r="I10" s="240">
        <f t="shared" si="2"/>
        <v>26.871768000000003</v>
      </c>
      <c r="J10" s="240">
        <f t="shared" si="3"/>
        <v>28.188783000000001</v>
      </c>
    </row>
    <row r="11" spans="1:13">
      <c r="A11" s="239" t="s">
        <v>89</v>
      </c>
      <c r="B11" s="239" t="s">
        <v>70</v>
      </c>
      <c r="C11" s="223" t="s">
        <v>90</v>
      </c>
      <c r="D11" s="239" t="s">
        <v>72</v>
      </c>
      <c r="E11" s="239">
        <v>7</v>
      </c>
      <c r="F11" s="240">
        <v>3.56</v>
      </c>
      <c r="G11" s="240">
        <f t="shared" si="0"/>
        <v>4.1039680000000001</v>
      </c>
      <c r="H11" s="240">
        <f t="shared" si="1"/>
        <v>4.3051080000000006</v>
      </c>
      <c r="I11" s="240">
        <f t="shared" si="2"/>
        <v>28.727775999999999</v>
      </c>
      <c r="J11" s="240">
        <f t="shared" si="3"/>
        <v>30.135756000000004</v>
      </c>
    </row>
    <row r="12" spans="1:13">
      <c r="A12" s="239" t="s">
        <v>91</v>
      </c>
      <c r="B12" s="239" t="s">
        <v>70</v>
      </c>
      <c r="C12" s="223" t="s">
        <v>92</v>
      </c>
      <c r="D12" s="239" t="s">
        <v>72</v>
      </c>
      <c r="E12" s="239">
        <v>7</v>
      </c>
      <c r="F12" s="240">
        <v>2.0499999999999998</v>
      </c>
      <c r="G12" s="240">
        <f t="shared" si="0"/>
        <v>2.3632399999999998</v>
      </c>
      <c r="H12" s="240">
        <f t="shared" si="1"/>
        <v>2.4790649999999999</v>
      </c>
      <c r="I12" s="240">
        <f t="shared" si="2"/>
        <v>16.542679999999997</v>
      </c>
      <c r="J12" s="240">
        <f t="shared" si="3"/>
        <v>17.353455</v>
      </c>
    </row>
    <row r="13" spans="1:13">
      <c r="A13" s="239" t="s">
        <v>93</v>
      </c>
      <c r="B13" s="239" t="s">
        <v>70</v>
      </c>
      <c r="C13" s="223" t="s">
        <v>94</v>
      </c>
      <c r="D13" s="239" t="s">
        <v>72</v>
      </c>
      <c r="E13" s="239">
        <v>7</v>
      </c>
      <c r="F13" s="240">
        <v>2.15</v>
      </c>
      <c r="G13" s="240">
        <f t="shared" si="0"/>
        <v>2.4785200000000001</v>
      </c>
      <c r="H13" s="240">
        <f t="shared" si="1"/>
        <v>2.5999949999999998</v>
      </c>
      <c r="I13" s="240">
        <f t="shared" si="2"/>
        <v>17.349640000000001</v>
      </c>
      <c r="J13" s="240">
        <f t="shared" si="3"/>
        <v>18.199964999999999</v>
      </c>
    </row>
    <row r="14" spans="1:13">
      <c r="A14" s="239" t="s">
        <v>95</v>
      </c>
      <c r="B14" s="239" t="s">
        <v>70</v>
      </c>
      <c r="C14" s="223" t="s">
        <v>96</v>
      </c>
      <c r="D14" s="239" t="s">
        <v>72</v>
      </c>
      <c r="E14" s="239">
        <v>7</v>
      </c>
      <c r="F14" s="240">
        <v>1.76</v>
      </c>
      <c r="G14" s="240">
        <f t="shared" si="0"/>
        <v>2.0289280000000001</v>
      </c>
      <c r="H14" s="240">
        <f t="shared" si="1"/>
        <v>2.128368</v>
      </c>
      <c r="I14" s="240">
        <f t="shared" si="2"/>
        <v>14.202496</v>
      </c>
      <c r="J14" s="240">
        <f t="shared" si="3"/>
        <v>14.898576</v>
      </c>
    </row>
    <row r="15" spans="1:13">
      <c r="A15" s="239" t="s">
        <v>97</v>
      </c>
      <c r="B15" s="239" t="s">
        <v>70</v>
      </c>
      <c r="C15" s="223" t="s">
        <v>98</v>
      </c>
      <c r="D15" s="239" t="s">
        <v>72</v>
      </c>
      <c r="E15" s="239">
        <v>7</v>
      </c>
      <c r="F15" s="240">
        <v>1.8</v>
      </c>
      <c r="G15" s="240">
        <f t="shared" si="0"/>
        <v>2.07504</v>
      </c>
      <c r="H15" s="240">
        <f t="shared" si="1"/>
        <v>2.1767400000000001</v>
      </c>
      <c r="I15" s="240">
        <f t="shared" si="2"/>
        <v>14.52528</v>
      </c>
      <c r="J15" s="240">
        <f t="shared" si="3"/>
        <v>15.23718</v>
      </c>
    </row>
    <row r="16" spans="1:13">
      <c r="A16" s="239" t="s">
        <v>99</v>
      </c>
      <c r="B16" s="239" t="s">
        <v>70</v>
      </c>
      <c r="C16" s="223" t="s">
        <v>100</v>
      </c>
      <c r="D16" s="239" t="s">
        <v>72</v>
      </c>
      <c r="E16" s="239">
        <v>7</v>
      </c>
      <c r="F16" s="240">
        <v>4.8</v>
      </c>
      <c r="G16" s="240">
        <f t="shared" si="0"/>
        <v>5.5334399999999997</v>
      </c>
      <c r="H16" s="240">
        <f t="shared" si="1"/>
        <v>5.80464</v>
      </c>
      <c r="I16" s="240">
        <f t="shared" si="2"/>
        <v>38.734079999999999</v>
      </c>
      <c r="J16" s="240">
        <f t="shared" si="3"/>
        <v>40.632480000000001</v>
      </c>
    </row>
    <row r="17" spans="1:10">
      <c r="A17" s="239" t="s">
        <v>101</v>
      </c>
      <c r="B17" s="239" t="s">
        <v>70</v>
      </c>
      <c r="C17" s="223" t="s">
        <v>102</v>
      </c>
      <c r="D17" s="239" t="s">
        <v>72</v>
      </c>
      <c r="E17" s="239">
        <v>7</v>
      </c>
      <c r="F17" s="240">
        <v>5.3</v>
      </c>
      <c r="G17" s="240">
        <f t="shared" si="0"/>
        <v>6.1098400000000002</v>
      </c>
      <c r="H17" s="240">
        <f t="shared" si="1"/>
        <v>6.4092900000000004</v>
      </c>
      <c r="I17" s="240">
        <f t="shared" si="2"/>
        <v>42.768880000000003</v>
      </c>
      <c r="J17" s="240">
        <f t="shared" si="3"/>
        <v>44.865030000000004</v>
      </c>
    </row>
    <row r="18" spans="1:10">
      <c r="A18" s="239" t="s">
        <v>103</v>
      </c>
      <c r="B18" s="239" t="s">
        <v>70</v>
      </c>
      <c r="C18" s="223" t="s">
        <v>104</v>
      </c>
      <c r="D18" s="239" t="s">
        <v>72</v>
      </c>
      <c r="E18" s="239">
        <v>7</v>
      </c>
      <c r="F18" s="240">
        <v>3.84</v>
      </c>
      <c r="G18" s="240">
        <f t="shared" si="0"/>
        <v>4.4267519999999996</v>
      </c>
      <c r="H18" s="240">
        <f t="shared" si="1"/>
        <v>4.6437119999999998</v>
      </c>
      <c r="I18" s="240">
        <f t="shared" si="2"/>
        <v>30.987263999999996</v>
      </c>
      <c r="J18" s="240">
        <f t="shared" si="3"/>
        <v>32.505983999999998</v>
      </c>
    </row>
    <row r="19" spans="1:10">
      <c r="A19" s="239" t="s">
        <v>105</v>
      </c>
      <c r="B19" s="239" t="s">
        <v>70</v>
      </c>
      <c r="C19" s="223" t="s">
        <v>106</v>
      </c>
      <c r="D19" s="239" t="s">
        <v>72</v>
      </c>
      <c r="E19" s="239">
        <v>7</v>
      </c>
      <c r="F19" s="240">
        <v>4.1100000000000003</v>
      </c>
      <c r="G19" s="240">
        <f t="shared" si="0"/>
        <v>4.7380080000000007</v>
      </c>
      <c r="H19" s="240">
        <f t="shared" si="1"/>
        <v>4.9702230000000007</v>
      </c>
      <c r="I19" s="240">
        <f t="shared" si="2"/>
        <v>33.166056000000005</v>
      </c>
      <c r="J19" s="240">
        <f t="shared" si="3"/>
        <v>34.791561000000002</v>
      </c>
    </row>
    <row r="20" spans="1:10">
      <c r="A20" s="239" t="s">
        <v>107</v>
      </c>
      <c r="B20" s="239" t="s">
        <v>70</v>
      </c>
      <c r="C20" s="223" t="s">
        <v>108</v>
      </c>
      <c r="D20" s="239" t="s">
        <v>72</v>
      </c>
      <c r="E20" s="239">
        <v>7</v>
      </c>
      <c r="F20" s="240">
        <v>7.68</v>
      </c>
      <c r="G20" s="240">
        <f t="shared" si="0"/>
        <v>8.8535039999999992</v>
      </c>
      <c r="H20" s="240">
        <f t="shared" si="1"/>
        <v>9.2874239999999997</v>
      </c>
      <c r="I20" s="240">
        <f t="shared" si="2"/>
        <v>61.974527999999992</v>
      </c>
      <c r="J20" s="240">
        <f t="shared" si="3"/>
        <v>65.011967999999996</v>
      </c>
    </row>
    <row r="21" spans="1:10">
      <c r="A21" s="239" t="s">
        <v>109</v>
      </c>
      <c r="B21" s="239" t="s">
        <v>70</v>
      </c>
      <c r="C21" s="223" t="s">
        <v>110</v>
      </c>
      <c r="D21" s="239" t="s">
        <v>72</v>
      </c>
      <c r="E21" s="239">
        <v>7</v>
      </c>
      <c r="F21" s="240">
        <v>6.4</v>
      </c>
      <c r="G21" s="240">
        <f t="shared" si="0"/>
        <v>7.3779200000000005</v>
      </c>
      <c r="H21" s="240">
        <f t="shared" si="1"/>
        <v>7.7395200000000006</v>
      </c>
      <c r="I21" s="240">
        <f t="shared" si="2"/>
        <v>51.645440000000001</v>
      </c>
      <c r="J21" s="240">
        <f t="shared" si="3"/>
        <v>54.176640000000006</v>
      </c>
    </row>
    <row r="22" spans="1:10">
      <c r="A22" s="239" t="s">
        <v>111</v>
      </c>
      <c r="B22" s="239" t="s">
        <v>70</v>
      </c>
      <c r="C22" s="223" t="s">
        <v>112</v>
      </c>
      <c r="D22" s="239" t="s">
        <v>72</v>
      </c>
      <c r="E22" s="239">
        <v>7</v>
      </c>
      <c r="F22" s="240">
        <v>5.9</v>
      </c>
      <c r="G22" s="240">
        <f t="shared" si="0"/>
        <v>6.8015200000000009</v>
      </c>
      <c r="H22" s="240">
        <f t="shared" si="1"/>
        <v>7.1348700000000003</v>
      </c>
      <c r="I22" s="240">
        <f t="shared" si="2"/>
        <v>47.610640000000004</v>
      </c>
      <c r="J22" s="240">
        <f t="shared" si="3"/>
        <v>49.944090000000003</v>
      </c>
    </row>
    <row r="23" spans="1:10">
      <c r="A23" s="239" t="s">
        <v>113</v>
      </c>
      <c r="B23" s="239" t="s">
        <v>70</v>
      </c>
      <c r="C23" s="223" t="s">
        <v>114</v>
      </c>
      <c r="D23" s="239" t="s">
        <v>72</v>
      </c>
      <c r="E23" s="239">
        <v>7</v>
      </c>
      <c r="F23" s="240">
        <v>1.92</v>
      </c>
      <c r="G23" s="240">
        <f t="shared" si="0"/>
        <v>2.2133759999999998</v>
      </c>
      <c r="H23" s="240">
        <f t="shared" si="1"/>
        <v>2.3218559999999999</v>
      </c>
      <c r="I23" s="240">
        <f t="shared" si="2"/>
        <v>15.493631999999998</v>
      </c>
      <c r="J23" s="240">
        <f t="shared" si="3"/>
        <v>16.252991999999999</v>
      </c>
    </row>
    <row r="24" spans="1:10">
      <c r="A24" s="239" t="s">
        <v>115</v>
      </c>
      <c r="B24" s="239" t="s">
        <v>70</v>
      </c>
      <c r="C24" s="223" t="s">
        <v>116</v>
      </c>
      <c r="D24" s="239" t="s">
        <v>72</v>
      </c>
      <c r="E24" s="239">
        <v>7</v>
      </c>
      <c r="F24" s="240">
        <v>1.87</v>
      </c>
      <c r="G24" s="240">
        <f t="shared" si="0"/>
        <v>2.1557360000000001</v>
      </c>
      <c r="H24" s="240">
        <f t="shared" si="1"/>
        <v>2.2613910000000002</v>
      </c>
      <c r="I24" s="240">
        <f t="shared" si="2"/>
        <v>15.090152</v>
      </c>
      <c r="J24" s="240">
        <f t="shared" si="3"/>
        <v>15.829737000000002</v>
      </c>
    </row>
    <row r="25" spans="1:10">
      <c r="A25" s="239" t="s">
        <v>117</v>
      </c>
      <c r="B25" s="239" t="s">
        <v>70</v>
      </c>
      <c r="C25" s="223" t="s">
        <v>118</v>
      </c>
      <c r="D25" s="239" t="s">
        <v>72</v>
      </c>
      <c r="E25" s="239">
        <v>7</v>
      </c>
      <c r="F25" s="240">
        <v>1.92</v>
      </c>
      <c r="G25" s="240">
        <f t="shared" si="0"/>
        <v>2.2133759999999998</v>
      </c>
      <c r="H25" s="240">
        <f t="shared" si="1"/>
        <v>2.3218559999999999</v>
      </c>
      <c r="I25" s="240">
        <f t="shared" si="2"/>
        <v>15.493631999999998</v>
      </c>
      <c r="J25" s="240">
        <f t="shared" si="3"/>
        <v>16.252991999999999</v>
      </c>
    </row>
    <row r="26" spans="1:10">
      <c r="A26" s="239" t="s">
        <v>119</v>
      </c>
      <c r="B26" s="239" t="s">
        <v>70</v>
      </c>
      <c r="C26" s="223" t="s">
        <v>120</v>
      </c>
      <c r="D26" s="239" t="s">
        <v>72</v>
      </c>
      <c r="E26" s="239">
        <v>7</v>
      </c>
      <c r="F26" s="240">
        <v>8.64</v>
      </c>
      <c r="G26" s="240">
        <f t="shared" si="0"/>
        <v>9.960192000000001</v>
      </c>
      <c r="H26" s="240">
        <f t="shared" si="1"/>
        <v>10.448352000000002</v>
      </c>
      <c r="I26" s="240">
        <f t="shared" si="2"/>
        <v>69.721344000000002</v>
      </c>
      <c r="J26" s="240">
        <f t="shared" si="3"/>
        <v>73.138464000000013</v>
      </c>
    </row>
    <row r="27" spans="1:10">
      <c r="A27" s="239" t="s">
        <v>121</v>
      </c>
      <c r="B27" s="239" t="s">
        <v>70</v>
      </c>
      <c r="C27" s="223" t="s">
        <v>122</v>
      </c>
      <c r="D27" s="239" t="s">
        <v>72</v>
      </c>
      <c r="E27" s="239">
        <v>7</v>
      </c>
      <c r="F27" s="240">
        <v>7.61</v>
      </c>
      <c r="G27" s="240">
        <f t="shared" si="0"/>
        <v>8.7728080000000013</v>
      </c>
      <c r="H27" s="240">
        <f t="shared" si="1"/>
        <v>9.2027730000000005</v>
      </c>
      <c r="I27" s="240">
        <f t="shared" si="2"/>
        <v>61.409656000000012</v>
      </c>
      <c r="J27" s="240">
        <f t="shared" si="3"/>
        <v>64.419410999999997</v>
      </c>
    </row>
    <row r="28" spans="1:10">
      <c r="A28" s="239" t="s">
        <v>123</v>
      </c>
      <c r="B28" s="239" t="s">
        <v>70</v>
      </c>
      <c r="C28" s="223" t="s">
        <v>124</v>
      </c>
      <c r="D28" s="239" t="s">
        <v>72</v>
      </c>
      <c r="E28" s="239">
        <v>7</v>
      </c>
      <c r="F28" s="240">
        <v>20.440000000000001</v>
      </c>
      <c r="G28" s="240">
        <f t="shared" si="0"/>
        <v>23.563232000000003</v>
      </c>
      <c r="H28" s="240">
        <f t="shared" si="1"/>
        <v>24.718092000000002</v>
      </c>
      <c r="I28" s="240">
        <f t="shared" si="2"/>
        <v>164.94262400000002</v>
      </c>
      <c r="J28" s="240">
        <f t="shared" si="3"/>
        <v>173.026644</v>
      </c>
    </row>
    <row r="29" spans="1:10">
      <c r="A29" s="239" t="s">
        <v>125</v>
      </c>
      <c r="B29" s="239" t="s">
        <v>70</v>
      </c>
      <c r="C29" s="223" t="s">
        <v>126</v>
      </c>
      <c r="D29" s="239" t="s">
        <v>72</v>
      </c>
      <c r="E29" s="239">
        <v>7</v>
      </c>
      <c r="F29" s="240">
        <v>1.48</v>
      </c>
      <c r="G29" s="240">
        <f t="shared" si="0"/>
        <v>1.7061440000000001</v>
      </c>
      <c r="H29" s="240">
        <f t="shared" si="1"/>
        <v>1.7897640000000001</v>
      </c>
      <c r="I29" s="240">
        <f t="shared" si="2"/>
        <v>11.943008000000001</v>
      </c>
      <c r="J29" s="240">
        <f t="shared" si="3"/>
        <v>12.528348000000001</v>
      </c>
    </row>
    <row r="30" spans="1:10">
      <c r="A30" s="239" t="s">
        <v>127</v>
      </c>
      <c r="B30" s="239" t="s">
        <v>70</v>
      </c>
      <c r="C30" s="223" t="s">
        <v>128</v>
      </c>
      <c r="D30" s="239" t="s">
        <v>72</v>
      </c>
      <c r="E30" s="239">
        <v>7</v>
      </c>
      <c r="F30" s="240">
        <v>1.34</v>
      </c>
      <c r="G30" s="240">
        <f t="shared" si="0"/>
        <v>1.5447520000000001</v>
      </c>
      <c r="H30" s="240">
        <f t="shared" si="1"/>
        <v>1.6204620000000001</v>
      </c>
      <c r="I30" s="240">
        <f t="shared" si="2"/>
        <v>10.813264</v>
      </c>
      <c r="J30" s="240">
        <f t="shared" si="3"/>
        <v>11.343234000000001</v>
      </c>
    </row>
    <row r="31" spans="1:10">
      <c r="A31" s="239" t="s">
        <v>129</v>
      </c>
      <c r="B31" s="239" t="s">
        <v>70</v>
      </c>
      <c r="C31" s="223" t="s">
        <v>130</v>
      </c>
      <c r="D31" s="239" t="s">
        <v>72</v>
      </c>
      <c r="E31" s="239">
        <v>7</v>
      </c>
      <c r="F31" s="240">
        <v>1.1200000000000001</v>
      </c>
      <c r="G31" s="240">
        <f t="shared" si="0"/>
        <v>1.2911360000000003</v>
      </c>
      <c r="H31" s="240">
        <f t="shared" si="1"/>
        <v>1.3544160000000003</v>
      </c>
      <c r="I31" s="240">
        <f t="shared" si="2"/>
        <v>9.0379520000000024</v>
      </c>
      <c r="J31" s="240">
        <f t="shared" si="3"/>
        <v>9.4809120000000018</v>
      </c>
    </row>
    <row r="32" spans="1:10">
      <c r="A32" s="239" t="s">
        <v>131</v>
      </c>
      <c r="B32" s="239" t="s">
        <v>70</v>
      </c>
      <c r="C32" s="223" t="s">
        <v>132</v>
      </c>
      <c r="D32" s="239" t="s">
        <v>72</v>
      </c>
      <c r="E32" s="239">
        <v>7</v>
      </c>
      <c r="F32" s="240">
        <v>0.77</v>
      </c>
      <c r="G32" s="240">
        <f t="shared" si="0"/>
        <v>0.88765600000000011</v>
      </c>
      <c r="H32" s="240">
        <f t="shared" si="1"/>
        <v>0.93116100000000002</v>
      </c>
      <c r="I32" s="240">
        <f t="shared" si="2"/>
        <v>6.2135920000000011</v>
      </c>
      <c r="J32" s="240">
        <f t="shared" si="3"/>
        <v>6.5181269999999998</v>
      </c>
    </row>
    <row r="33" spans="1:10">
      <c r="A33" s="239" t="s">
        <v>133</v>
      </c>
      <c r="B33" s="239" t="s">
        <v>70</v>
      </c>
      <c r="C33" s="223" t="s">
        <v>134</v>
      </c>
      <c r="D33" s="239" t="s">
        <v>72</v>
      </c>
      <c r="E33" s="239">
        <v>7</v>
      </c>
      <c r="F33" s="240">
        <v>3.06</v>
      </c>
      <c r="G33" s="240">
        <f t="shared" si="0"/>
        <v>3.527568</v>
      </c>
      <c r="H33" s="240">
        <f t="shared" si="1"/>
        <v>3.7004580000000002</v>
      </c>
      <c r="I33" s="240">
        <f t="shared" si="2"/>
        <v>24.692976000000002</v>
      </c>
      <c r="J33" s="240">
        <f t="shared" si="3"/>
        <v>25.903206000000001</v>
      </c>
    </row>
    <row r="34" spans="1:10">
      <c r="A34" s="239" t="s">
        <v>135</v>
      </c>
      <c r="B34" s="239" t="s">
        <v>70</v>
      </c>
      <c r="C34" s="223" t="s">
        <v>136</v>
      </c>
      <c r="D34" s="239" t="s">
        <v>72</v>
      </c>
      <c r="E34" s="239">
        <v>7</v>
      </c>
      <c r="F34" s="240">
        <v>2.19</v>
      </c>
      <c r="G34" s="240">
        <f t="shared" si="0"/>
        <v>2.524632</v>
      </c>
      <c r="H34" s="240">
        <f t="shared" si="1"/>
        <v>2.6483669999999999</v>
      </c>
      <c r="I34" s="240">
        <f t="shared" si="2"/>
        <v>17.672423999999999</v>
      </c>
      <c r="J34" s="240">
        <f t="shared" si="3"/>
        <v>18.538568999999999</v>
      </c>
    </row>
    <row r="35" spans="1:10">
      <c r="A35" s="239" t="s">
        <v>137</v>
      </c>
      <c r="B35" s="239" t="s">
        <v>70</v>
      </c>
      <c r="C35" s="223" t="s">
        <v>138</v>
      </c>
      <c r="D35" s="239" t="s">
        <v>72</v>
      </c>
      <c r="E35" s="239">
        <v>7</v>
      </c>
      <c r="F35" s="240">
        <v>3.56</v>
      </c>
      <c r="G35" s="240">
        <f t="shared" si="0"/>
        <v>4.1039680000000001</v>
      </c>
      <c r="H35" s="240">
        <f t="shared" si="1"/>
        <v>4.3051080000000006</v>
      </c>
      <c r="I35" s="240">
        <f t="shared" si="2"/>
        <v>28.727775999999999</v>
      </c>
      <c r="J35" s="240">
        <f t="shared" si="3"/>
        <v>30.135756000000004</v>
      </c>
    </row>
    <row r="36" spans="1:10">
      <c r="A36" s="239" t="s">
        <v>139</v>
      </c>
      <c r="B36" s="239" t="s">
        <v>70</v>
      </c>
      <c r="C36" s="223" t="s">
        <v>140</v>
      </c>
      <c r="D36" s="239" t="s">
        <v>72</v>
      </c>
      <c r="E36" s="239">
        <v>7</v>
      </c>
      <c r="F36" s="240">
        <v>0.82</v>
      </c>
      <c r="G36" s="240">
        <f t="shared" si="0"/>
        <v>0.94529600000000003</v>
      </c>
      <c r="H36" s="240">
        <f t="shared" si="1"/>
        <v>0.99162600000000001</v>
      </c>
      <c r="I36" s="240">
        <f t="shared" si="2"/>
        <v>6.6170720000000003</v>
      </c>
      <c r="J36" s="240">
        <f t="shared" si="3"/>
        <v>6.9413819999999999</v>
      </c>
    </row>
    <row r="37" spans="1:10">
      <c r="A37" s="239" t="s">
        <v>141</v>
      </c>
      <c r="B37" s="239" t="s">
        <v>70</v>
      </c>
      <c r="C37" s="223" t="s">
        <v>142</v>
      </c>
      <c r="D37" s="239" t="s">
        <v>72</v>
      </c>
      <c r="E37" s="239">
        <v>7</v>
      </c>
      <c r="F37" s="240">
        <v>0.54</v>
      </c>
      <c r="G37" s="240">
        <f t="shared" si="0"/>
        <v>0.62251200000000007</v>
      </c>
      <c r="H37" s="240">
        <f t="shared" si="1"/>
        <v>0.6530220000000001</v>
      </c>
      <c r="I37" s="240">
        <f t="shared" si="2"/>
        <v>4.3575840000000001</v>
      </c>
      <c r="J37" s="240">
        <f t="shared" si="3"/>
        <v>4.5711540000000008</v>
      </c>
    </row>
    <row r="38" spans="1:10">
      <c r="A38" s="239" t="s">
        <v>143</v>
      </c>
      <c r="B38" s="239" t="s">
        <v>70</v>
      </c>
      <c r="C38" s="223" t="s">
        <v>144</v>
      </c>
      <c r="D38" s="239" t="s">
        <v>72</v>
      </c>
      <c r="E38" s="239">
        <v>7</v>
      </c>
      <c r="F38" s="240">
        <v>5.87</v>
      </c>
      <c r="G38" s="240">
        <f t="shared" si="0"/>
        <v>6.7669360000000003</v>
      </c>
      <c r="H38" s="240">
        <f t="shared" si="1"/>
        <v>7.0985910000000008</v>
      </c>
      <c r="I38" s="240">
        <f t="shared" si="2"/>
        <v>47.368552000000001</v>
      </c>
      <c r="J38" s="240">
        <f t="shared" si="3"/>
        <v>49.690137000000007</v>
      </c>
    </row>
    <row r="39" spans="1:10">
      <c r="A39" s="239" t="s">
        <v>145</v>
      </c>
      <c r="B39" s="239" t="s">
        <v>70</v>
      </c>
      <c r="C39" s="223" t="s">
        <v>146</v>
      </c>
      <c r="D39" s="239" t="s">
        <v>72</v>
      </c>
      <c r="E39" s="239">
        <v>7</v>
      </c>
      <c r="F39" s="240">
        <v>12.78</v>
      </c>
      <c r="G39" s="240">
        <f t="shared" si="0"/>
        <v>14.732784000000001</v>
      </c>
      <c r="H39" s="240">
        <f t="shared" si="1"/>
        <v>15.454853999999999</v>
      </c>
      <c r="I39" s="240">
        <f t="shared" si="2"/>
        <v>103.12948800000001</v>
      </c>
      <c r="J39" s="240">
        <f t="shared" si="3"/>
        <v>108.183978</v>
      </c>
    </row>
    <row r="40" spans="1:10" ht="30">
      <c r="A40" s="239" t="s">
        <v>147</v>
      </c>
      <c r="B40" s="239" t="s">
        <v>70</v>
      </c>
      <c r="C40" s="223" t="s">
        <v>148</v>
      </c>
      <c r="D40" s="239" t="s">
        <v>72</v>
      </c>
      <c r="E40" s="239">
        <v>7</v>
      </c>
      <c r="F40" s="240">
        <v>8.1999999999999993</v>
      </c>
      <c r="G40" s="240">
        <f t="shared" si="0"/>
        <v>9.4529599999999991</v>
      </c>
      <c r="H40" s="240">
        <f t="shared" si="1"/>
        <v>9.9162599999999994</v>
      </c>
      <c r="I40" s="240">
        <f t="shared" si="2"/>
        <v>66.170719999999989</v>
      </c>
      <c r="J40" s="240">
        <f t="shared" si="3"/>
        <v>69.413820000000001</v>
      </c>
    </row>
    <row r="41" spans="1:10" ht="30">
      <c r="A41" s="239" t="s">
        <v>149</v>
      </c>
      <c r="B41" s="239" t="s">
        <v>70</v>
      </c>
      <c r="C41" s="223" t="s">
        <v>150</v>
      </c>
      <c r="D41" s="239" t="s">
        <v>72</v>
      </c>
      <c r="E41" s="239">
        <v>7</v>
      </c>
      <c r="F41" s="240">
        <v>9.39</v>
      </c>
      <c r="G41" s="240">
        <f t="shared" si="0"/>
        <v>10.824792</v>
      </c>
      <c r="H41" s="240">
        <f t="shared" si="1"/>
        <v>11.355327000000001</v>
      </c>
      <c r="I41" s="240">
        <f t="shared" si="2"/>
        <v>75.773544000000001</v>
      </c>
      <c r="J41" s="240">
        <f t="shared" si="3"/>
        <v>79.487289000000004</v>
      </c>
    </row>
    <row r="42" spans="1:10" ht="30">
      <c r="A42" s="239" t="s">
        <v>151</v>
      </c>
      <c r="B42" s="239" t="s">
        <v>70</v>
      </c>
      <c r="C42" s="223" t="s">
        <v>152</v>
      </c>
      <c r="D42" s="239" t="s">
        <v>72</v>
      </c>
      <c r="E42" s="239">
        <v>7</v>
      </c>
      <c r="F42" s="240">
        <v>14.53</v>
      </c>
      <c r="G42" s="240">
        <f t="shared" si="0"/>
        <v>16.750184000000001</v>
      </c>
      <c r="H42" s="240">
        <f t="shared" si="1"/>
        <v>17.571128999999999</v>
      </c>
      <c r="I42" s="240">
        <f t="shared" si="2"/>
        <v>117.251288</v>
      </c>
      <c r="J42" s="240">
        <f t="shared" si="3"/>
        <v>122.99790299999999</v>
      </c>
    </row>
    <row r="43" spans="1:10">
      <c r="A43" s="239" t="s">
        <v>153</v>
      </c>
      <c r="B43" s="239" t="s">
        <v>70</v>
      </c>
      <c r="C43" s="223" t="s">
        <v>154</v>
      </c>
      <c r="D43" s="239" t="s">
        <v>72</v>
      </c>
      <c r="E43" s="239">
        <v>46</v>
      </c>
      <c r="F43" s="240">
        <v>34.01</v>
      </c>
      <c r="G43" s="240">
        <f t="shared" si="0"/>
        <v>39.206727999999998</v>
      </c>
      <c r="H43" s="240">
        <f t="shared" si="1"/>
        <v>41.128292999999999</v>
      </c>
      <c r="I43" s="240">
        <f t="shared" si="2"/>
        <v>1803.5094879999999</v>
      </c>
      <c r="J43" s="240">
        <f t="shared" si="3"/>
        <v>1891.901478</v>
      </c>
    </row>
    <row r="44" spans="1:10">
      <c r="A44" s="239" t="s">
        <v>155</v>
      </c>
      <c r="B44" s="239" t="s">
        <v>70</v>
      </c>
      <c r="C44" s="223" t="s">
        <v>156</v>
      </c>
      <c r="D44" s="239" t="s">
        <v>157</v>
      </c>
      <c r="E44" s="239">
        <v>47</v>
      </c>
      <c r="F44" s="240">
        <v>2.95</v>
      </c>
      <c r="G44" s="240">
        <f t="shared" si="0"/>
        <v>3.4007600000000004</v>
      </c>
      <c r="H44" s="240">
        <f t="shared" si="1"/>
        <v>3.5674350000000001</v>
      </c>
      <c r="I44" s="240">
        <f t="shared" si="2"/>
        <v>159.83572000000001</v>
      </c>
      <c r="J44" s="240">
        <f t="shared" si="3"/>
        <v>167.669445</v>
      </c>
    </row>
    <row r="45" spans="1:10" ht="30">
      <c r="A45" s="239" t="s">
        <v>158</v>
      </c>
      <c r="B45" s="239" t="s">
        <v>70</v>
      </c>
      <c r="C45" s="223" t="s">
        <v>159</v>
      </c>
      <c r="D45" s="239" t="s">
        <v>160</v>
      </c>
      <c r="E45" s="239">
        <v>11</v>
      </c>
      <c r="F45" s="240">
        <v>95</v>
      </c>
      <c r="G45" s="240">
        <f t="shared" si="0"/>
        <v>109.51600000000001</v>
      </c>
      <c r="H45" s="240">
        <f t="shared" si="1"/>
        <v>114.8835</v>
      </c>
      <c r="I45" s="240">
        <f t="shared" si="2"/>
        <v>1204.6760000000002</v>
      </c>
      <c r="J45" s="240">
        <f t="shared" si="3"/>
        <v>1263.7184999999999</v>
      </c>
    </row>
    <row r="46" spans="1:10">
      <c r="A46" s="239" t="s">
        <v>161</v>
      </c>
      <c r="B46" s="239" t="s">
        <v>70</v>
      </c>
      <c r="C46" s="223" t="s">
        <v>162</v>
      </c>
      <c r="D46" s="239" t="s">
        <v>160</v>
      </c>
      <c r="E46" s="239">
        <v>3</v>
      </c>
      <c r="F46" s="240">
        <v>8.59</v>
      </c>
      <c r="G46" s="240">
        <f t="shared" si="0"/>
        <v>9.902552</v>
      </c>
      <c r="H46" s="240">
        <f t="shared" si="1"/>
        <v>10.387887000000001</v>
      </c>
      <c r="I46" s="240">
        <f t="shared" si="2"/>
        <v>29.707656</v>
      </c>
      <c r="J46" s="240">
        <f t="shared" si="3"/>
        <v>31.163661000000005</v>
      </c>
    </row>
    <row r="47" spans="1:10">
      <c r="A47" s="239" t="s">
        <v>163</v>
      </c>
      <c r="B47" s="239" t="s">
        <v>70</v>
      </c>
      <c r="C47" s="223" t="s">
        <v>164</v>
      </c>
      <c r="D47" s="239" t="s">
        <v>160</v>
      </c>
      <c r="E47" s="239">
        <v>3</v>
      </c>
      <c r="F47" s="240">
        <v>9.06</v>
      </c>
      <c r="G47" s="240">
        <f t="shared" si="0"/>
        <v>10.444368000000001</v>
      </c>
      <c r="H47" s="240">
        <f t="shared" si="1"/>
        <v>10.956258000000002</v>
      </c>
      <c r="I47" s="240">
        <f t="shared" si="2"/>
        <v>31.333104000000002</v>
      </c>
      <c r="J47" s="240">
        <f t="shared" si="3"/>
        <v>32.868774000000002</v>
      </c>
    </row>
    <row r="48" spans="1:10">
      <c r="A48" s="239" t="s">
        <v>165</v>
      </c>
      <c r="B48" s="239" t="s">
        <v>70</v>
      </c>
      <c r="C48" s="223" t="s">
        <v>166</v>
      </c>
      <c r="D48" s="239" t="s">
        <v>160</v>
      </c>
      <c r="E48" s="239">
        <v>3</v>
      </c>
      <c r="F48" s="240">
        <v>9.11</v>
      </c>
      <c r="G48" s="240">
        <f t="shared" si="0"/>
        <v>10.502008</v>
      </c>
      <c r="H48" s="240">
        <f t="shared" si="1"/>
        <v>11.016722999999999</v>
      </c>
      <c r="I48" s="240">
        <f t="shared" si="2"/>
        <v>31.506024</v>
      </c>
      <c r="J48" s="240">
        <f t="shared" si="3"/>
        <v>33.050168999999997</v>
      </c>
    </row>
    <row r="49" spans="1:10">
      <c r="A49" s="239" t="s">
        <v>167</v>
      </c>
      <c r="B49" s="239" t="s">
        <v>70</v>
      </c>
      <c r="C49" s="223" t="s">
        <v>168</v>
      </c>
      <c r="D49" s="239" t="s">
        <v>72</v>
      </c>
      <c r="E49" s="239">
        <v>33</v>
      </c>
      <c r="F49" s="240">
        <v>16.239999999999998</v>
      </c>
      <c r="G49" s="240">
        <f t="shared" si="0"/>
        <v>18.721471999999999</v>
      </c>
      <c r="H49" s="240">
        <f t="shared" si="1"/>
        <v>19.639032</v>
      </c>
      <c r="I49" s="240">
        <f t="shared" si="2"/>
        <v>617.8085759999999</v>
      </c>
      <c r="J49" s="240">
        <f t="shared" si="3"/>
        <v>648.08805600000005</v>
      </c>
    </row>
    <row r="50" spans="1:10">
      <c r="A50" s="239" t="s">
        <v>169</v>
      </c>
      <c r="B50" s="239" t="s">
        <v>70</v>
      </c>
      <c r="C50" s="223" t="s">
        <v>170</v>
      </c>
      <c r="D50" s="239" t="s">
        <v>72</v>
      </c>
      <c r="E50" s="239">
        <v>33</v>
      </c>
      <c r="F50" s="240">
        <v>21.74</v>
      </c>
      <c r="G50" s="240">
        <f t="shared" si="0"/>
        <v>25.061871999999997</v>
      </c>
      <c r="H50" s="240">
        <f t="shared" si="1"/>
        <v>26.290181999999998</v>
      </c>
      <c r="I50" s="240">
        <f t="shared" si="2"/>
        <v>827.04177599999991</v>
      </c>
      <c r="J50" s="240">
        <f t="shared" si="3"/>
        <v>867.57600599999989</v>
      </c>
    </row>
    <row r="51" spans="1:10" ht="30">
      <c r="A51" s="239" t="s">
        <v>171</v>
      </c>
      <c r="B51" s="239" t="s">
        <v>70</v>
      </c>
      <c r="C51" s="223" t="s">
        <v>172</v>
      </c>
      <c r="D51" s="239" t="s">
        <v>72</v>
      </c>
      <c r="E51" s="239">
        <v>36</v>
      </c>
      <c r="F51" s="240">
        <v>87.61</v>
      </c>
      <c r="G51" s="240">
        <f t="shared" si="0"/>
        <v>100.996808</v>
      </c>
      <c r="H51" s="240">
        <f t="shared" si="1"/>
        <v>105.94677300000001</v>
      </c>
      <c r="I51" s="240">
        <f t="shared" si="2"/>
        <v>3635.885088</v>
      </c>
      <c r="J51" s="240">
        <f t="shared" si="3"/>
        <v>3814.0838280000003</v>
      </c>
    </row>
    <row r="52" spans="1:10" ht="30">
      <c r="A52" s="239" t="s">
        <v>173</v>
      </c>
      <c r="B52" s="239" t="s">
        <v>70</v>
      </c>
      <c r="C52" s="223" t="s">
        <v>174</v>
      </c>
      <c r="D52" s="239" t="s">
        <v>72</v>
      </c>
      <c r="E52" s="239">
        <v>36</v>
      </c>
      <c r="F52" s="240">
        <v>68.569999999999993</v>
      </c>
      <c r="G52" s="240">
        <f t="shared" si="0"/>
        <v>79.047495999999995</v>
      </c>
      <c r="H52" s="240">
        <f t="shared" si="1"/>
        <v>82.921700999999999</v>
      </c>
      <c r="I52" s="240">
        <f t="shared" si="2"/>
        <v>2845.7098559999999</v>
      </c>
      <c r="J52" s="240">
        <f t="shared" si="3"/>
        <v>2985.1812359999999</v>
      </c>
    </row>
    <row r="53" spans="1:10">
      <c r="A53" s="239" t="s">
        <v>175</v>
      </c>
      <c r="B53" s="239" t="s">
        <v>70</v>
      </c>
      <c r="C53" s="223" t="s">
        <v>176</v>
      </c>
      <c r="D53" s="239" t="s">
        <v>72</v>
      </c>
      <c r="E53" s="239">
        <v>15</v>
      </c>
      <c r="F53" s="240">
        <v>44.89</v>
      </c>
      <c r="G53" s="240">
        <f t="shared" si="0"/>
        <v>51.749192000000001</v>
      </c>
      <c r="H53" s="240">
        <f t="shared" si="1"/>
        <v>54.285477</v>
      </c>
      <c r="I53" s="240">
        <f t="shared" si="2"/>
        <v>776.23788000000002</v>
      </c>
      <c r="J53" s="240">
        <f t="shared" si="3"/>
        <v>814.28215499999999</v>
      </c>
    </row>
    <row r="54" spans="1:10">
      <c r="A54" s="239" t="s">
        <v>177</v>
      </c>
      <c r="B54" s="239" t="s">
        <v>70</v>
      </c>
      <c r="C54" s="223" t="s">
        <v>178</v>
      </c>
      <c r="D54" s="239" t="s">
        <v>72</v>
      </c>
      <c r="E54" s="239">
        <v>18</v>
      </c>
      <c r="F54" s="240">
        <v>0.84</v>
      </c>
      <c r="G54" s="240">
        <f t="shared" si="0"/>
        <v>0.96835199999999999</v>
      </c>
      <c r="H54" s="240">
        <f t="shared" si="1"/>
        <v>1.0158119999999999</v>
      </c>
      <c r="I54" s="240">
        <f t="shared" si="2"/>
        <v>17.430336</v>
      </c>
      <c r="J54" s="240">
        <f t="shared" si="3"/>
        <v>18.284616</v>
      </c>
    </row>
    <row r="55" spans="1:10">
      <c r="A55" s="239" t="s">
        <v>179</v>
      </c>
      <c r="B55" s="239" t="s">
        <v>70</v>
      </c>
      <c r="C55" s="223" t="s">
        <v>180</v>
      </c>
      <c r="D55" s="239" t="s">
        <v>72</v>
      </c>
      <c r="E55" s="239">
        <v>22</v>
      </c>
      <c r="F55" s="240">
        <v>0.92</v>
      </c>
      <c r="G55" s="240">
        <f t="shared" si="0"/>
        <v>1.0605760000000002</v>
      </c>
      <c r="H55" s="240">
        <f t="shared" si="1"/>
        <v>1.1125560000000001</v>
      </c>
      <c r="I55" s="240">
        <f t="shared" si="2"/>
        <v>23.332672000000002</v>
      </c>
      <c r="J55" s="240">
        <f t="shared" si="3"/>
        <v>24.476232000000003</v>
      </c>
    </row>
    <row r="56" spans="1:10">
      <c r="A56" s="239" t="s">
        <v>181</v>
      </c>
      <c r="B56" s="239" t="s">
        <v>70</v>
      </c>
      <c r="C56" s="223" t="s">
        <v>182</v>
      </c>
      <c r="D56" s="239" t="s">
        <v>72</v>
      </c>
      <c r="E56" s="239">
        <v>47</v>
      </c>
      <c r="F56" s="240">
        <v>1.86</v>
      </c>
      <c r="G56" s="240">
        <f t="shared" si="0"/>
        <v>2.1442080000000003</v>
      </c>
      <c r="H56" s="240">
        <f t="shared" si="1"/>
        <v>2.249298</v>
      </c>
      <c r="I56" s="240">
        <f t="shared" si="2"/>
        <v>100.77777600000002</v>
      </c>
      <c r="J56" s="240">
        <f t="shared" si="3"/>
        <v>105.717006</v>
      </c>
    </row>
    <row r="57" spans="1:10">
      <c r="A57" s="239" t="s">
        <v>183</v>
      </c>
      <c r="B57" s="239" t="s">
        <v>70</v>
      </c>
      <c r="C57" s="223" t="s">
        <v>184</v>
      </c>
      <c r="D57" s="239" t="s">
        <v>72</v>
      </c>
      <c r="E57" s="239">
        <v>18</v>
      </c>
      <c r="F57" s="240">
        <v>6.46</v>
      </c>
      <c r="G57" s="240">
        <f t="shared" si="0"/>
        <v>7.4470879999999999</v>
      </c>
      <c r="H57" s="240">
        <f t="shared" si="1"/>
        <v>7.8120780000000005</v>
      </c>
      <c r="I57" s="240">
        <f t="shared" si="2"/>
        <v>134.047584</v>
      </c>
      <c r="J57" s="240">
        <f t="shared" si="3"/>
        <v>140.61740400000002</v>
      </c>
    </row>
    <row r="58" spans="1:10">
      <c r="A58" s="239" t="s">
        <v>185</v>
      </c>
      <c r="B58" s="239" t="s">
        <v>70</v>
      </c>
      <c r="C58" s="223" t="s">
        <v>186</v>
      </c>
      <c r="D58" s="239" t="s">
        <v>72</v>
      </c>
      <c r="E58" s="239">
        <v>18</v>
      </c>
      <c r="F58" s="240">
        <v>3.84</v>
      </c>
      <c r="G58" s="240">
        <f t="shared" si="0"/>
        <v>4.4267519999999996</v>
      </c>
      <c r="H58" s="240">
        <f t="shared" si="1"/>
        <v>4.6437119999999998</v>
      </c>
      <c r="I58" s="240">
        <f t="shared" si="2"/>
        <v>79.681535999999994</v>
      </c>
      <c r="J58" s="240">
        <f t="shared" si="3"/>
        <v>83.586815999999999</v>
      </c>
    </row>
    <row r="59" spans="1:10">
      <c r="A59" s="239" t="s">
        <v>187</v>
      </c>
      <c r="B59" s="239" t="s">
        <v>70</v>
      </c>
      <c r="C59" s="223" t="s">
        <v>188</v>
      </c>
      <c r="D59" s="239" t="s">
        <v>72</v>
      </c>
      <c r="E59" s="239">
        <v>18</v>
      </c>
      <c r="F59" s="240">
        <v>8.74</v>
      </c>
      <c r="G59" s="240">
        <f t="shared" si="0"/>
        <v>10.075472000000001</v>
      </c>
      <c r="H59" s="240">
        <f t="shared" si="1"/>
        <v>10.569282000000001</v>
      </c>
      <c r="I59" s="240">
        <f t="shared" si="2"/>
        <v>181.35849600000003</v>
      </c>
      <c r="J59" s="240">
        <f t="shared" si="3"/>
        <v>190.24707600000002</v>
      </c>
    </row>
    <row r="60" spans="1:10">
      <c r="A60" s="239" t="s">
        <v>189</v>
      </c>
      <c r="B60" s="239" t="s">
        <v>70</v>
      </c>
      <c r="C60" s="223" t="s">
        <v>190</v>
      </c>
      <c r="D60" s="239" t="s">
        <v>72</v>
      </c>
      <c r="E60" s="239">
        <v>18</v>
      </c>
      <c r="F60" s="240">
        <v>4.63</v>
      </c>
      <c r="G60" s="240">
        <f t="shared" si="0"/>
        <v>5.3374639999999998</v>
      </c>
      <c r="H60" s="240">
        <f t="shared" si="1"/>
        <v>5.5990590000000005</v>
      </c>
      <c r="I60" s="240">
        <f t="shared" si="2"/>
        <v>96.07435199999999</v>
      </c>
      <c r="J60" s="240">
        <f t="shared" si="3"/>
        <v>100.783062</v>
      </c>
    </row>
    <row r="61" spans="1:10">
      <c r="A61" s="239" t="s">
        <v>191</v>
      </c>
      <c r="B61" s="239" t="s">
        <v>70</v>
      </c>
      <c r="C61" s="223" t="s">
        <v>192</v>
      </c>
      <c r="D61" s="239" t="s">
        <v>72</v>
      </c>
      <c r="E61" s="239">
        <v>18</v>
      </c>
      <c r="F61" s="240">
        <v>11.59</v>
      </c>
      <c r="G61" s="240">
        <f t="shared" si="0"/>
        <v>13.360952000000001</v>
      </c>
      <c r="H61" s="240">
        <f t="shared" si="1"/>
        <v>14.015787</v>
      </c>
      <c r="I61" s="240">
        <f t="shared" si="2"/>
        <v>240.49713600000001</v>
      </c>
      <c r="J61" s="240">
        <f t="shared" si="3"/>
        <v>252.284166</v>
      </c>
    </row>
    <row r="62" spans="1:10">
      <c r="A62" s="239" t="s">
        <v>193</v>
      </c>
      <c r="B62" s="239" t="s">
        <v>70</v>
      </c>
      <c r="C62" s="223" t="s">
        <v>194</v>
      </c>
      <c r="D62" s="239" t="s">
        <v>72</v>
      </c>
      <c r="E62" s="239">
        <v>18</v>
      </c>
      <c r="F62" s="240">
        <v>20.170000000000002</v>
      </c>
      <c r="G62" s="240">
        <f t="shared" si="0"/>
        <v>23.251976000000003</v>
      </c>
      <c r="H62" s="240">
        <f t="shared" si="1"/>
        <v>24.391581000000002</v>
      </c>
      <c r="I62" s="240">
        <f t="shared" si="2"/>
        <v>418.53556800000007</v>
      </c>
      <c r="J62" s="240">
        <f t="shared" si="3"/>
        <v>439.04845800000004</v>
      </c>
    </row>
    <row r="63" spans="1:10">
      <c r="A63" s="239" t="s">
        <v>195</v>
      </c>
      <c r="B63" s="239" t="s">
        <v>70</v>
      </c>
      <c r="C63" s="223" t="s">
        <v>196</v>
      </c>
      <c r="D63" s="239" t="s">
        <v>72</v>
      </c>
      <c r="E63" s="239">
        <v>20</v>
      </c>
      <c r="F63" s="240">
        <v>27.81</v>
      </c>
      <c r="G63" s="240">
        <f t="shared" si="0"/>
        <v>32.059367999999999</v>
      </c>
      <c r="H63" s="240">
        <f t="shared" si="1"/>
        <v>33.630633000000003</v>
      </c>
      <c r="I63" s="240">
        <f t="shared" si="2"/>
        <v>641.18736000000001</v>
      </c>
      <c r="J63" s="240">
        <f t="shared" si="3"/>
        <v>672.61266000000001</v>
      </c>
    </row>
    <row r="64" spans="1:10">
      <c r="A64" s="239" t="s">
        <v>197</v>
      </c>
      <c r="B64" s="239" t="s">
        <v>70</v>
      </c>
      <c r="C64" s="223" t="s">
        <v>198</v>
      </c>
      <c r="D64" s="239" t="s">
        <v>72</v>
      </c>
      <c r="E64" s="239">
        <v>20</v>
      </c>
      <c r="F64" s="240">
        <v>11.75</v>
      </c>
      <c r="G64" s="240">
        <f t="shared" si="0"/>
        <v>13.545400000000001</v>
      </c>
      <c r="H64" s="240">
        <f t="shared" si="1"/>
        <v>14.209275</v>
      </c>
      <c r="I64" s="240">
        <f t="shared" si="2"/>
        <v>270.90800000000002</v>
      </c>
      <c r="J64" s="240">
        <f t="shared" si="3"/>
        <v>284.18549999999999</v>
      </c>
    </row>
    <row r="65" spans="1:10">
      <c r="A65" s="239" t="s">
        <v>199</v>
      </c>
      <c r="B65" s="239" t="s">
        <v>70</v>
      </c>
      <c r="C65" s="223" t="s">
        <v>200</v>
      </c>
      <c r="D65" s="239" t="s">
        <v>72</v>
      </c>
      <c r="E65" s="239">
        <v>20</v>
      </c>
      <c r="F65" s="240">
        <v>12.79</v>
      </c>
      <c r="G65" s="240">
        <f t="shared" si="0"/>
        <v>14.744311999999999</v>
      </c>
      <c r="H65" s="240">
        <f t="shared" si="1"/>
        <v>15.466946999999999</v>
      </c>
      <c r="I65" s="240">
        <f t="shared" si="2"/>
        <v>294.88623999999999</v>
      </c>
      <c r="J65" s="240">
        <f t="shared" si="3"/>
        <v>309.33893999999998</v>
      </c>
    </row>
    <row r="66" spans="1:10">
      <c r="A66" s="239" t="s">
        <v>201</v>
      </c>
      <c r="B66" s="239" t="s">
        <v>70</v>
      </c>
      <c r="C66" s="223" t="s">
        <v>202</v>
      </c>
      <c r="D66" s="239" t="s">
        <v>72</v>
      </c>
      <c r="E66" s="239">
        <v>20</v>
      </c>
      <c r="F66" s="240">
        <v>19.239999999999998</v>
      </c>
      <c r="G66" s="240">
        <f t="shared" ref="G66:G129" si="4">F66*(1+$L$2)</f>
        <v>22.179872</v>
      </c>
      <c r="H66" s="240">
        <f t="shared" ref="H66:H129" si="5">F66*(1+$M$2)</f>
        <v>23.266932000000001</v>
      </c>
      <c r="I66" s="240">
        <f t="shared" ref="I66:I129" si="6">E66*G66</f>
        <v>443.59744000000001</v>
      </c>
      <c r="J66" s="240">
        <f t="shared" ref="J66:J129" si="7">E66*H66</f>
        <v>465.33864</v>
      </c>
    </row>
    <row r="67" spans="1:10">
      <c r="A67" s="239" t="s">
        <v>203</v>
      </c>
      <c r="B67" s="239" t="s">
        <v>70</v>
      </c>
      <c r="C67" s="223" t="s">
        <v>204</v>
      </c>
      <c r="D67" s="239" t="s">
        <v>72</v>
      </c>
      <c r="E67" s="239">
        <v>22</v>
      </c>
      <c r="F67" s="240">
        <v>28.79</v>
      </c>
      <c r="G67" s="240">
        <f t="shared" si="4"/>
        <v>33.189112000000002</v>
      </c>
      <c r="H67" s="240">
        <f t="shared" si="5"/>
        <v>34.815747000000002</v>
      </c>
      <c r="I67" s="240">
        <f t="shared" si="6"/>
        <v>730.16046400000005</v>
      </c>
      <c r="J67" s="240">
        <f t="shared" si="7"/>
        <v>765.94643400000007</v>
      </c>
    </row>
    <row r="68" spans="1:10">
      <c r="A68" s="239" t="s">
        <v>205</v>
      </c>
      <c r="B68" s="239" t="s">
        <v>70</v>
      </c>
      <c r="C68" s="223" t="s">
        <v>206</v>
      </c>
      <c r="D68" s="239" t="s">
        <v>72</v>
      </c>
      <c r="E68" s="239">
        <v>22</v>
      </c>
      <c r="F68" s="240">
        <v>27.21</v>
      </c>
      <c r="G68" s="240">
        <f t="shared" si="4"/>
        <v>31.367688000000001</v>
      </c>
      <c r="H68" s="240">
        <f t="shared" si="5"/>
        <v>32.905053000000002</v>
      </c>
      <c r="I68" s="240">
        <f t="shared" si="6"/>
        <v>690.08913600000005</v>
      </c>
      <c r="J68" s="240">
        <f t="shared" si="7"/>
        <v>723.91116600000009</v>
      </c>
    </row>
    <row r="69" spans="1:10">
      <c r="A69" s="239" t="s">
        <v>207</v>
      </c>
      <c r="B69" s="239" t="s">
        <v>70</v>
      </c>
      <c r="C69" s="223" t="s">
        <v>208</v>
      </c>
      <c r="D69" s="239" t="s">
        <v>72</v>
      </c>
      <c r="E69" s="239">
        <v>33</v>
      </c>
      <c r="F69" s="240">
        <v>4.95</v>
      </c>
      <c r="G69" s="240">
        <f t="shared" si="4"/>
        <v>5.7063600000000001</v>
      </c>
      <c r="H69" s="240">
        <f t="shared" si="5"/>
        <v>5.9860350000000002</v>
      </c>
      <c r="I69" s="240">
        <f t="shared" si="6"/>
        <v>188.30987999999999</v>
      </c>
      <c r="J69" s="240">
        <f t="shared" si="7"/>
        <v>197.53915499999999</v>
      </c>
    </row>
    <row r="70" spans="1:10">
      <c r="A70" s="239" t="s">
        <v>209</v>
      </c>
      <c r="B70" s="239" t="s">
        <v>70</v>
      </c>
      <c r="C70" s="223" t="s">
        <v>210</v>
      </c>
      <c r="D70" s="239" t="s">
        <v>72</v>
      </c>
      <c r="E70" s="239">
        <v>33</v>
      </c>
      <c r="F70" s="240">
        <v>52.19</v>
      </c>
      <c r="G70" s="240">
        <f t="shared" si="4"/>
        <v>60.164631999999997</v>
      </c>
      <c r="H70" s="240">
        <f t="shared" si="5"/>
        <v>63.113366999999997</v>
      </c>
      <c r="I70" s="240">
        <f t="shared" si="6"/>
        <v>1985.4328559999999</v>
      </c>
      <c r="J70" s="240">
        <f t="shared" si="7"/>
        <v>2082.7411109999998</v>
      </c>
    </row>
    <row r="71" spans="1:10">
      <c r="A71" s="239" t="s">
        <v>211</v>
      </c>
      <c r="B71" s="239" t="s">
        <v>70</v>
      </c>
      <c r="C71" s="223" t="s">
        <v>212</v>
      </c>
      <c r="D71" s="239" t="s">
        <v>72</v>
      </c>
      <c r="E71" s="239">
        <v>12</v>
      </c>
      <c r="F71" s="240">
        <v>32.24</v>
      </c>
      <c r="G71" s="240">
        <f t="shared" si="4"/>
        <v>37.166272000000006</v>
      </c>
      <c r="H71" s="240">
        <f t="shared" si="5"/>
        <v>38.987832000000004</v>
      </c>
      <c r="I71" s="240">
        <f t="shared" si="6"/>
        <v>445.99526400000008</v>
      </c>
      <c r="J71" s="240">
        <f t="shared" si="7"/>
        <v>467.85398400000008</v>
      </c>
    </row>
    <row r="72" spans="1:10">
      <c r="A72" s="239" t="s">
        <v>213</v>
      </c>
      <c r="B72" s="239" t="s">
        <v>70</v>
      </c>
      <c r="C72" s="223" t="s">
        <v>214</v>
      </c>
      <c r="D72" s="239" t="s">
        <v>72</v>
      </c>
      <c r="E72" s="239">
        <v>12</v>
      </c>
      <c r="F72" s="240">
        <v>16.87</v>
      </c>
      <c r="G72" s="240">
        <f t="shared" si="4"/>
        <v>19.447736000000003</v>
      </c>
      <c r="H72" s="240">
        <f t="shared" si="5"/>
        <v>20.400891000000001</v>
      </c>
      <c r="I72" s="240">
        <f t="shared" si="6"/>
        <v>233.37283200000002</v>
      </c>
      <c r="J72" s="240">
        <f t="shared" si="7"/>
        <v>244.81069200000002</v>
      </c>
    </row>
    <row r="73" spans="1:10">
      <c r="A73" s="239" t="s">
        <v>215</v>
      </c>
      <c r="B73" s="239" t="s">
        <v>70</v>
      </c>
      <c r="C73" s="223" t="s">
        <v>216</v>
      </c>
      <c r="D73" s="239" t="s">
        <v>72</v>
      </c>
      <c r="E73" s="239">
        <v>15</v>
      </c>
      <c r="F73" s="240">
        <v>16.149999999999999</v>
      </c>
      <c r="G73" s="240">
        <f t="shared" si="4"/>
        <v>18.617719999999998</v>
      </c>
      <c r="H73" s="240">
        <f t="shared" si="5"/>
        <v>19.530194999999999</v>
      </c>
      <c r="I73" s="240">
        <f t="shared" si="6"/>
        <v>279.26579999999996</v>
      </c>
      <c r="J73" s="240">
        <f t="shared" si="7"/>
        <v>292.95292499999999</v>
      </c>
    </row>
    <row r="74" spans="1:10">
      <c r="A74" s="239" t="s">
        <v>217</v>
      </c>
      <c r="B74" s="239" t="s">
        <v>70</v>
      </c>
      <c r="C74" s="223" t="s">
        <v>218</v>
      </c>
      <c r="D74" s="239" t="s">
        <v>72</v>
      </c>
      <c r="E74" s="239">
        <v>22</v>
      </c>
      <c r="F74" s="240">
        <v>47.55</v>
      </c>
      <c r="G74" s="240">
        <f t="shared" si="4"/>
        <v>54.815640000000002</v>
      </c>
      <c r="H74" s="240">
        <f t="shared" si="5"/>
        <v>57.502215</v>
      </c>
      <c r="I74" s="240">
        <f t="shared" si="6"/>
        <v>1205.94408</v>
      </c>
      <c r="J74" s="240">
        <f t="shared" si="7"/>
        <v>1265.04873</v>
      </c>
    </row>
    <row r="75" spans="1:10">
      <c r="A75" s="239" t="s">
        <v>219</v>
      </c>
      <c r="B75" s="239" t="s">
        <v>70</v>
      </c>
      <c r="C75" s="223" t="s">
        <v>220</v>
      </c>
      <c r="D75" s="239" t="s">
        <v>72</v>
      </c>
      <c r="E75" s="239">
        <v>22</v>
      </c>
      <c r="F75" s="240">
        <v>277.22000000000003</v>
      </c>
      <c r="G75" s="240">
        <f t="shared" si="4"/>
        <v>319.57921600000003</v>
      </c>
      <c r="H75" s="240">
        <f t="shared" si="5"/>
        <v>335.24214600000005</v>
      </c>
      <c r="I75" s="240">
        <f t="shared" si="6"/>
        <v>7030.742752000001</v>
      </c>
      <c r="J75" s="240">
        <f t="shared" si="7"/>
        <v>7375.3272120000011</v>
      </c>
    </row>
    <row r="76" spans="1:10">
      <c r="A76" s="239" t="s">
        <v>221</v>
      </c>
      <c r="B76" s="239" t="s">
        <v>70</v>
      </c>
      <c r="C76" s="223" t="s">
        <v>222</v>
      </c>
      <c r="D76" s="239" t="s">
        <v>72</v>
      </c>
      <c r="E76" s="239">
        <v>27</v>
      </c>
      <c r="F76" s="240">
        <v>221.63</v>
      </c>
      <c r="G76" s="240">
        <f t="shared" si="4"/>
        <v>255.49506400000001</v>
      </c>
      <c r="H76" s="240">
        <f t="shared" si="5"/>
        <v>268.01715899999999</v>
      </c>
      <c r="I76" s="240">
        <f t="shared" si="6"/>
        <v>6898.366728</v>
      </c>
      <c r="J76" s="240">
        <f t="shared" si="7"/>
        <v>7236.4632929999998</v>
      </c>
    </row>
    <row r="77" spans="1:10">
      <c r="A77" s="239" t="s">
        <v>223</v>
      </c>
      <c r="B77" s="239" t="s">
        <v>70</v>
      </c>
      <c r="C77" s="223" t="s">
        <v>224</v>
      </c>
      <c r="D77" s="239" t="s">
        <v>72</v>
      </c>
      <c r="E77" s="239">
        <v>25</v>
      </c>
      <c r="F77" s="240">
        <v>316.87</v>
      </c>
      <c r="G77" s="240">
        <f t="shared" si="4"/>
        <v>365.287736</v>
      </c>
      <c r="H77" s="240">
        <f t="shared" si="5"/>
        <v>383.19089100000002</v>
      </c>
      <c r="I77" s="240">
        <f t="shared" si="6"/>
        <v>9132.1934000000001</v>
      </c>
      <c r="J77" s="240">
        <f t="shared" si="7"/>
        <v>9579.7722750000012</v>
      </c>
    </row>
    <row r="78" spans="1:10">
      <c r="A78" s="239" t="s">
        <v>225</v>
      </c>
      <c r="B78" s="239" t="s">
        <v>70</v>
      </c>
      <c r="C78" s="223" t="s">
        <v>226</v>
      </c>
      <c r="D78" s="239" t="s">
        <v>72</v>
      </c>
      <c r="E78" s="239">
        <v>27</v>
      </c>
      <c r="F78" s="240">
        <v>400.69</v>
      </c>
      <c r="G78" s="240">
        <f t="shared" si="4"/>
        <v>461.91543200000001</v>
      </c>
      <c r="H78" s="240">
        <f t="shared" si="5"/>
        <v>484.554417</v>
      </c>
      <c r="I78" s="240">
        <f t="shared" si="6"/>
        <v>12471.716664</v>
      </c>
      <c r="J78" s="240">
        <f t="shared" si="7"/>
        <v>13082.969259</v>
      </c>
    </row>
    <row r="79" spans="1:10">
      <c r="A79" s="239" t="s">
        <v>227</v>
      </c>
      <c r="B79" s="239" t="s">
        <v>70</v>
      </c>
      <c r="C79" s="223" t="s">
        <v>228</v>
      </c>
      <c r="D79" s="239" t="s">
        <v>72</v>
      </c>
      <c r="E79" s="239">
        <v>27</v>
      </c>
      <c r="F79" s="240">
        <v>11.26</v>
      </c>
      <c r="G79" s="240">
        <f t="shared" si="4"/>
        <v>12.980528</v>
      </c>
      <c r="H79" s="240">
        <f t="shared" si="5"/>
        <v>13.616718000000001</v>
      </c>
      <c r="I79" s="240">
        <f t="shared" si="6"/>
        <v>350.47425599999997</v>
      </c>
      <c r="J79" s="240">
        <f t="shared" si="7"/>
        <v>367.651386</v>
      </c>
    </row>
    <row r="80" spans="1:10">
      <c r="A80" s="239" t="s">
        <v>229</v>
      </c>
      <c r="B80" s="239" t="s">
        <v>70</v>
      </c>
      <c r="C80" s="223" t="s">
        <v>230</v>
      </c>
      <c r="D80" s="239" t="s">
        <v>72</v>
      </c>
      <c r="E80" s="239">
        <v>27</v>
      </c>
      <c r="F80" s="240">
        <v>210.86</v>
      </c>
      <c r="G80" s="240">
        <f t="shared" si="4"/>
        <v>243.07940800000003</v>
      </c>
      <c r="H80" s="240">
        <f t="shared" si="5"/>
        <v>254.99299800000003</v>
      </c>
      <c r="I80" s="240">
        <f t="shared" si="6"/>
        <v>6563.1440160000011</v>
      </c>
      <c r="J80" s="240">
        <f t="shared" si="7"/>
        <v>6884.8109460000005</v>
      </c>
    </row>
    <row r="81" spans="1:10">
      <c r="A81" s="239" t="s">
        <v>231</v>
      </c>
      <c r="B81" s="239" t="s">
        <v>70</v>
      </c>
      <c r="C81" s="223" t="s">
        <v>232</v>
      </c>
      <c r="D81" s="239" t="s">
        <v>72</v>
      </c>
      <c r="E81" s="239">
        <v>27</v>
      </c>
      <c r="F81" s="240">
        <v>298.79000000000002</v>
      </c>
      <c r="G81" s="240">
        <f t="shared" si="4"/>
        <v>344.44511200000005</v>
      </c>
      <c r="H81" s="240">
        <f t="shared" si="5"/>
        <v>361.32674700000001</v>
      </c>
      <c r="I81" s="240">
        <f t="shared" si="6"/>
        <v>9300.0180240000009</v>
      </c>
      <c r="J81" s="240">
        <f t="shared" si="7"/>
        <v>9755.8221690000009</v>
      </c>
    </row>
    <row r="82" spans="1:10">
      <c r="A82" s="239" t="s">
        <v>233</v>
      </c>
      <c r="B82" s="239" t="s">
        <v>70</v>
      </c>
      <c r="C82" s="223" t="s">
        <v>234</v>
      </c>
      <c r="D82" s="239" t="s">
        <v>160</v>
      </c>
      <c r="E82" s="239">
        <v>6</v>
      </c>
      <c r="F82" s="240">
        <v>38.18</v>
      </c>
      <c r="G82" s="240">
        <f t="shared" si="4"/>
        <v>44.013904000000004</v>
      </c>
      <c r="H82" s="240">
        <f t="shared" si="5"/>
        <v>46.171074000000004</v>
      </c>
      <c r="I82" s="240">
        <f t="shared" si="6"/>
        <v>264.08342400000004</v>
      </c>
      <c r="J82" s="240">
        <f t="shared" si="7"/>
        <v>277.02644400000003</v>
      </c>
    </row>
    <row r="83" spans="1:10">
      <c r="A83" s="239" t="s">
        <v>235</v>
      </c>
      <c r="B83" s="239" t="s">
        <v>70</v>
      </c>
      <c r="C83" s="223" t="s">
        <v>236</v>
      </c>
      <c r="D83" s="239" t="s">
        <v>160</v>
      </c>
      <c r="E83" s="239">
        <v>22</v>
      </c>
      <c r="F83" s="240">
        <v>48.68</v>
      </c>
      <c r="G83" s="240">
        <f t="shared" si="4"/>
        <v>56.118304000000002</v>
      </c>
      <c r="H83" s="240">
        <f t="shared" si="5"/>
        <v>58.868724</v>
      </c>
      <c r="I83" s="240">
        <f t="shared" si="6"/>
        <v>1234.6026879999999</v>
      </c>
      <c r="J83" s="240">
        <f t="shared" si="7"/>
        <v>1295.111928</v>
      </c>
    </row>
    <row r="84" spans="1:10">
      <c r="A84" s="239" t="s">
        <v>237</v>
      </c>
      <c r="B84" s="239" t="s">
        <v>70</v>
      </c>
      <c r="C84" s="223" t="s">
        <v>238</v>
      </c>
      <c r="D84" s="239" t="s">
        <v>160</v>
      </c>
      <c r="E84" s="239">
        <v>1</v>
      </c>
      <c r="F84" s="240">
        <v>182.55</v>
      </c>
      <c r="G84" s="240">
        <f t="shared" si="4"/>
        <v>210.44364000000002</v>
      </c>
      <c r="H84" s="240">
        <f t="shared" si="5"/>
        <v>220.75771500000002</v>
      </c>
      <c r="I84" s="240">
        <f t="shared" si="6"/>
        <v>210.44364000000002</v>
      </c>
      <c r="J84" s="240">
        <f t="shared" si="7"/>
        <v>220.75771500000002</v>
      </c>
    </row>
    <row r="85" spans="1:10">
      <c r="A85" s="239" t="s">
        <v>239</v>
      </c>
      <c r="B85" s="239" t="s">
        <v>70</v>
      </c>
      <c r="C85" s="223" t="s">
        <v>240</v>
      </c>
      <c r="D85" s="239" t="s">
        <v>160</v>
      </c>
      <c r="E85" s="239">
        <v>1</v>
      </c>
      <c r="F85" s="240">
        <v>65</v>
      </c>
      <c r="G85" s="240">
        <f t="shared" si="4"/>
        <v>74.932000000000002</v>
      </c>
      <c r="H85" s="240">
        <f t="shared" si="5"/>
        <v>78.604500000000002</v>
      </c>
      <c r="I85" s="240">
        <f t="shared" si="6"/>
        <v>74.932000000000002</v>
      </c>
      <c r="J85" s="240">
        <f t="shared" si="7"/>
        <v>78.604500000000002</v>
      </c>
    </row>
    <row r="86" spans="1:10">
      <c r="A86" s="239" t="s">
        <v>241</v>
      </c>
      <c r="B86" s="239" t="s">
        <v>70</v>
      </c>
      <c r="C86" s="223" t="s">
        <v>242</v>
      </c>
      <c r="D86" s="239" t="s">
        <v>160</v>
      </c>
      <c r="E86" s="239">
        <v>1</v>
      </c>
      <c r="F86" s="240">
        <v>55.58</v>
      </c>
      <c r="G86" s="240">
        <f t="shared" si="4"/>
        <v>64.072624000000005</v>
      </c>
      <c r="H86" s="240">
        <f t="shared" si="5"/>
        <v>67.212894000000006</v>
      </c>
      <c r="I86" s="240">
        <f t="shared" si="6"/>
        <v>64.072624000000005</v>
      </c>
      <c r="J86" s="240">
        <f t="shared" si="7"/>
        <v>67.212894000000006</v>
      </c>
    </row>
    <row r="87" spans="1:10">
      <c r="A87" s="239" t="s">
        <v>243</v>
      </c>
      <c r="B87" s="239" t="s">
        <v>70</v>
      </c>
      <c r="C87" s="223" t="s">
        <v>244</v>
      </c>
      <c r="D87" s="239" t="s">
        <v>72</v>
      </c>
      <c r="E87" s="239">
        <v>3</v>
      </c>
      <c r="F87" s="240">
        <v>65.239999999999995</v>
      </c>
      <c r="G87" s="240">
        <f t="shared" si="4"/>
        <v>75.208671999999993</v>
      </c>
      <c r="H87" s="240">
        <f t="shared" si="5"/>
        <v>78.894731999999991</v>
      </c>
      <c r="I87" s="240">
        <f t="shared" si="6"/>
        <v>225.62601599999999</v>
      </c>
      <c r="J87" s="240">
        <f t="shared" si="7"/>
        <v>236.68419599999999</v>
      </c>
    </row>
    <row r="88" spans="1:10">
      <c r="A88" s="239" t="s">
        <v>245</v>
      </c>
      <c r="B88" s="239" t="s">
        <v>70</v>
      </c>
      <c r="C88" s="223" t="s">
        <v>246</v>
      </c>
      <c r="D88" s="239" t="s">
        <v>72</v>
      </c>
      <c r="E88" s="239">
        <v>3</v>
      </c>
      <c r="F88" s="240">
        <v>2.95</v>
      </c>
      <c r="G88" s="240">
        <f t="shared" si="4"/>
        <v>3.4007600000000004</v>
      </c>
      <c r="H88" s="240">
        <f t="shared" si="5"/>
        <v>3.5674350000000001</v>
      </c>
      <c r="I88" s="240">
        <f t="shared" si="6"/>
        <v>10.202280000000002</v>
      </c>
      <c r="J88" s="240">
        <f t="shared" si="7"/>
        <v>10.702305000000001</v>
      </c>
    </row>
    <row r="89" spans="1:10">
      <c r="A89" s="239" t="s">
        <v>247</v>
      </c>
      <c r="B89" s="239" t="s">
        <v>70</v>
      </c>
      <c r="C89" s="223" t="s">
        <v>248</v>
      </c>
      <c r="D89" s="239" t="s">
        <v>72</v>
      </c>
      <c r="E89" s="239">
        <v>3</v>
      </c>
      <c r="F89" s="240">
        <v>1.66</v>
      </c>
      <c r="G89" s="240">
        <f t="shared" si="4"/>
        <v>1.913648</v>
      </c>
      <c r="H89" s="240">
        <f t="shared" si="5"/>
        <v>2.0074380000000001</v>
      </c>
      <c r="I89" s="240">
        <f t="shared" si="6"/>
        <v>5.7409439999999998</v>
      </c>
      <c r="J89" s="240">
        <f t="shared" si="7"/>
        <v>6.0223139999999997</v>
      </c>
    </row>
    <row r="90" spans="1:10">
      <c r="A90" s="239" t="s">
        <v>249</v>
      </c>
      <c r="B90" s="239" t="s">
        <v>70</v>
      </c>
      <c r="C90" s="223" t="s">
        <v>250</v>
      </c>
      <c r="D90" s="239" t="s">
        <v>72</v>
      </c>
      <c r="E90" s="239">
        <v>3</v>
      </c>
      <c r="F90" s="240">
        <v>2.4500000000000002</v>
      </c>
      <c r="G90" s="240">
        <f t="shared" si="4"/>
        <v>2.8243600000000004</v>
      </c>
      <c r="H90" s="240">
        <f t="shared" si="5"/>
        <v>2.9627850000000002</v>
      </c>
      <c r="I90" s="240">
        <f t="shared" si="6"/>
        <v>8.4730800000000013</v>
      </c>
      <c r="J90" s="240">
        <f t="shared" si="7"/>
        <v>8.8883550000000007</v>
      </c>
    </row>
    <row r="91" spans="1:10" ht="30">
      <c r="A91" s="239" t="s">
        <v>251</v>
      </c>
      <c r="B91" s="239" t="s">
        <v>70</v>
      </c>
      <c r="C91" s="223" t="s">
        <v>252</v>
      </c>
      <c r="D91" s="239" t="s">
        <v>72</v>
      </c>
      <c r="E91" s="239">
        <v>3</v>
      </c>
      <c r="F91" s="240">
        <v>13.74</v>
      </c>
      <c r="G91" s="240">
        <f t="shared" si="4"/>
        <v>15.839472000000001</v>
      </c>
      <c r="H91" s="240">
        <f t="shared" si="5"/>
        <v>16.615781999999999</v>
      </c>
      <c r="I91" s="240">
        <f t="shared" si="6"/>
        <v>47.518416000000002</v>
      </c>
      <c r="J91" s="240">
        <f t="shared" si="7"/>
        <v>49.847346000000002</v>
      </c>
    </row>
    <row r="92" spans="1:10" ht="30">
      <c r="A92" s="239" t="s">
        <v>253</v>
      </c>
      <c r="B92" s="239" t="s">
        <v>70</v>
      </c>
      <c r="C92" s="223" t="s">
        <v>254</v>
      </c>
      <c r="D92" s="239" t="s">
        <v>72</v>
      </c>
      <c r="E92" s="239">
        <v>3</v>
      </c>
      <c r="F92" s="240">
        <v>20.76</v>
      </c>
      <c r="G92" s="240">
        <f t="shared" si="4"/>
        <v>23.932128000000002</v>
      </c>
      <c r="H92" s="240">
        <f t="shared" si="5"/>
        <v>25.105068000000003</v>
      </c>
      <c r="I92" s="240">
        <f t="shared" si="6"/>
        <v>71.796384000000003</v>
      </c>
      <c r="J92" s="240">
        <f t="shared" si="7"/>
        <v>75.315204000000008</v>
      </c>
    </row>
    <row r="93" spans="1:10">
      <c r="A93" s="239" t="s">
        <v>255</v>
      </c>
      <c r="B93" s="239" t="s">
        <v>70</v>
      </c>
      <c r="C93" s="223" t="s">
        <v>256</v>
      </c>
      <c r="D93" s="239" t="s">
        <v>72</v>
      </c>
      <c r="E93" s="239">
        <v>85</v>
      </c>
      <c r="F93" s="240">
        <v>14.66</v>
      </c>
      <c r="G93" s="240">
        <f t="shared" si="4"/>
        <v>16.900048000000002</v>
      </c>
      <c r="H93" s="240">
        <f t="shared" si="5"/>
        <v>17.728338000000001</v>
      </c>
      <c r="I93" s="240">
        <f t="shared" si="6"/>
        <v>1436.5040800000002</v>
      </c>
      <c r="J93" s="240">
        <f t="shared" si="7"/>
        <v>1506.9087300000001</v>
      </c>
    </row>
    <row r="94" spans="1:10" ht="30">
      <c r="A94" s="239" t="s">
        <v>257</v>
      </c>
      <c r="B94" s="239" t="s">
        <v>70</v>
      </c>
      <c r="C94" s="223" t="s">
        <v>258</v>
      </c>
      <c r="D94" s="239" t="s">
        <v>72</v>
      </c>
      <c r="E94" s="239">
        <v>3</v>
      </c>
      <c r="F94" s="240">
        <v>55.16</v>
      </c>
      <c r="G94" s="240">
        <f t="shared" si="4"/>
        <v>63.588448</v>
      </c>
      <c r="H94" s="240">
        <f t="shared" si="5"/>
        <v>66.704988</v>
      </c>
      <c r="I94" s="240">
        <f t="shared" si="6"/>
        <v>190.765344</v>
      </c>
      <c r="J94" s="240">
        <f t="shared" si="7"/>
        <v>200.11496399999999</v>
      </c>
    </row>
    <row r="95" spans="1:10" ht="30">
      <c r="A95" s="239" t="s">
        <v>259</v>
      </c>
      <c r="B95" s="239" t="s">
        <v>70</v>
      </c>
      <c r="C95" s="223" t="s">
        <v>260</v>
      </c>
      <c r="D95" s="239" t="s">
        <v>72</v>
      </c>
      <c r="E95" s="239">
        <v>12</v>
      </c>
      <c r="F95" s="240">
        <v>2299.5300000000002</v>
      </c>
      <c r="G95" s="240">
        <f t="shared" si="4"/>
        <v>2650.8981840000001</v>
      </c>
      <c r="H95" s="240">
        <f t="shared" si="5"/>
        <v>2780.8216290000005</v>
      </c>
      <c r="I95" s="240">
        <f t="shared" si="6"/>
        <v>31810.778208000003</v>
      </c>
      <c r="J95" s="240">
        <f t="shared" si="7"/>
        <v>33369.859548000008</v>
      </c>
    </row>
    <row r="96" spans="1:10" ht="30">
      <c r="A96" s="239" t="s">
        <v>261</v>
      </c>
      <c r="B96" s="239" t="s">
        <v>70</v>
      </c>
      <c r="C96" s="223" t="s">
        <v>262</v>
      </c>
      <c r="D96" s="239" t="s">
        <v>72</v>
      </c>
      <c r="E96" s="239">
        <v>3</v>
      </c>
      <c r="F96" s="240">
        <v>5698.43</v>
      </c>
      <c r="G96" s="240">
        <f t="shared" si="4"/>
        <v>6569.1501040000003</v>
      </c>
      <c r="H96" s="240">
        <f t="shared" si="5"/>
        <v>6891.1113990000003</v>
      </c>
      <c r="I96" s="240">
        <f t="shared" si="6"/>
        <v>19707.450312000001</v>
      </c>
      <c r="J96" s="240">
        <f t="shared" si="7"/>
        <v>20673.334197</v>
      </c>
    </row>
    <row r="97" spans="1:10" ht="30">
      <c r="A97" s="239" t="s">
        <v>263</v>
      </c>
      <c r="B97" s="239" t="s">
        <v>70</v>
      </c>
      <c r="C97" s="223" t="s">
        <v>264</v>
      </c>
      <c r="D97" s="239" t="s">
        <v>72</v>
      </c>
      <c r="E97" s="239">
        <v>6</v>
      </c>
      <c r="F97" s="240">
        <v>6010.69</v>
      </c>
      <c r="G97" s="240">
        <f t="shared" si="4"/>
        <v>6929.1234319999994</v>
      </c>
      <c r="H97" s="240">
        <f t="shared" si="5"/>
        <v>7268.7274170000001</v>
      </c>
      <c r="I97" s="240">
        <f t="shared" si="6"/>
        <v>41574.740591999995</v>
      </c>
      <c r="J97" s="240">
        <f t="shared" si="7"/>
        <v>43612.364501999997</v>
      </c>
    </row>
    <row r="98" spans="1:10" ht="30">
      <c r="A98" s="239" t="s">
        <v>265</v>
      </c>
      <c r="B98" s="239" t="s">
        <v>70</v>
      </c>
      <c r="C98" s="223" t="s">
        <v>266</v>
      </c>
      <c r="D98" s="239" t="s">
        <v>72</v>
      </c>
      <c r="E98" s="239">
        <v>6</v>
      </c>
      <c r="F98" s="240">
        <v>7976.24</v>
      </c>
      <c r="G98" s="240">
        <f t="shared" si="4"/>
        <v>9195.0094719999997</v>
      </c>
      <c r="H98" s="240">
        <f t="shared" si="5"/>
        <v>9645.6670319999994</v>
      </c>
      <c r="I98" s="240">
        <f t="shared" si="6"/>
        <v>55170.056832000002</v>
      </c>
      <c r="J98" s="240">
        <f t="shared" si="7"/>
        <v>57874.002192</v>
      </c>
    </row>
    <row r="99" spans="1:10" ht="30">
      <c r="A99" s="239" t="s">
        <v>267</v>
      </c>
      <c r="B99" s="239" t="s">
        <v>70</v>
      </c>
      <c r="C99" s="223" t="s">
        <v>268</v>
      </c>
      <c r="D99" s="239" t="s">
        <v>72</v>
      </c>
      <c r="E99" s="239">
        <v>5</v>
      </c>
      <c r="F99" s="240">
        <v>9664.2800000000007</v>
      </c>
      <c r="G99" s="240">
        <f t="shared" si="4"/>
        <v>11140.981984000002</v>
      </c>
      <c r="H99" s="240">
        <f t="shared" si="5"/>
        <v>11687.013804000002</v>
      </c>
      <c r="I99" s="240">
        <f t="shared" si="6"/>
        <v>55704.909920000006</v>
      </c>
      <c r="J99" s="240">
        <f t="shared" si="7"/>
        <v>58435.06902000001</v>
      </c>
    </row>
    <row r="100" spans="1:10" ht="30">
      <c r="A100" s="239" t="s">
        <v>269</v>
      </c>
      <c r="B100" s="239" t="s">
        <v>70</v>
      </c>
      <c r="C100" s="223" t="s">
        <v>270</v>
      </c>
      <c r="D100" s="239" t="s">
        <v>72</v>
      </c>
      <c r="E100" s="239">
        <v>4</v>
      </c>
      <c r="F100" s="240">
        <v>10870.7</v>
      </c>
      <c r="G100" s="240">
        <f t="shared" si="4"/>
        <v>12531.742960000001</v>
      </c>
      <c r="H100" s="240">
        <f t="shared" si="5"/>
        <v>13145.937510000002</v>
      </c>
      <c r="I100" s="240">
        <f t="shared" si="6"/>
        <v>50126.971840000006</v>
      </c>
      <c r="J100" s="240">
        <f t="shared" si="7"/>
        <v>52583.750040000006</v>
      </c>
    </row>
    <row r="101" spans="1:10">
      <c r="A101" s="239" t="s">
        <v>271</v>
      </c>
      <c r="B101" s="239" t="s">
        <v>70</v>
      </c>
      <c r="C101" s="223" t="s">
        <v>272</v>
      </c>
      <c r="D101" s="239" t="s">
        <v>160</v>
      </c>
      <c r="E101" s="239">
        <v>12</v>
      </c>
      <c r="F101" s="240">
        <v>16.899999999999999</v>
      </c>
      <c r="G101" s="240">
        <f t="shared" si="4"/>
        <v>19.482319999999998</v>
      </c>
      <c r="H101" s="240">
        <f t="shared" si="5"/>
        <v>20.437169999999998</v>
      </c>
      <c r="I101" s="240">
        <f t="shared" si="6"/>
        <v>233.78783999999996</v>
      </c>
      <c r="J101" s="240">
        <f t="shared" si="7"/>
        <v>245.24603999999999</v>
      </c>
    </row>
    <row r="102" spans="1:10">
      <c r="A102" s="239" t="s">
        <v>273</v>
      </c>
      <c r="B102" s="239" t="s">
        <v>70</v>
      </c>
      <c r="C102" s="223" t="s">
        <v>274</v>
      </c>
      <c r="D102" s="239" t="s">
        <v>160</v>
      </c>
      <c r="E102" s="239">
        <v>12</v>
      </c>
      <c r="F102" s="240">
        <v>24.1</v>
      </c>
      <c r="G102" s="240">
        <f t="shared" si="4"/>
        <v>27.782480000000003</v>
      </c>
      <c r="H102" s="240">
        <f t="shared" si="5"/>
        <v>29.144130000000004</v>
      </c>
      <c r="I102" s="240">
        <f t="shared" si="6"/>
        <v>333.38976000000002</v>
      </c>
      <c r="J102" s="240">
        <f t="shared" si="7"/>
        <v>349.72956000000005</v>
      </c>
    </row>
    <row r="103" spans="1:10">
      <c r="A103" s="239" t="s">
        <v>275</v>
      </c>
      <c r="B103" s="239" t="s">
        <v>70</v>
      </c>
      <c r="C103" s="223" t="s">
        <v>276</v>
      </c>
      <c r="D103" s="239" t="s">
        <v>160</v>
      </c>
      <c r="E103" s="239">
        <v>12</v>
      </c>
      <c r="F103" s="240">
        <v>16.899999999999999</v>
      </c>
      <c r="G103" s="240">
        <f t="shared" si="4"/>
        <v>19.482319999999998</v>
      </c>
      <c r="H103" s="240">
        <f t="shared" si="5"/>
        <v>20.437169999999998</v>
      </c>
      <c r="I103" s="240">
        <f t="shared" si="6"/>
        <v>233.78783999999996</v>
      </c>
      <c r="J103" s="240">
        <f t="shared" si="7"/>
        <v>245.24603999999999</v>
      </c>
    </row>
    <row r="104" spans="1:10">
      <c r="A104" s="239" t="s">
        <v>277</v>
      </c>
      <c r="B104" s="239" t="s">
        <v>70</v>
      </c>
      <c r="C104" s="223" t="s">
        <v>278</v>
      </c>
      <c r="D104" s="239" t="s">
        <v>72</v>
      </c>
      <c r="E104" s="239">
        <v>1</v>
      </c>
      <c r="F104" s="240">
        <v>34602.9</v>
      </c>
      <c r="G104" s="240">
        <f t="shared" si="4"/>
        <v>39890.223120000002</v>
      </c>
      <c r="H104" s="240">
        <f t="shared" si="5"/>
        <v>41845.286970000001</v>
      </c>
      <c r="I104" s="240">
        <f t="shared" si="6"/>
        <v>39890.223120000002</v>
      </c>
      <c r="J104" s="240">
        <f t="shared" si="7"/>
        <v>41845.286970000001</v>
      </c>
    </row>
    <row r="105" spans="1:10">
      <c r="A105" s="239" t="s">
        <v>279</v>
      </c>
      <c r="B105" s="239" t="s">
        <v>70</v>
      </c>
      <c r="C105" s="223" t="s">
        <v>280</v>
      </c>
      <c r="D105" s="239" t="s">
        <v>281</v>
      </c>
      <c r="E105" s="239">
        <v>12</v>
      </c>
      <c r="F105" s="240">
        <v>195</v>
      </c>
      <c r="G105" s="240">
        <f t="shared" si="4"/>
        <v>224.79600000000002</v>
      </c>
      <c r="H105" s="240">
        <f t="shared" si="5"/>
        <v>235.8135</v>
      </c>
      <c r="I105" s="240">
        <f t="shared" si="6"/>
        <v>2697.5520000000001</v>
      </c>
      <c r="J105" s="240">
        <f t="shared" si="7"/>
        <v>2829.7620000000002</v>
      </c>
    </row>
    <row r="106" spans="1:10">
      <c r="A106" s="239" t="s">
        <v>282</v>
      </c>
      <c r="B106" s="239" t="s">
        <v>70</v>
      </c>
      <c r="C106" s="223" t="s">
        <v>283</v>
      </c>
      <c r="D106" s="239" t="s">
        <v>281</v>
      </c>
      <c r="E106" s="239">
        <v>12</v>
      </c>
      <c r="F106" s="240">
        <v>197.54</v>
      </c>
      <c r="G106" s="240">
        <f t="shared" si="4"/>
        <v>227.72411199999999</v>
      </c>
      <c r="H106" s="240">
        <f t="shared" si="5"/>
        <v>238.885122</v>
      </c>
      <c r="I106" s="240">
        <f t="shared" si="6"/>
        <v>2732.6893439999999</v>
      </c>
      <c r="J106" s="240">
        <f t="shared" si="7"/>
        <v>2866.6214639999998</v>
      </c>
    </row>
    <row r="107" spans="1:10">
      <c r="A107" s="239" t="s">
        <v>284</v>
      </c>
      <c r="B107" s="239" t="s">
        <v>70</v>
      </c>
      <c r="C107" s="223" t="s">
        <v>285</v>
      </c>
      <c r="D107" s="239" t="s">
        <v>281</v>
      </c>
      <c r="E107" s="239">
        <v>12</v>
      </c>
      <c r="F107" s="240">
        <v>195</v>
      </c>
      <c r="G107" s="240">
        <f t="shared" si="4"/>
        <v>224.79600000000002</v>
      </c>
      <c r="H107" s="240">
        <f t="shared" si="5"/>
        <v>235.8135</v>
      </c>
      <c r="I107" s="240">
        <f t="shared" si="6"/>
        <v>2697.5520000000001</v>
      </c>
      <c r="J107" s="240">
        <f t="shared" si="7"/>
        <v>2829.7620000000002</v>
      </c>
    </row>
    <row r="108" spans="1:10">
      <c r="A108" s="239" t="s">
        <v>286</v>
      </c>
      <c r="B108" s="239" t="s">
        <v>70</v>
      </c>
      <c r="C108" s="223" t="s">
        <v>287</v>
      </c>
      <c r="D108" s="239" t="s">
        <v>160</v>
      </c>
      <c r="E108" s="239">
        <v>144</v>
      </c>
      <c r="F108" s="240">
        <v>0.66</v>
      </c>
      <c r="G108" s="240">
        <f t="shared" si="4"/>
        <v>0.76084800000000008</v>
      </c>
      <c r="H108" s="240">
        <f t="shared" si="5"/>
        <v>0.79813800000000001</v>
      </c>
      <c r="I108" s="240">
        <f t="shared" si="6"/>
        <v>109.56211200000001</v>
      </c>
      <c r="J108" s="240">
        <f t="shared" si="7"/>
        <v>114.931872</v>
      </c>
    </row>
    <row r="109" spans="1:10">
      <c r="A109" s="239" t="s">
        <v>288</v>
      </c>
      <c r="B109" s="239" t="s">
        <v>70</v>
      </c>
      <c r="C109" s="223" t="s">
        <v>289</v>
      </c>
      <c r="D109" s="239" t="s">
        <v>160</v>
      </c>
      <c r="E109" s="239">
        <v>95</v>
      </c>
      <c r="F109" s="240">
        <v>1.22</v>
      </c>
      <c r="G109" s="240">
        <f t="shared" si="4"/>
        <v>1.4064160000000001</v>
      </c>
      <c r="H109" s="240">
        <f t="shared" si="5"/>
        <v>1.475346</v>
      </c>
      <c r="I109" s="240">
        <f t="shared" si="6"/>
        <v>133.60952</v>
      </c>
      <c r="J109" s="240">
        <f t="shared" si="7"/>
        <v>140.15787</v>
      </c>
    </row>
    <row r="110" spans="1:10">
      <c r="A110" s="239" t="s">
        <v>290</v>
      </c>
      <c r="B110" s="239" t="s">
        <v>70</v>
      </c>
      <c r="C110" s="223" t="s">
        <v>291</v>
      </c>
      <c r="D110" s="239" t="s">
        <v>160</v>
      </c>
      <c r="E110" s="239">
        <v>95</v>
      </c>
      <c r="F110" s="240">
        <v>2.0299999999999998</v>
      </c>
      <c r="G110" s="240">
        <f t="shared" si="4"/>
        <v>2.3401839999999998</v>
      </c>
      <c r="H110" s="240">
        <f t="shared" si="5"/>
        <v>2.454879</v>
      </c>
      <c r="I110" s="240">
        <f t="shared" si="6"/>
        <v>222.31747999999999</v>
      </c>
      <c r="J110" s="240">
        <f t="shared" si="7"/>
        <v>233.213505</v>
      </c>
    </row>
    <row r="111" spans="1:10">
      <c r="A111" s="239" t="s">
        <v>292</v>
      </c>
      <c r="B111" s="239" t="s">
        <v>70</v>
      </c>
      <c r="C111" s="223" t="s">
        <v>293</v>
      </c>
      <c r="D111" s="239" t="s">
        <v>160</v>
      </c>
      <c r="E111" s="239">
        <v>483</v>
      </c>
      <c r="F111" s="240">
        <v>2.3199999999999998</v>
      </c>
      <c r="G111" s="240">
        <f t="shared" si="4"/>
        <v>2.674496</v>
      </c>
      <c r="H111" s="240">
        <f t="shared" si="5"/>
        <v>2.8055759999999998</v>
      </c>
      <c r="I111" s="240">
        <f t="shared" si="6"/>
        <v>1291.7815679999999</v>
      </c>
      <c r="J111" s="240">
        <f t="shared" si="7"/>
        <v>1355.093208</v>
      </c>
    </row>
    <row r="112" spans="1:10" ht="30">
      <c r="A112" s="239" t="s">
        <v>294</v>
      </c>
      <c r="B112" s="239" t="s">
        <v>70</v>
      </c>
      <c r="C112" s="223" t="s">
        <v>295</v>
      </c>
      <c r="D112" s="239" t="s">
        <v>160</v>
      </c>
      <c r="E112" s="239">
        <v>144</v>
      </c>
      <c r="F112" s="240">
        <v>0.72</v>
      </c>
      <c r="G112" s="240">
        <f t="shared" si="4"/>
        <v>0.83001599999999998</v>
      </c>
      <c r="H112" s="240">
        <f t="shared" si="5"/>
        <v>0.87069600000000003</v>
      </c>
      <c r="I112" s="240">
        <f t="shared" si="6"/>
        <v>119.52230399999999</v>
      </c>
      <c r="J112" s="240">
        <f t="shared" si="7"/>
        <v>125.380224</v>
      </c>
    </row>
    <row r="113" spans="1:10">
      <c r="A113" s="239" t="s">
        <v>296</v>
      </c>
      <c r="B113" s="239" t="s">
        <v>70</v>
      </c>
      <c r="C113" s="223" t="s">
        <v>297</v>
      </c>
      <c r="D113" s="239" t="s">
        <v>160</v>
      </c>
      <c r="E113" s="239">
        <v>119</v>
      </c>
      <c r="F113" s="240">
        <v>2.16</v>
      </c>
      <c r="G113" s="240">
        <f t="shared" si="4"/>
        <v>2.4900480000000003</v>
      </c>
      <c r="H113" s="240">
        <f t="shared" si="5"/>
        <v>2.6120880000000004</v>
      </c>
      <c r="I113" s="240">
        <f t="shared" si="6"/>
        <v>296.31571200000002</v>
      </c>
      <c r="J113" s="240">
        <f t="shared" si="7"/>
        <v>310.83847200000002</v>
      </c>
    </row>
    <row r="114" spans="1:10">
      <c r="A114" s="239" t="s">
        <v>298</v>
      </c>
      <c r="B114" s="239" t="s">
        <v>70</v>
      </c>
      <c r="C114" s="223" t="s">
        <v>299</v>
      </c>
      <c r="D114" s="239" t="s">
        <v>160</v>
      </c>
      <c r="E114" s="239">
        <v>71</v>
      </c>
      <c r="F114" s="240">
        <v>5</v>
      </c>
      <c r="G114" s="240">
        <f t="shared" si="4"/>
        <v>5.7640000000000002</v>
      </c>
      <c r="H114" s="240">
        <f t="shared" si="5"/>
        <v>6.0465</v>
      </c>
      <c r="I114" s="240">
        <f t="shared" si="6"/>
        <v>409.24400000000003</v>
      </c>
      <c r="J114" s="240">
        <f t="shared" si="7"/>
        <v>429.30149999999998</v>
      </c>
    </row>
    <row r="115" spans="1:10">
      <c r="A115" s="239" t="s">
        <v>300</v>
      </c>
      <c r="B115" s="239" t="s">
        <v>70</v>
      </c>
      <c r="C115" s="223" t="s">
        <v>301</v>
      </c>
      <c r="D115" s="239" t="s">
        <v>160</v>
      </c>
      <c r="E115" s="239">
        <v>47</v>
      </c>
      <c r="F115" s="240">
        <v>4.0199999999999996</v>
      </c>
      <c r="G115" s="240">
        <f t="shared" si="4"/>
        <v>4.6342559999999997</v>
      </c>
      <c r="H115" s="240">
        <f t="shared" si="5"/>
        <v>4.8613859999999995</v>
      </c>
      <c r="I115" s="240">
        <f t="shared" si="6"/>
        <v>217.81003199999998</v>
      </c>
      <c r="J115" s="240">
        <f t="shared" si="7"/>
        <v>228.48514199999997</v>
      </c>
    </row>
    <row r="116" spans="1:10">
      <c r="A116" s="239" t="s">
        <v>302</v>
      </c>
      <c r="B116" s="239" t="s">
        <v>70</v>
      </c>
      <c r="C116" s="223" t="s">
        <v>303</v>
      </c>
      <c r="D116" s="239" t="s">
        <v>72</v>
      </c>
      <c r="E116" s="239">
        <v>47</v>
      </c>
      <c r="F116" s="240">
        <v>1.64</v>
      </c>
      <c r="G116" s="240">
        <f t="shared" si="4"/>
        <v>1.8905920000000001</v>
      </c>
      <c r="H116" s="240">
        <f t="shared" si="5"/>
        <v>1.983252</v>
      </c>
      <c r="I116" s="240">
        <f t="shared" si="6"/>
        <v>88.857824000000008</v>
      </c>
      <c r="J116" s="240">
        <f t="shared" si="7"/>
        <v>93.212844000000004</v>
      </c>
    </row>
    <row r="117" spans="1:10">
      <c r="A117" s="239" t="s">
        <v>304</v>
      </c>
      <c r="B117" s="239" t="s">
        <v>70</v>
      </c>
      <c r="C117" s="223" t="s">
        <v>305</v>
      </c>
      <c r="D117" s="239" t="s">
        <v>72</v>
      </c>
      <c r="E117" s="239">
        <v>95</v>
      </c>
      <c r="F117" s="240">
        <v>1.64</v>
      </c>
      <c r="G117" s="240">
        <f t="shared" si="4"/>
        <v>1.8905920000000001</v>
      </c>
      <c r="H117" s="240">
        <f t="shared" si="5"/>
        <v>1.983252</v>
      </c>
      <c r="I117" s="240">
        <f t="shared" si="6"/>
        <v>179.60624000000001</v>
      </c>
      <c r="J117" s="240">
        <f t="shared" si="7"/>
        <v>188.40894</v>
      </c>
    </row>
    <row r="118" spans="1:10">
      <c r="A118" s="239" t="s">
        <v>306</v>
      </c>
      <c r="B118" s="239" t="s">
        <v>70</v>
      </c>
      <c r="C118" s="223" t="s">
        <v>307</v>
      </c>
      <c r="D118" s="239" t="s">
        <v>72</v>
      </c>
      <c r="E118" s="239">
        <v>95</v>
      </c>
      <c r="F118" s="240">
        <v>1.47</v>
      </c>
      <c r="G118" s="240">
        <f t="shared" si="4"/>
        <v>1.6946160000000001</v>
      </c>
      <c r="H118" s="240">
        <f t="shared" si="5"/>
        <v>1.777671</v>
      </c>
      <c r="I118" s="240">
        <f t="shared" si="6"/>
        <v>160.98852000000002</v>
      </c>
      <c r="J118" s="240">
        <f t="shared" si="7"/>
        <v>168.87874500000001</v>
      </c>
    </row>
    <row r="119" spans="1:10">
      <c r="A119" s="239" t="s">
        <v>308</v>
      </c>
      <c r="B119" s="239" t="s">
        <v>70</v>
      </c>
      <c r="C119" s="223" t="s">
        <v>309</v>
      </c>
      <c r="D119" s="239" t="s">
        <v>72</v>
      </c>
      <c r="E119" s="239">
        <v>95</v>
      </c>
      <c r="F119" s="240">
        <v>0.82</v>
      </c>
      <c r="G119" s="240">
        <f t="shared" si="4"/>
        <v>0.94529600000000003</v>
      </c>
      <c r="H119" s="240">
        <f t="shared" si="5"/>
        <v>0.99162600000000001</v>
      </c>
      <c r="I119" s="240">
        <f t="shared" si="6"/>
        <v>89.803120000000007</v>
      </c>
      <c r="J119" s="240">
        <f t="shared" si="7"/>
        <v>94.204470000000001</v>
      </c>
    </row>
    <row r="120" spans="1:10">
      <c r="A120" s="239" t="s">
        <v>310</v>
      </c>
      <c r="B120" s="239" t="s">
        <v>70</v>
      </c>
      <c r="C120" s="223" t="s">
        <v>311</v>
      </c>
      <c r="D120" s="239" t="s">
        <v>72</v>
      </c>
      <c r="E120" s="239">
        <v>95</v>
      </c>
      <c r="F120" s="240">
        <v>0.45</v>
      </c>
      <c r="G120" s="240">
        <f t="shared" si="4"/>
        <v>0.51876</v>
      </c>
      <c r="H120" s="240">
        <f t="shared" si="5"/>
        <v>0.54418500000000003</v>
      </c>
      <c r="I120" s="240">
        <f t="shared" si="6"/>
        <v>49.282200000000003</v>
      </c>
      <c r="J120" s="240">
        <f t="shared" si="7"/>
        <v>51.697575000000001</v>
      </c>
    </row>
    <row r="121" spans="1:10">
      <c r="A121" s="239" t="s">
        <v>312</v>
      </c>
      <c r="B121" s="239" t="s">
        <v>70</v>
      </c>
      <c r="C121" s="223" t="s">
        <v>313</v>
      </c>
      <c r="D121" s="239" t="s">
        <v>72</v>
      </c>
      <c r="E121" s="239">
        <v>95</v>
      </c>
      <c r="F121" s="240">
        <v>3.04</v>
      </c>
      <c r="G121" s="240">
        <f t="shared" si="4"/>
        <v>3.5045120000000001</v>
      </c>
      <c r="H121" s="240">
        <f t="shared" si="5"/>
        <v>3.676272</v>
      </c>
      <c r="I121" s="240">
        <f t="shared" si="6"/>
        <v>332.92864000000003</v>
      </c>
      <c r="J121" s="240">
        <f t="shared" si="7"/>
        <v>349.24583999999999</v>
      </c>
    </row>
    <row r="122" spans="1:10">
      <c r="A122" s="239" t="s">
        <v>314</v>
      </c>
      <c r="B122" s="239" t="s">
        <v>70</v>
      </c>
      <c r="C122" s="223" t="s">
        <v>315</v>
      </c>
      <c r="D122" s="239" t="s">
        <v>72</v>
      </c>
      <c r="E122" s="239">
        <v>95</v>
      </c>
      <c r="F122" s="240">
        <v>2.15</v>
      </c>
      <c r="G122" s="240">
        <f t="shared" si="4"/>
        <v>2.4785200000000001</v>
      </c>
      <c r="H122" s="240">
        <f t="shared" si="5"/>
        <v>2.5999949999999998</v>
      </c>
      <c r="I122" s="240">
        <f t="shared" si="6"/>
        <v>235.45940000000002</v>
      </c>
      <c r="J122" s="240">
        <f t="shared" si="7"/>
        <v>246.99952499999998</v>
      </c>
    </row>
    <row r="123" spans="1:10">
      <c r="A123" s="239" t="s">
        <v>316</v>
      </c>
      <c r="B123" s="239" t="s">
        <v>70</v>
      </c>
      <c r="C123" s="223" t="s">
        <v>317</v>
      </c>
      <c r="D123" s="239" t="s">
        <v>72</v>
      </c>
      <c r="E123" s="239">
        <v>95</v>
      </c>
      <c r="F123" s="240">
        <v>5.54</v>
      </c>
      <c r="G123" s="240">
        <f t="shared" si="4"/>
        <v>6.3865120000000006</v>
      </c>
      <c r="H123" s="240">
        <f t="shared" si="5"/>
        <v>6.699522</v>
      </c>
      <c r="I123" s="240">
        <f t="shared" si="6"/>
        <v>606.71864000000005</v>
      </c>
      <c r="J123" s="240">
        <f t="shared" si="7"/>
        <v>636.45459000000005</v>
      </c>
    </row>
    <row r="124" spans="1:10">
      <c r="A124" s="239" t="s">
        <v>318</v>
      </c>
      <c r="B124" s="239" t="s">
        <v>70</v>
      </c>
      <c r="C124" s="223" t="s">
        <v>319</v>
      </c>
      <c r="D124" s="239" t="s">
        <v>72</v>
      </c>
      <c r="E124" s="239">
        <v>95</v>
      </c>
      <c r="F124" s="240">
        <v>0.53</v>
      </c>
      <c r="G124" s="240">
        <f t="shared" si="4"/>
        <v>0.61098400000000008</v>
      </c>
      <c r="H124" s="240">
        <f t="shared" si="5"/>
        <v>0.64092900000000008</v>
      </c>
      <c r="I124" s="240">
        <f t="shared" si="6"/>
        <v>58.04348000000001</v>
      </c>
      <c r="J124" s="240">
        <f t="shared" si="7"/>
        <v>60.888255000000008</v>
      </c>
    </row>
    <row r="125" spans="1:10">
      <c r="A125" s="239" t="s">
        <v>320</v>
      </c>
      <c r="B125" s="239" t="s">
        <v>70</v>
      </c>
      <c r="C125" s="223" t="s">
        <v>321</v>
      </c>
      <c r="D125" s="239" t="s">
        <v>72</v>
      </c>
      <c r="E125" s="239">
        <v>95</v>
      </c>
      <c r="F125" s="240">
        <v>0.82</v>
      </c>
      <c r="G125" s="240">
        <f t="shared" si="4"/>
        <v>0.94529600000000003</v>
      </c>
      <c r="H125" s="240">
        <f t="shared" si="5"/>
        <v>0.99162600000000001</v>
      </c>
      <c r="I125" s="240">
        <f t="shared" si="6"/>
        <v>89.803120000000007</v>
      </c>
      <c r="J125" s="240">
        <f t="shared" si="7"/>
        <v>94.204470000000001</v>
      </c>
    </row>
    <row r="126" spans="1:10">
      <c r="A126" s="239" t="s">
        <v>322</v>
      </c>
      <c r="B126" s="239" t="s">
        <v>70</v>
      </c>
      <c r="C126" s="223" t="s">
        <v>323</v>
      </c>
      <c r="D126" s="239" t="s">
        <v>72</v>
      </c>
      <c r="E126" s="239">
        <v>95</v>
      </c>
      <c r="F126" s="240">
        <v>7.73</v>
      </c>
      <c r="G126" s="240">
        <f t="shared" si="4"/>
        <v>8.9111440000000002</v>
      </c>
      <c r="H126" s="240">
        <f t="shared" si="5"/>
        <v>9.3478890000000003</v>
      </c>
      <c r="I126" s="240">
        <f t="shared" si="6"/>
        <v>846.55867999999998</v>
      </c>
      <c r="J126" s="240">
        <f t="shared" si="7"/>
        <v>888.04945500000008</v>
      </c>
    </row>
    <row r="127" spans="1:10">
      <c r="A127" s="239" t="s">
        <v>324</v>
      </c>
      <c r="B127" s="239" t="s">
        <v>70</v>
      </c>
      <c r="C127" s="223" t="s">
        <v>325</v>
      </c>
      <c r="D127" s="239" t="s">
        <v>72</v>
      </c>
      <c r="E127" s="239">
        <v>47</v>
      </c>
      <c r="F127" s="240">
        <v>40.799999999999997</v>
      </c>
      <c r="G127" s="240">
        <f t="shared" si="4"/>
        <v>47.034239999999997</v>
      </c>
      <c r="H127" s="240">
        <f t="shared" si="5"/>
        <v>49.339439999999996</v>
      </c>
      <c r="I127" s="240">
        <f t="shared" si="6"/>
        <v>2210.6092799999997</v>
      </c>
      <c r="J127" s="240">
        <f t="shared" si="7"/>
        <v>2318.9536799999996</v>
      </c>
    </row>
    <row r="128" spans="1:10">
      <c r="A128" s="239" t="s">
        <v>326</v>
      </c>
      <c r="B128" s="239" t="s">
        <v>70</v>
      </c>
      <c r="C128" s="223" t="s">
        <v>327</v>
      </c>
      <c r="D128" s="239" t="s">
        <v>72</v>
      </c>
      <c r="E128" s="239">
        <v>22</v>
      </c>
      <c r="F128" s="240">
        <v>58</v>
      </c>
      <c r="G128" s="240">
        <f t="shared" si="4"/>
        <v>66.862400000000008</v>
      </c>
      <c r="H128" s="240">
        <f t="shared" si="5"/>
        <v>70.139400000000009</v>
      </c>
      <c r="I128" s="240">
        <f t="shared" si="6"/>
        <v>1470.9728000000002</v>
      </c>
      <c r="J128" s="240">
        <f t="shared" si="7"/>
        <v>1543.0668000000003</v>
      </c>
    </row>
    <row r="129" spans="1:10">
      <c r="A129" s="239" t="s">
        <v>328</v>
      </c>
      <c r="B129" s="239" t="s">
        <v>70</v>
      </c>
      <c r="C129" s="223" t="s">
        <v>329</v>
      </c>
      <c r="D129" s="239" t="s">
        <v>72</v>
      </c>
      <c r="E129" s="239">
        <v>3</v>
      </c>
      <c r="F129" s="240">
        <v>373.65</v>
      </c>
      <c r="G129" s="240">
        <f t="shared" si="4"/>
        <v>430.74372</v>
      </c>
      <c r="H129" s="240">
        <f t="shared" si="5"/>
        <v>451.85494499999999</v>
      </c>
      <c r="I129" s="240">
        <f t="shared" si="6"/>
        <v>1292.23116</v>
      </c>
      <c r="J129" s="240">
        <f t="shared" si="7"/>
        <v>1355.5648349999999</v>
      </c>
    </row>
    <row r="130" spans="1:10">
      <c r="A130" s="239" t="s">
        <v>330</v>
      </c>
      <c r="B130" s="239" t="s">
        <v>70</v>
      </c>
      <c r="C130" s="223" t="s">
        <v>331</v>
      </c>
      <c r="D130" s="239" t="s">
        <v>72</v>
      </c>
      <c r="E130" s="239">
        <v>3</v>
      </c>
      <c r="F130" s="240">
        <v>199.9</v>
      </c>
      <c r="G130" s="240">
        <f t="shared" ref="G130:G193" si="8">F130*(1+$L$2)</f>
        <v>230.44472000000002</v>
      </c>
      <c r="H130" s="240">
        <f t="shared" ref="H130:H193" si="9">F130*(1+$M$2)</f>
        <v>241.73907000000003</v>
      </c>
      <c r="I130" s="240">
        <f t="shared" ref="I130:I193" si="10">E130*G130</f>
        <v>691.33416000000011</v>
      </c>
      <c r="J130" s="240">
        <f t="shared" ref="J130:J193" si="11">E130*H130</f>
        <v>725.21721000000002</v>
      </c>
    </row>
    <row r="131" spans="1:10">
      <c r="A131" s="239" t="s">
        <v>332</v>
      </c>
      <c r="B131" s="239" t="s">
        <v>70</v>
      </c>
      <c r="C131" s="223" t="s">
        <v>333</v>
      </c>
      <c r="D131" s="239" t="s">
        <v>72</v>
      </c>
      <c r="E131" s="239">
        <v>3</v>
      </c>
      <c r="F131" s="240">
        <v>219.66</v>
      </c>
      <c r="G131" s="240">
        <f t="shared" si="8"/>
        <v>253.22404800000001</v>
      </c>
      <c r="H131" s="240">
        <f t="shared" si="9"/>
        <v>265.634838</v>
      </c>
      <c r="I131" s="240">
        <f t="shared" si="10"/>
        <v>759.672144</v>
      </c>
      <c r="J131" s="240">
        <f t="shared" si="11"/>
        <v>796.90451400000006</v>
      </c>
    </row>
    <row r="132" spans="1:10">
      <c r="A132" s="239" t="s">
        <v>334</v>
      </c>
      <c r="B132" s="239" t="s">
        <v>70</v>
      </c>
      <c r="C132" s="223" t="s">
        <v>335</v>
      </c>
      <c r="D132" s="239" t="s">
        <v>336</v>
      </c>
      <c r="E132" s="239">
        <v>1</v>
      </c>
      <c r="F132" s="240">
        <v>1269.69</v>
      </c>
      <c r="G132" s="240">
        <f t="shared" si="8"/>
        <v>1463.6986320000001</v>
      </c>
      <c r="H132" s="240">
        <f t="shared" si="9"/>
        <v>1535.4361170000002</v>
      </c>
      <c r="I132" s="240">
        <f t="shared" si="10"/>
        <v>1463.6986320000001</v>
      </c>
      <c r="J132" s="240">
        <f t="shared" si="11"/>
        <v>1535.4361170000002</v>
      </c>
    </row>
    <row r="133" spans="1:10">
      <c r="A133" s="239" t="s">
        <v>337</v>
      </c>
      <c r="B133" s="239" t="s">
        <v>70</v>
      </c>
      <c r="C133" s="223" t="s">
        <v>338</v>
      </c>
      <c r="D133" s="239" t="s">
        <v>336</v>
      </c>
      <c r="E133" s="239">
        <v>1</v>
      </c>
      <c r="F133" s="240">
        <v>1400.6</v>
      </c>
      <c r="G133" s="240">
        <f t="shared" si="8"/>
        <v>1614.61168</v>
      </c>
      <c r="H133" s="240">
        <f t="shared" si="9"/>
        <v>1693.74558</v>
      </c>
      <c r="I133" s="240">
        <f t="shared" si="10"/>
        <v>1614.61168</v>
      </c>
      <c r="J133" s="240">
        <f t="shared" si="11"/>
        <v>1693.74558</v>
      </c>
    </row>
    <row r="134" spans="1:10">
      <c r="A134" s="239" t="s">
        <v>339</v>
      </c>
      <c r="B134" s="239" t="s">
        <v>70</v>
      </c>
      <c r="C134" s="223" t="s">
        <v>340</v>
      </c>
      <c r="D134" s="239" t="s">
        <v>72</v>
      </c>
      <c r="E134" s="239">
        <v>1</v>
      </c>
      <c r="F134" s="240">
        <v>565.97</v>
      </c>
      <c r="G134" s="240">
        <f t="shared" si="8"/>
        <v>652.45021600000007</v>
      </c>
      <c r="H134" s="240">
        <f t="shared" si="9"/>
        <v>684.42752100000007</v>
      </c>
      <c r="I134" s="240">
        <f t="shared" si="10"/>
        <v>652.45021600000007</v>
      </c>
      <c r="J134" s="240">
        <f t="shared" si="11"/>
        <v>684.42752100000007</v>
      </c>
    </row>
    <row r="135" spans="1:10">
      <c r="A135" s="239" t="s">
        <v>341</v>
      </c>
      <c r="B135" s="239" t="s">
        <v>70</v>
      </c>
      <c r="C135" s="223" t="s">
        <v>342</v>
      </c>
      <c r="D135" s="239" t="s">
        <v>72</v>
      </c>
      <c r="E135" s="239">
        <v>1</v>
      </c>
      <c r="F135" s="240">
        <v>864.39</v>
      </c>
      <c r="G135" s="240">
        <f t="shared" si="8"/>
        <v>996.46879200000001</v>
      </c>
      <c r="H135" s="240">
        <f t="shared" si="9"/>
        <v>1045.3068270000001</v>
      </c>
      <c r="I135" s="240">
        <f t="shared" si="10"/>
        <v>996.46879200000001</v>
      </c>
      <c r="J135" s="240">
        <f t="shared" si="11"/>
        <v>1045.3068270000001</v>
      </c>
    </row>
    <row r="136" spans="1:10">
      <c r="A136" s="239" t="s">
        <v>343</v>
      </c>
      <c r="B136" s="239" t="s">
        <v>70</v>
      </c>
      <c r="C136" s="223" t="s">
        <v>344</v>
      </c>
      <c r="D136" s="239" t="s">
        <v>72</v>
      </c>
      <c r="E136" s="239">
        <v>1</v>
      </c>
      <c r="F136" s="240">
        <v>925.84</v>
      </c>
      <c r="G136" s="240">
        <f t="shared" si="8"/>
        <v>1067.308352</v>
      </c>
      <c r="H136" s="240">
        <f t="shared" si="9"/>
        <v>1119.6183120000001</v>
      </c>
      <c r="I136" s="240">
        <f t="shared" si="10"/>
        <v>1067.308352</v>
      </c>
      <c r="J136" s="240">
        <f t="shared" si="11"/>
        <v>1119.6183120000001</v>
      </c>
    </row>
    <row r="137" spans="1:10">
      <c r="A137" s="239" t="s">
        <v>345</v>
      </c>
      <c r="B137" s="239" t="s">
        <v>70</v>
      </c>
      <c r="C137" s="223" t="s">
        <v>346</v>
      </c>
      <c r="D137" s="239" t="s">
        <v>160</v>
      </c>
      <c r="E137" s="239">
        <v>1</v>
      </c>
      <c r="F137" s="240">
        <v>9.9600000000000009</v>
      </c>
      <c r="G137" s="240">
        <f t="shared" si="8"/>
        <v>11.481888000000001</v>
      </c>
      <c r="H137" s="240">
        <f t="shared" si="9"/>
        <v>12.044628000000001</v>
      </c>
      <c r="I137" s="240">
        <f t="shared" si="10"/>
        <v>11.481888000000001</v>
      </c>
      <c r="J137" s="240">
        <f t="shared" si="11"/>
        <v>12.044628000000001</v>
      </c>
    </row>
    <row r="138" spans="1:10">
      <c r="A138" s="239" t="s">
        <v>347</v>
      </c>
      <c r="B138" s="239" t="s">
        <v>70</v>
      </c>
      <c r="C138" s="223" t="s">
        <v>348</v>
      </c>
      <c r="D138" s="239" t="s">
        <v>157</v>
      </c>
      <c r="E138" s="239">
        <v>5</v>
      </c>
      <c r="F138" s="240">
        <v>4.72</v>
      </c>
      <c r="G138" s="240">
        <f t="shared" si="8"/>
        <v>5.4412159999999998</v>
      </c>
      <c r="H138" s="240">
        <f t="shared" si="9"/>
        <v>5.7078959999999999</v>
      </c>
      <c r="I138" s="240">
        <f t="shared" si="10"/>
        <v>27.20608</v>
      </c>
      <c r="J138" s="240">
        <f t="shared" si="11"/>
        <v>28.539479999999998</v>
      </c>
    </row>
    <row r="139" spans="1:10">
      <c r="A139" s="239" t="s">
        <v>349</v>
      </c>
      <c r="B139" s="239" t="s">
        <v>70</v>
      </c>
      <c r="C139" s="223" t="s">
        <v>350</v>
      </c>
      <c r="D139" s="239" t="s">
        <v>157</v>
      </c>
      <c r="E139" s="239">
        <v>22</v>
      </c>
      <c r="F139" s="240">
        <v>17.23</v>
      </c>
      <c r="G139" s="240">
        <f t="shared" si="8"/>
        <v>19.862744000000003</v>
      </c>
      <c r="H139" s="240">
        <f t="shared" si="9"/>
        <v>20.836239000000003</v>
      </c>
      <c r="I139" s="240">
        <f t="shared" si="10"/>
        <v>436.98036800000006</v>
      </c>
      <c r="J139" s="240">
        <f t="shared" si="11"/>
        <v>458.39725800000008</v>
      </c>
    </row>
    <row r="140" spans="1:10">
      <c r="A140" s="239" t="s">
        <v>351</v>
      </c>
      <c r="B140" s="239" t="s">
        <v>70</v>
      </c>
      <c r="C140" s="223" t="s">
        <v>352</v>
      </c>
      <c r="D140" s="239" t="s">
        <v>157</v>
      </c>
      <c r="E140" s="239">
        <v>1</v>
      </c>
      <c r="F140" s="240">
        <v>12.21</v>
      </c>
      <c r="G140" s="240">
        <f t="shared" si="8"/>
        <v>14.075688000000001</v>
      </c>
      <c r="H140" s="240">
        <f t="shared" si="9"/>
        <v>14.765553000000002</v>
      </c>
      <c r="I140" s="240">
        <f t="shared" si="10"/>
        <v>14.075688000000001</v>
      </c>
      <c r="J140" s="240">
        <f t="shared" si="11"/>
        <v>14.765553000000002</v>
      </c>
    </row>
    <row r="141" spans="1:10">
      <c r="A141" s="239" t="s">
        <v>353</v>
      </c>
      <c r="B141" s="239" t="s">
        <v>70</v>
      </c>
      <c r="C141" s="223" t="s">
        <v>354</v>
      </c>
      <c r="D141" s="239" t="s">
        <v>157</v>
      </c>
      <c r="E141" s="239">
        <v>1</v>
      </c>
      <c r="F141" s="240">
        <v>38.32</v>
      </c>
      <c r="G141" s="240">
        <f t="shared" si="8"/>
        <v>44.175296000000003</v>
      </c>
      <c r="H141" s="240">
        <f t="shared" si="9"/>
        <v>46.340375999999999</v>
      </c>
      <c r="I141" s="240">
        <f t="shared" si="10"/>
        <v>44.175296000000003</v>
      </c>
      <c r="J141" s="240">
        <f t="shared" si="11"/>
        <v>46.340375999999999</v>
      </c>
    </row>
    <row r="142" spans="1:10">
      <c r="A142" s="239" t="s">
        <v>355</v>
      </c>
      <c r="B142" s="239" t="s">
        <v>70</v>
      </c>
      <c r="C142" s="223" t="s">
        <v>356</v>
      </c>
      <c r="D142" s="239" t="s">
        <v>157</v>
      </c>
      <c r="E142" s="239">
        <v>1</v>
      </c>
      <c r="F142" s="240">
        <v>19.010000000000002</v>
      </c>
      <c r="G142" s="240">
        <f t="shared" si="8"/>
        <v>21.914728000000004</v>
      </c>
      <c r="H142" s="240">
        <f t="shared" si="9"/>
        <v>22.988793000000001</v>
      </c>
      <c r="I142" s="240">
        <f t="shared" si="10"/>
        <v>21.914728000000004</v>
      </c>
      <c r="J142" s="240">
        <f t="shared" si="11"/>
        <v>22.988793000000001</v>
      </c>
    </row>
    <row r="143" spans="1:10">
      <c r="A143" s="239" t="s">
        <v>357</v>
      </c>
      <c r="B143" s="239" t="s">
        <v>70</v>
      </c>
      <c r="C143" s="223" t="s">
        <v>358</v>
      </c>
      <c r="D143" s="239" t="s">
        <v>157</v>
      </c>
      <c r="E143" s="239">
        <v>22</v>
      </c>
      <c r="F143" s="240">
        <v>28.57</v>
      </c>
      <c r="G143" s="240">
        <f t="shared" si="8"/>
        <v>32.935496000000001</v>
      </c>
      <c r="H143" s="240">
        <f t="shared" si="9"/>
        <v>34.549700999999999</v>
      </c>
      <c r="I143" s="240">
        <f t="shared" si="10"/>
        <v>724.58091200000001</v>
      </c>
      <c r="J143" s="240">
        <f t="shared" si="11"/>
        <v>760.09342199999992</v>
      </c>
    </row>
    <row r="144" spans="1:10">
      <c r="A144" s="239" t="s">
        <v>359</v>
      </c>
      <c r="B144" s="239" t="s">
        <v>70</v>
      </c>
      <c r="C144" s="223" t="s">
        <v>360</v>
      </c>
      <c r="D144" s="239" t="s">
        <v>157</v>
      </c>
      <c r="E144" s="239">
        <v>47</v>
      </c>
      <c r="F144" s="240">
        <v>51.42</v>
      </c>
      <c r="G144" s="240">
        <f t="shared" si="8"/>
        <v>59.276976000000005</v>
      </c>
      <c r="H144" s="240">
        <f t="shared" si="9"/>
        <v>62.182206000000001</v>
      </c>
      <c r="I144" s="240">
        <f t="shared" si="10"/>
        <v>2786.0178720000004</v>
      </c>
      <c r="J144" s="240">
        <f t="shared" si="11"/>
        <v>2922.563682</v>
      </c>
    </row>
    <row r="145" spans="1:10">
      <c r="A145" s="239" t="s">
        <v>361</v>
      </c>
      <c r="B145" s="239" t="s">
        <v>70</v>
      </c>
      <c r="C145" s="223" t="s">
        <v>362</v>
      </c>
      <c r="D145" s="239" t="s">
        <v>157</v>
      </c>
      <c r="E145" s="239">
        <v>95</v>
      </c>
      <c r="F145" s="240">
        <v>101.82</v>
      </c>
      <c r="G145" s="240">
        <f t="shared" si="8"/>
        <v>117.378096</v>
      </c>
      <c r="H145" s="240">
        <f t="shared" si="9"/>
        <v>123.130926</v>
      </c>
      <c r="I145" s="240">
        <f t="shared" si="10"/>
        <v>11150.91912</v>
      </c>
      <c r="J145" s="240">
        <f t="shared" si="11"/>
        <v>11697.437970000001</v>
      </c>
    </row>
    <row r="146" spans="1:10">
      <c r="A146" s="239" t="s">
        <v>363</v>
      </c>
      <c r="B146" s="239" t="s">
        <v>70</v>
      </c>
      <c r="C146" s="223" t="s">
        <v>364</v>
      </c>
      <c r="D146" s="239" t="s">
        <v>157</v>
      </c>
      <c r="E146" s="239">
        <v>2</v>
      </c>
      <c r="F146" s="240">
        <v>25.45</v>
      </c>
      <c r="G146" s="240">
        <f t="shared" si="8"/>
        <v>29.338760000000001</v>
      </c>
      <c r="H146" s="240">
        <f t="shared" si="9"/>
        <v>30.776685000000001</v>
      </c>
      <c r="I146" s="240">
        <f t="shared" si="10"/>
        <v>58.677520000000001</v>
      </c>
      <c r="J146" s="240">
        <f t="shared" si="11"/>
        <v>61.553370000000001</v>
      </c>
    </row>
    <row r="147" spans="1:10">
      <c r="A147" s="239" t="s">
        <v>365</v>
      </c>
      <c r="B147" s="239" t="s">
        <v>70</v>
      </c>
      <c r="C147" s="223" t="s">
        <v>366</v>
      </c>
      <c r="D147" s="239" t="s">
        <v>157</v>
      </c>
      <c r="E147" s="239">
        <v>22</v>
      </c>
      <c r="F147" s="240">
        <v>31.84</v>
      </c>
      <c r="G147" s="240">
        <f t="shared" si="8"/>
        <v>36.705151999999998</v>
      </c>
      <c r="H147" s="240">
        <f t="shared" si="9"/>
        <v>38.504111999999999</v>
      </c>
      <c r="I147" s="240">
        <f t="shared" si="10"/>
        <v>807.51334399999996</v>
      </c>
      <c r="J147" s="240">
        <f t="shared" si="11"/>
        <v>847.090464</v>
      </c>
    </row>
    <row r="148" spans="1:10">
      <c r="A148" s="239" t="s">
        <v>367</v>
      </c>
      <c r="B148" s="239" t="s">
        <v>70</v>
      </c>
      <c r="C148" s="223" t="s">
        <v>368</v>
      </c>
      <c r="D148" s="239" t="s">
        <v>157</v>
      </c>
      <c r="E148" s="239">
        <v>4</v>
      </c>
      <c r="F148" s="240">
        <v>38.130000000000003</v>
      </c>
      <c r="G148" s="240">
        <f t="shared" si="8"/>
        <v>43.956264000000004</v>
      </c>
      <c r="H148" s="240">
        <f t="shared" si="9"/>
        <v>46.110609000000004</v>
      </c>
      <c r="I148" s="240">
        <f t="shared" si="10"/>
        <v>175.82505600000002</v>
      </c>
      <c r="J148" s="240">
        <f t="shared" si="11"/>
        <v>184.44243600000001</v>
      </c>
    </row>
    <row r="149" spans="1:10">
      <c r="A149" s="239" t="s">
        <v>369</v>
      </c>
      <c r="B149" s="239" t="s">
        <v>70</v>
      </c>
      <c r="C149" s="223" t="s">
        <v>370</v>
      </c>
      <c r="D149" s="239" t="s">
        <v>72</v>
      </c>
      <c r="E149" s="239">
        <v>1</v>
      </c>
      <c r="F149" s="240">
        <v>171.36</v>
      </c>
      <c r="G149" s="240">
        <f t="shared" si="8"/>
        <v>197.54380800000001</v>
      </c>
      <c r="H149" s="240">
        <f t="shared" si="9"/>
        <v>207.22564800000004</v>
      </c>
      <c r="I149" s="240">
        <f t="shared" si="10"/>
        <v>197.54380800000001</v>
      </c>
      <c r="J149" s="240">
        <f t="shared" si="11"/>
        <v>207.22564800000004</v>
      </c>
    </row>
    <row r="150" spans="1:10">
      <c r="A150" s="239" t="s">
        <v>371</v>
      </c>
      <c r="B150" s="239" t="s">
        <v>70</v>
      </c>
      <c r="C150" s="223" t="s">
        <v>372</v>
      </c>
      <c r="D150" s="239" t="s">
        <v>72</v>
      </c>
      <c r="E150" s="239">
        <v>1</v>
      </c>
      <c r="F150" s="240">
        <v>46.94</v>
      </c>
      <c r="G150" s="240">
        <f t="shared" si="8"/>
        <v>54.112431999999998</v>
      </c>
      <c r="H150" s="240">
        <f t="shared" si="9"/>
        <v>56.764541999999999</v>
      </c>
      <c r="I150" s="240">
        <f t="shared" si="10"/>
        <v>54.112431999999998</v>
      </c>
      <c r="J150" s="240">
        <f t="shared" si="11"/>
        <v>56.764541999999999</v>
      </c>
    </row>
    <row r="151" spans="1:10" ht="30">
      <c r="A151" s="239" t="s">
        <v>373</v>
      </c>
      <c r="B151" s="239" t="s">
        <v>70</v>
      </c>
      <c r="C151" s="223" t="s">
        <v>374</v>
      </c>
      <c r="D151" s="239" t="s">
        <v>72</v>
      </c>
      <c r="E151" s="239">
        <v>47</v>
      </c>
      <c r="F151" s="240">
        <v>0.9</v>
      </c>
      <c r="G151" s="240">
        <f t="shared" si="8"/>
        <v>1.03752</v>
      </c>
      <c r="H151" s="240">
        <f t="shared" si="9"/>
        <v>1.0883700000000001</v>
      </c>
      <c r="I151" s="240">
        <f t="shared" si="10"/>
        <v>48.763440000000003</v>
      </c>
      <c r="J151" s="240">
        <f t="shared" si="11"/>
        <v>51.153390000000002</v>
      </c>
    </row>
    <row r="152" spans="1:10" ht="30">
      <c r="A152" s="239" t="s">
        <v>375</v>
      </c>
      <c r="B152" s="239" t="s">
        <v>70</v>
      </c>
      <c r="C152" s="223" t="s">
        <v>376</v>
      </c>
      <c r="D152" s="239" t="s">
        <v>72</v>
      </c>
      <c r="E152" s="239">
        <v>47</v>
      </c>
      <c r="F152" s="240">
        <v>3.68</v>
      </c>
      <c r="G152" s="240">
        <f t="shared" si="8"/>
        <v>4.2423040000000007</v>
      </c>
      <c r="H152" s="240">
        <f t="shared" si="9"/>
        <v>4.4502240000000004</v>
      </c>
      <c r="I152" s="240">
        <f t="shared" si="10"/>
        <v>199.38828800000005</v>
      </c>
      <c r="J152" s="240">
        <f t="shared" si="11"/>
        <v>209.16052800000003</v>
      </c>
    </row>
    <row r="153" spans="1:10">
      <c r="A153" s="239" t="s">
        <v>377</v>
      </c>
      <c r="B153" s="239" t="s">
        <v>70</v>
      </c>
      <c r="C153" s="223" t="s">
        <v>378</v>
      </c>
      <c r="D153" s="239" t="s">
        <v>72</v>
      </c>
      <c r="E153" s="239">
        <v>47</v>
      </c>
      <c r="F153" s="240">
        <v>6.1</v>
      </c>
      <c r="G153" s="240">
        <f t="shared" si="8"/>
        <v>7.0320799999999997</v>
      </c>
      <c r="H153" s="240">
        <f t="shared" si="9"/>
        <v>7.3767300000000002</v>
      </c>
      <c r="I153" s="240">
        <f t="shared" si="10"/>
        <v>330.50775999999996</v>
      </c>
      <c r="J153" s="240">
        <f t="shared" si="11"/>
        <v>346.70631000000003</v>
      </c>
    </row>
    <row r="154" spans="1:10">
      <c r="A154" s="312">
        <v>36777</v>
      </c>
      <c r="B154" s="239" t="s">
        <v>379</v>
      </c>
      <c r="C154" s="223" t="s">
        <v>380</v>
      </c>
      <c r="D154" s="239" t="s">
        <v>72</v>
      </c>
      <c r="E154" s="239">
        <v>1</v>
      </c>
      <c r="F154" s="240">
        <v>829.6</v>
      </c>
      <c r="G154" s="240">
        <f t="shared" si="8"/>
        <v>956.36288000000002</v>
      </c>
      <c r="H154" s="240">
        <f t="shared" si="9"/>
        <v>1003.2352800000001</v>
      </c>
      <c r="I154" s="240">
        <f t="shared" si="10"/>
        <v>956.36288000000002</v>
      </c>
      <c r="J154" s="242">
        <f t="shared" si="11"/>
        <v>1003.2352800000001</v>
      </c>
    </row>
    <row r="155" spans="1:10">
      <c r="A155" s="239" t="s">
        <v>381</v>
      </c>
      <c r="B155" s="239" t="s">
        <v>70</v>
      </c>
      <c r="C155" s="223" t="s">
        <v>382</v>
      </c>
      <c r="D155" s="239" t="s">
        <v>72</v>
      </c>
      <c r="E155" s="239">
        <v>3</v>
      </c>
      <c r="F155" s="240">
        <v>23.76</v>
      </c>
      <c r="G155" s="240">
        <f t="shared" si="8"/>
        <v>27.390528000000003</v>
      </c>
      <c r="H155" s="240">
        <f t="shared" si="9"/>
        <v>28.732968000000003</v>
      </c>
      <c r="I155" s="240">
        <f t="shared" si="10"/>
        <v>82.17158400000001</v>
      </c>
      <c r="J155" s="240">
        <f t="shared" si="11"/>
        <v>86.198904000000013</v>
      </c>
    </row>
    <row r="156" spans="1:10" ht="30">
      <c r="A156" s="239" t="s">
        <v>383</v>
      </c>
      <c r="B156" s="239" t="s">
        <v>70</v>
      </c>
      <c r="C156" s="223" t="s">
        <v>384</v>
      </c>
      <c r="D156" s="239" t="s">
        <v>72</v>
      </c>
      <c r="E156" s="239">
        <v>726</v>
      </c>
      <c r="F156" s="240">
        <v>1.1000000000000001</v>
      </c>
      <c r="G156" s="240">
        <f t="shared" si="8"/>
        <v>1.2680800000000001</v>
      </c>
      <c r="H156" s="240">
        <f t="shared" si="9"/>
        <v>1.3302300000000002</v>
      </c>
      <c r="I156" s="240">
        <f t="shared" si="10"/>
        <v>920.62608000000012</v>
      </c>
      <c r="J156" s="240">
        <f t="shared" si="11"/>
        <v>965.74698000000012</v>
      </c>
    </row>
    <row r="157" spans="1:10" ht="30">
      <c r="A157" s="239" t="s">
        <v>385</v>
      </c>
      <c r="B157" s="239" t="s">
        <v>70</v>
      </c>
      <c r="C157" s="223" t="s">
        <v>386</v>
      </c>
      <c r="D157" s="239" t="s">
        <v>72</v>
      </c>
      <c r="E157" s="239">
        <v>726</v>
      </c>
      <c r="F157" s="240">
        <v>1.68</v>
      </c>
      <c r="G157" s="240">
        <f t="shared" si="8"/>
        <v>1.936704</v>
      </c>
      <c r="H157" s="240">
        <f t="shared" si="9"/>
        <v>2.0316239999999999</v>
      </c>
      <c r="I157" s="240">
        <f t="shared" si="10"/>
        <v>1406.047104</v>
      </c>
      <c r="J157" s="240">
        <f t="shared" si="11"/>
        <v>1474.959024</v>
      </c>
    </row>
    <row r="158" spans="1:10" ht="30">
      <c r="A158" s="239" t="s">
        <v>387</v>
      </c>
      <c r="B158" s="239" t="s">
        <v>70</v>
      </c>
      <c r="C158" s="223" t="s">
        <v>388</v>
      </c>
      <c r="D158" s="239" t="s">
        <v>72</v>
      </c>
      <c r="E158" s="239">
        <v>726</v>
      </c>
      <c r="F158" s="240">
        <v>0.37</v>
      </c>
      <c r="G158" s="240">
        <f t="shared" si="8"/>
        <v>0.42653600000000003</v>
      </c>
      <c r="H158" s="240">
        <f t="shared" si="9"/>
        <v>0.44744100000000003</v>
      </c>
      <c r="I158" s="240">
        <f t="shared" si="10"/>
        <v>309.66513600000002</v>
      </c>
      <c r="J158" s="240">
        <f t="shared" si="11"/>
        <v>324.84216600000002</v>
      </c>
    </row>
    <row r="159" spans="1:10" ht="30">
      <c r="A159" s="239" t="s">
        <v>389</v>
      </c>
      <c r="B159" s="239" t="s">
        <v>70</v>
      </c>
      <c r="C159" s="223" t="s">
        <v>390</v>
      </c>
      <c r="D159" s="239" t="s">
        <v>72</v>
      </c>
      <c r="E159" s="239">
        <v>726</v>
      </c>
      <c r="F159" s="240">
        <v>0.75</v>
      </c>
      <c r="G159" s="240">
        <f t="shared" si="8"/>
        <v>0.86460000000000004</v>
      </c>
      <c r="H159" s="240">
        <f t="shared" si="9"/>
        <v>0.90697500000000009</v>
      </c>
      <c r="I159" s="240">
        <f t="shared" si="10"/>
        <v>627.69960000000003</v>
      </c>
      <c r="J159" s="240">
        <f t="shared" si="11"/>
        <v>658.46385000000009</v>
      </c>
    </row>
    <row r="160" spans="1:10" ht="30">
      <c r="A160" s="239" t="s">
        <v>391</v>
      </c>
      <c r="B160" s="239" t="s">
        <v>70</v>
      </c>
      <c r="C160" s="223" t="s">
        <v>392</v>
      </c>
      <c r="D160" s="239" t="s">
        <v>72</v>
      </c>
      <c r="E160" s="239">
        <v>726</v>
      </c>
      <c r="F160" s="240">
        <v>0.67</v>
      </c>
      <c r="G160" s="240">
        <f t="shared" si="8"/>
        <v>0.77237600000000006</v>
      </c>
      <c r="H160" s="240">
        <f t="shared" si="9"/>
        <v>0.81023100000000003</v>
      </c>
      <c r="I160" s="240">
        <f t="shared" si="10"/>
        <v>560.74497600000007</v>
      </c>
      <c r="J160" s="240">
        <f t="shared" si="11"/>
        <v>588.22770600000001</v>
      </c>
    </row>
    <row r="161" spans="1:10">
      <c r="A161" s="239" t="s">
        <v>393</v>
      </c>
      <c r="B161" s="239" t="s">
        <v>70</v>
      </c>
      <c r="C161" s="223" t="s">
        <v>394</v>
      </c>
      <c r="D161" s="239" t="s">
        <v>72</v>
      </c>
      <c r="E161" s="239">
        <v>22</v>
      </c>
      <c r="F161" s="240">
        <v>23.11</v>
      </c>
      <c r="G161" s="240">
        <f t="shared" si="8"/>
        <v>26.641207999999999</v>
      </c>
      <c r="H161" s="240">
        <f t="shared" si="9"/>
        <v>27.946923000000002</v>
      </c>
      <c r="I161" s="240">
        <f t="shared" si="10"/>
        <v>586.10657600000002</v>
      </c>
      <c r="J161" s="240">
        <f t="shared" si="11"/>
        <v>614.83230600000002</v>
      </c>
    </row>
    <row r="162" spans="1:10">
      <c r="A162" s="239" t="s">
        <v>395</v>
      </c>
      <c r="B162" s="239" t="s">
        <v>70</v>
      </c>
      <c r="C162" s="223" t="s">
        <v>396</v>
      </c>
      <c r="D162" s="239" t="s">
        <v>72</v>
      </c>
      <c r="E162" s="239">
        <v>22</v>
      </c>
      <c r="F162" s="240">
        <v>23.11</v>
      </c>
      <c r="G162" s="240">
        <f t="shared" si="8"/>
        <v>26.641207999999999</v>
      </c>
      <c r="H162" s="240">
        <f t="shared" si="9"/>
        <v>27.946923000000002</v>
      </c>
      <c r="I162" s="240">
        <f t="shared" si="10"/>
        <v>586.10657600000002</v>
      </c>
      <c r="J162" s="240">
        <f t="shared" si="11"/>
        <v>614.83230600000002</v>
      </c>
    </row>
    <row r="163" spans="1:10">
      <c r="A163" s="239" t="s">
        <v>397</v>
      </c>
      <c r="B163" s="239" t="s">
        <v>70</v>
      </c>
      <c r="C163" s="223" t="s">
        <v>398</v>
      </c>
      <c r="D163" s="239" t="s">
        <v>72</v>
      </c>
      <c r="E163" s="239">
        <v>22</v>
      </c>
      <c r="F163" s="240">
        <v>23.11</v>
      </c>
      <c r="G163" s="240">
        <f t="shared" si="8"/>
        <v>26.641207999999999</v>
      </c>
      <c r="H163" s="240">
        <f t="shared" si="9"/>
        <v>27.946923000000002</v>
      </c>
      <c r="I163" s="240">
        <f t="shared" si="10"/>
        <v>586.10657600000002</v>
      </c>
      <c r="J163" s="240">
        <f t="shared" si="11"/>
        <v>614.83230600000002</v>
      </c>
    </row>
    <row r="164" spans="1:10">
      <c r="A164" s="239" t="s">
        <v>399</v>
      </c>
      <c r="B164" s="239" t="s">
        <v>70</v>
      </c>
      <c r="C164" s="223" t="s">
        <v>400</v>
      </c>
      <c r="D164" s="239" t="s">
        <v>72</v>
      </c>
      <c r="E164" s="239">
        <v>22</v>
      </c>
      <c r="F164" s="240">
        <v>23.11</v>
      </c>
      <c r="G164" s="240">
        <f t="shared" si="8"/>
        <v>26.641207999999999</v>
      </c>
      <c r="H164" s="240">
        <f t="shared" si="9"/>
        <v>27.946923000000002</v>
      </c>
      <c r="I164" s="240">
        <f t="shared" si="10"/>
        <v>586.10657600000002</v>
      </c>
      <c r="J164" s="240">
        <f t="shared" si="11"/>
        <v>614.83230600000002</v>
      </c>
    </row>
    <row r="165" spans="1:10">
      <c r="A165" s="239" t="s">
        <v>401</v>
      </c>
      <c r="B165" s="239" t="s">
        <v>70</v>
      </c>
      <c r="C165" s="223" t="s">
        <v>402</v>
      </c>
      <c r="D165" s="239" t="s">
        <v>72</v>
      </c>
      <c r="E165" s="239">
        <v>22</v>
      </c>
      <c r="F165" s="240">
        <v>17.760000000000002</v>
      </c>
      <c r="G165" s="240">
        <f t="shared" si="8"/>
        <v>20.473728000000001</v>
      </c>
      <c r="H165" s="240">
        <f t="shared" si="9"/>
        <v>21.477168000000002</v>
      </c>
      <c r="I165" s="240">
        <f t="shared" si="10"/>
        <v>450.42201600000004</v>
      </c>
      <c r="J165" s="240">
        <f t="shared" si="11"/>
        <v>472.49769600000008</v>
      </c>
    </row>
    <row r="166" spans="1:10">
      <c r="A166" s="239" t="s">
        <v>403</v>
      </c>
      <c r="B166" s="239" t="s">
        <v>70</v>
      </c>
      <c r="C166" s="223" t="s">
        <v>404</v>
      </c>
      <c r="D166" s="239" t="s">
        <v>72</v>
      </c>
      <c r="E166" s="239">
        <v>22</v>
      </c>
      <c r="F166" s="240">
        <v>18.149999999999999</v>
      </c>
      <c r="G166" s="240">
        <f t="shared" si="8"/>
        <v>20.92332</v>
      </c>
      <c r="H166" s="240">
        <f t="shared" si="9"/>
        <v>21.948795</v>
      </c>
      <c r="I166" s="240">
        <f t="shared" si="10"/>
        <v>460.31304</v>
      </c>
      <c r="J166" s="240">
        <f t="shared" si="11"/>
        <v>482.87349</v>
      </c>
    </row>
    <row r="167" spans="1:10">
      <c r="A167" s="239" t="s">
        <v>405</v>
      </c>
      <c r="B167" s="239" t="s">
        <v>70</v>
      </c>
      <c r="C167" s="223" t="s">
        <v>406</v>
      </c>
      <c r="D167" s="239" t="s">
        <v>72</v>
      </c>
      <c r="E167" s="239">
        <v>22</v>
      </c>
      <c r="F167" s="240">
        <v>18.149999999999999</v>
      </c>
      <c r="G167" s="240">
        <f t="shared" si="8"/>
        <v>20.92332</v>
      </c>
      <c r="H167" s="240">
        <f t="shared" si="9"/>
        <v>21.948795</v>
      </c>
      <c r="I167" s="240">
        <f t="shared" si="10"/>
        <v>460.31304</v>
      </c>
      <c r="J167" s="240">
        <f t="shared" si="11"/>
        <v>482.87349</v>
      </c>
    </row>
    <row r="168" spans="1:10">
      <c r="A168" s="239" t="s">
        <v>407</v>
      </c>
      <c r="B168" s="239" t="s">
        <v>70</v>
      </c>
      <c r="C168" s="223" t="s">
        <v>408</v>
      </c>
      <c r="D168" s="239" t="s">
        <v>72</v>
      </c>
      <c r="E168" s="239">
        <v>22</v>
      </c>
      <c r="F168" s="240">
        <v>11.17</v>
      </c>
      <c r="G168" s="240">
        <f t="shared" si="8"/>
        <v>12.876776</v>
      </c>
      <c r="H168" s="240">
        <f t="shared" si="9"/>
        <v>13.507881000000001</v>
      </c>
      <c r="I168" s="240">
        <f t="shared" si="10"/>
        <v>283.28907199999998</v>
      </c>
      <c r="J168" s="240">
        <f t="shared" si="11"/>
        <v>297.173382</v>
      </c>
    </row>
    <row r="169" spans="1:10">
      <c r="A169" s="239" t="s">
        <v>409</v>
      </c>
      <c r="B169" s="239" t="s">
        <v>70</v>
      </c>
      <c r="C169" s="223" t="s">
        <v>410</v>
      </c>
      <c r="D169" s="239" t="s">
        <v>72</v>
      </c>
      <c r="E169" s="239">
        <v>22</v>
      </c>
      <c r="F169" s="240">
        <v>11.17</v>
      </c>
      <c r="G169" s="240">
        <f t="shared" si="8"/>
        <v>12.876776</v>
      </c>
      <c r="H169" s="240">
        <f t="shared" si="9"/>
        <v>13.507881000000001</v>
      </c>
      <c r="I169" s="240">
        <f t="shared" si="10"/>
        <v>283.28907199999998</v>
      </c>
      <c r="J169" s="240">
        <f t="shared" si="11"/>
        <v>297.173382</v>
      </c>
    </row>
    <row r="170" spans="1:10">
      <c r="A170" s="239" t="s">
        <v>411</v>
      </c>
      <c r="B170" s="239" t="s">
        <v>70</v>
      </c>
      <c r="C170" s="223" t="s">
        <v>412</v>
      </c>
      <c r="D170" s="239" t="s">
        <v>72</v>
      </c>
      <c r="E170" s="239">
        <v>22</v>
      </c>
      <c r="F170" s="240">
        <v>6.4</v>
      </c>
      <c r="G170" s="240">
        <f t="shared" si="8"/>
        <v>7.3779200000000005</v>
      </c>
      <c r="H170" s="240">
        <f t="shared" si="9"/>
        <v>7.7395200000000006</v>
      </c>
      <c r="I170" s="240">
        <f t="shared" si="10"/>
        <v>162.31424000000001</v>
      </c>
      <c r="J170" s="240">
        <f t="shared" si="11"/>
        <v>170.26944</v>
      </c>
    </row>
    <row r="171" spans="1:10">
      <c r="A171" s="239" t="s">
        <v>413</v>
      </c>
      <c r="B171" s="239" t="s">
        <v>70</v>
      </c>
      <c r="C171" s="223" t="s">
        <v>414</v>
      </c>
      <c r="D171" s="239" t="s">
        <v>72</v>
      </c>
      <c r="E171" s="239">
        <v>22</v>
      </c>
      <c r="F171" s="240">
        <v>6.4</v>
      </c>
      <c r="G171" s="240">
        <f t="shared" si="8"/>
        <v>7.3779200000000005</v>
      </c>
      <c r="H171" s="240">
        <f t="shared" si="9"/>
        <v>7.7395200000000006</v>
      </c>
      <c r="I171" s="240">
        <f t="shared" si="10"/>
        <v>162.31424000000001</v>
      </c>
      <c r="J171" s="240">
        <f t="shared" si="11"/>
        <v>170.26944</v>
      </c>
    </row>
    <row r="172" spans="1:10">
      <c r="A172" s="239" t="s">
        <v>415</v>
      </c>
      <c r="B172" s="239" t="s">
        <v>70</v>
      </c>
      <c r="C172" s="223" t="s">
        <v>416</v>
      </c>
      <c r="D172" s="239" t="s">
        <v>72</v>
      </c>
      <c r="E172" s="239">
        <v>22</v>
      </c>
      <c r="F172" s="240">
        <v>49.89</v>
      </c>
      <c r="G172" s="240">
        <f t="shared" si="8"/>
        <v>57.513192000000004</v>
      </c>
      <c r="H172" s="240">
        <f t="shared" si="9"/>
        <v>60.331977000000002</v>
      </c>
      <c r="I172" s="240">
        <f t="shared" si="10"/>
        <v>1265.2902240000001</v>
      </c>
      <c r="J172" s="240">
        <f t="shared" si="11"/>
        <v>1327.303494</v>
      </c>
    </row>
    <row r="173" spans="1:10">
      <c r="A173" s="239" t="s">
        <v>417</v>
      </c>
      <c r="B173" s="239" t="s">
        <v>70</v>
      </c>
      <c r="C173" s="223" t="s">
        <v>418</v>
      </c>
      <c r="D173" s="239" t="s">
        <v>72</v>
      </c>
      <c r="E173" s="239">
        <v>22</v>
      </c>
      <c r="F173" s="240">
        <v>49.89</v>
      </c>
      <c r="G173" s="240">
        <f t="shared" si="8"/>
        <v>57.513192000000004</v>
      </c>
      <c r="H173" s="240">
        <f t="shared" si="9"/>
        <v>60.331977000000002</v>
      </c>
      <c r="I173" s="240">
        <f t="shared" si="10"/>
        <v>1265.2902240000001</v>
      </c>
      <c r="J173" s="240">
        <f t="shared" si="11"/>
        <v>1327.303494</v>
      </c>
    </row>
    <row r="174" spans="1:10">
      <c r="A174" s="239" t="s">
        <v>419</v>
      </c>
      <c r="B174" s="239" t="s">
        <v>70</v>
      </c>
      <c r="C174" s="223" t="s">
        <v>420</v>
      </c>
      <c r="D174" s="239" t="s">
        <v>72</v>
      </c>
      <c r="E174" s="239">
        <v>22</v>
      </c>
      <c r="F174" s="240">
        <v>49.89</v>
      </c>
      <c r="G174" s="240">
        <f t="shared" si="8"/>
        <v>57.513192000000004</v>
      </c>
      <c r="H174" s="240">
        <f t="shared" si="9"/>
        <v>60.331977000000002</v>
      </c>
      <c r="I174" s="240">
        <f t="shared" si="10"/>
        <v>1265.2902240000001</v>
      </c>
      <c r="J174" s="240">
        <f t="shared" si="11"/>
        <v>1327.303494</v>
      </c>
    </row>
    <row r="175" spans="1:10">
      <c r="A175" s="239" t="s">
        <v>421</v>
      </c>
      <c r="B175" s="239" t="s">
        <v>70</v>
      </c>
      <c r="C175" s="223" t="s">
        <v>422</v>
      </c>
      <c r="D175" s="239" t="s">
        <v>72</v>
      </c>
      <c r="E175" s="239">
        <v>22</v>
      </c>
      <c r="F175" s="240">
        <v>49.89</v>
      </c>
      <c r="G175" s="240">
        <f t="shared" si="8"/>
        <v>57.513192000000004</v>
      </c>
      <c r="H175" s="240">
        <f t="shared" si="9"/>
        <v>60.331977000000002</v>
      </c>
      <c r="I175" s="240">
        <f t="shared" si="10"/>
        <v>1265.2902240000001</v>
      </c>
      <c r="J175" s="240">
        <f t="shared" si="11"/>
        <v>1327.303494</v>
      </c>
    </row>
    <row r="176" spans="1:10">
      <c r="A176" s="239" t="s">
        <v>423</v>
      </c>
      <c r="B176" s="239" t="s">
        <v>70</v>
      </c>
      <c r="C176" s="223" t="s">
        <v>424</v>
      </c>
      <c r="D176" s="239" t="s">
        <v>72</v>
      </c>
      <c r="E176" s="239">
        <v>22</v>
      </c>
      <c r="F176" s="240">
        <v>31.01</v>
      </c>
      <c r="G176" s="240">
        <f t="shared" si="8"/>
        <v>35.748328000000001</v>
      </c>
      <c r="H176" s="240">
        <f t="shared" si="9"/>
        <v>37.500393000000003</v>
      </c>
      <c r="I176" s="240">
        <f t="shared" si="10"/>
        <v>786.46321599999999</v>
      </c>
      <c r="J176" s="240">
        <f t="shared" si="11"/>
        <v>825.008646</v>
      </c>
    </row>
    <row r="177" spans="1:10">
      <c r="A177" s="239" t="s">
        <v>425</v>
      </c>
      <c r="B177" s="239" t="s">
        <v>70</v>
      </c>
      <c r="C177" s="223" t="s">
        <v>426</v>
      </c>
      <c r="D177" s="239" t="s">
        <v>72</v>
      </c>
      <c r="E177" s="239">
        <v>22</v>
      </c>
      <c r="F177" s="240">
        <v>31.01</v>
      </c>
      <c r="G177" s="240">
        <f t="shared" si="8"/>
        <v>35.748328000000001</v>
      </c>
      <c r="H177" s="240">
        <f t="shared" si="9"/>
        <v>37.500393000000003</v>
      </c>
      <c r="I177" s="240">
        <f t="shared" si="10"/>
        <v>786.46321599999999</v>
      </c>
      <c r="J177" s="240">
        <f t="shared" si="11"/>
        <v>825.008646</v>
      </c>
    </row>
    <row r="178" spans="1:10">
      <c r="A178" s="239" t="s">
        <v>427</v>
      </c>
      <c r="B178" s="239" t="s">
        <v>70</v>
      </c>
      <c r="C178" s="223" t="s">
        <v>428</v>
      </c>
      <c r="D178" s="239" t="s">
        <v>72</v>
      </c>
      <c r="E178" s="239">
        <v>22</v>
      </c>
      <c r="F178" s="240">
        <v>31.01</v>
      </c>
      <c r="G178" s="240">
        <f t="shared" si="8"/>
        <v>35.748328000000001</v>
      </c>
      <c r="H178" s="240">
        <f t="shared" si="9"/>
        <v>37.500393000000003</v>
      </c>
      <c r="I178" s="240">
        <f t="shared" si="10"/>
        <v>786.46321599999999</v>
      </c>
      <c r="J178" s="240">
        <f t="shared" si="11"/>
        <v>825.008646</v>
      </c>
    </row>
    <row r="179" spans="1:10">
      <c r="A179" s="239" t="s">
        <v>429</v>
      </c>
      <c r="B179" s="239" t="s">
        <v>70</v>
      </c>
      <c r="C179" s="223" t="s">
        <v>430</v>
      </c>
      <c r="D179" s="239" t="s">
        <v>72</v>
      </c>
      <c r="E179" s="239">
        <v>22</v>
      </c>
      <c r="F179" s="240">
        <v>73.55</v>
      </c>
      <c r="G179" s="240">
        <f t="shared" si="8"/>
        <v>84.788439999999994</v>
      </c>
      <c r="H179" s="240">
        <f t="shared" si="9"/>
        <v>88.944014999999993</v>
      </c>
      <c r="I179" s="240">
        <f t="shared" si="10"/>
        <v>1865.3456799999999</v>
      </c>
      <c r="J179" s="240">
        <f t="shared" si="11"/>
        <v>1956.7683299999999</v>
      </c>
    </row>
    <row r="180" spans="1:10">
      <c r="A180" s="239" t="s">
        <v>431</v>
      </c>
      <c r="B180" s="239" t="s">
        <v>70</v>
      </c>
      <c r="C180" s="223" t="s">
        <v>432</v>
      </c>
      <c r="D180" s="239" t="s">
        <v>72</v>
      </c>
      <c r="E180" s="239">
        <v>22</v>
      </c>
      <c r="F180" s="240">
        <v>71.5</v>
      </c>
      <c r="G180" s="240">
        <f t="shared" si="8"/>
        <v>82.425200000000004</v>
      </c>
      <c r="H180" s="240">
        <f t="shared" si="9"/>
        <v>86.464950000000002</v>
      </c>
      <c r="I180" s="240">
        <f t="shared" si="10"/>
        <v>1813.3544000000002</v>
      </c>
      <c r="J180" s="240">
        <f t="shared" si="11"/>
        <v>1902.2289000000001</v>
      </c>
    </row>
    <row r="181" spans="1:10">
      <c r="A181" s="239" t="s">
        <v>433</v>
      </c>
      <c r="B181" s="239" t="s">
        <v>70</v>
      </c>
      <c r="C181" s="223" t="s">
        <v>434</v>
      </c>
      <c r="D181" s="239" t="s">
        <v>72</v>
      </c>
      <c r="E181" s="239">
        <v>22</v>
      </c>
      <c r="F181" s="240">
        <v>71.86</v>
      </c>
      <c r="G181" s="240">
        <f t="shared" si="8"/>
        <v>82.840208000000004</v>
      </c>
      <c r="H181" s="240">
        <f t="shared" si="9"/>
        <v>86.900298000000006</v>
      </c>
      <c r="I181" s="240">
        <f t="shared" si="10"/>
        <v>1822.4845760000001</v>
      </c>
      <c r="J181" s="240">
        <f t="shared" si="11"/>
        <v>1911.8065560000002</v>
      </c>
    </row>
    <row r="182" spans="1:10">
      <c r="A182" s="239" t="s">
        <v>435</v>
      </c>
      <c r="B182" s="239" t="s">
        <v>70</v>
      </c>
      <c r="C182" s="223" t="s">
        <v>436</v>
      </c>
      <c r="D182" s="239" t="s">
        <v>72</v>
      </c>
      <c r="E182" s="239">
        <v>22</v>
      </c>
      <c r="F182" s="240">
        <v>73.55</v>
      </c>
      <c r="G182" s="240">
        <f t="shared" si="8"/>
        <v>84.788439999999994</v>
      </c>
      <c r="H182" s="240">
        <f t="shared" si="9"/>
        <v>88.944014999999993</v>
      </c>
      <c r="I182" s="240">
        <f t="shared" si="10"/>
        <v>1865.3456799999999</v>
      </c>
      <c r="J182" s="240">
        <f t="shared" si="11"/>
        <v>1956.7683299999999</v>
      </c>
    </row>
    <row r="183" spans="1:10">
      <c r="A183" s="239" t="s">
        <v>437</v>
      </c>
      <c r="B183" s="239" t="s">
        <v>70</v>
      </c>
      <c r="C183" s="223" t="s">
        <v>438</v>
      </c>
      <c r="D183" s="239" t="s">
        <v>72</v>
      </c>
      <c r="E183" s="239">
        <v>22</v>
      </c>
      <c r="F183" s="240">
        <v>7.71</v>
      </c>
      <c r="G183" s="240">
        <f t="shared" si="8"/>
        <v>8.8880879999999998</v>
      </c>
      <c r="H183" s="240">
        <f t="shared" si="9"/>
        <v>9.3237030000000001</v>
      </c>
      <c r="I183" s="240">
        <f t="shared" si="10"/>
        <v>195.537936</v>
      </c>
      <c r="J183" s="240">
        <f t="shared" si="11"/>
        <v>205.121466</v>
      </c>
    </row>
    <row r="184" spans="1:10">
      <c r="A184" s="239" t="s">
        <v>439</v>
      </c>
      <c r="B184" s="239" t="s">
        <v>70</v>
      </c>
      <c r="C184" s="223" t="s">
        <v>440</v>
      </c>
      <c r="D184" s="239" t="s">
        <v>72</v>
      </c>
      <c r="E184" s="239">
        <v>22</v>
      </c>
      <c r="F184" s="240">
        <v>135.9</v>
      </c>
      <c r="G184" s="240">
        <f t="shared" si="8"/>
        <v>156.66552000000001</v>
      </c>
      <c r="H184" s="240">
        <f t="shared" si="9"/>
        <v>164.34387000000001</v>
      </c>
      <c r="I184" s="240">
        <f t="shared" si="10"/>
        <v>3446.6414400000003</v>
      </c>
      <c r="J184" s="240">
        <f t="shared" si="11"/>
        <v>3615.5651400000002</v>
      </c>
    </row>
    <row r="185" spans="1:10">
      <c r="A185" s="239" t="s">
        <v>441</v>
      </c>
      <c r="B185" s="239" t="s">
        <v>70</v>
      </c>
      <c r="C185" s="223" t="s">
        <v>442</v>
      </c>
      <c r="D185" s="239" t="s">
        <v>72</v>
      </c>
      <c r="E185" s="239">
        <v>22</v>
      </c>
      <c r="F185" s="240">
        <v>135.9</v>
      </c>
      <c r="G185" s="240">
        <f t="shared" si="8"/>
        <v>156.66552000000001</v>
      </c>
      <c r="H185" s="240">
        <f t="shared" si="9"/>
        <v>164.34387000000001</v>
      </c>
      <c r="I185" s="240">
        <f t="shared" si="10"/>
        <v>3446.6414400000003</v>
      </c>
      <c r="J185" s="240">
        <f t="shared" si="11"/>
        <v>3615.5651400000002</v>
      </c>
    </row>
    <row r="186" spans="1:10">
      <c r="A186" s="239" t="s">
        <v>443</v>
      </c>
      <c r="B186" s="239" t="s">
        <v>70</v>
      </c>
      <c r="C186" s="223" t="s">
        <v>444</v>
      </c>
      <c r="D186" s="239" t="s">
        <v>72</v>
      </c>
      <c r="E186" s="239">
        <v>22</v>
      </c>
      <c r="F186" s="240">
        <v>135.9</v>
      </c>
      <c r="G186" s="240">
        <f t="shared" si="8"/>
        <v>156.66552000000001</v>
      </c>
      <c r="H186" s="240">
        <f t="shared" si="9"/>
        <v>164.34387000000001</v>
      </c>
      <c r="I186" s="240">
        <f t="shared" si="10"/>
        <v>3446.6414400000003</v>
      </c>
      <c r="J186" s="240">
        <f t="shared" si="11"/>
        <v>3615.5651400000002</v>
      </c>
    </row>
    <row r="187" spans="1:10">
      <c r="A187" s="239" t="s">
        <v>445</v>
      </c>
      <c r="B187" s="239" t="s">
        <v>70</v>
      </c>
      <c r="C187" s="223" t="s">
        <v>446</v>
      </c>
      <c r="D187" s="239" t="s">
        <v>72</v>
      </c>
      <c r="E187" s="239">
        <v>22</v>
      </c>
      <c r="F187" s="240">
        <v>371.95</v>
      </c>
      <c r="G187" s="240">
        <f t="shared" si="8"/>
        <v>428.78395999999998</v>
      </c>
      <c r="H187" s="240">
        <f t="shared" si="9"/>
        <v>449.79913499999998</v>
      </c>
      <c r="I187" s="240">
        <f t="shared" si="10"/>
        <v>9433.24712</v>
      </c>
      <c r="J187" s="240">
        <f t="shared" si="11"/>
        <v>9895.5809699999991</v>
      </c>
    </row>
    <row r="188" spans="1:10">
      <c r="A188" s="239" t="s">
        <v>447</v>
      </c>
      <c r="B188" s="239" t="s">
        <v>70</v>
      </c>
      <c r="C188" s="223" t="s">
        <v>448</v>
      </c>
      <c r="D188" s="239" t="s">
        <v>72</v>
      </c>
      <c r="E188" s="239">
        <v>22</v>
      </c>
      <c r="F188" s="240">
        <v>393</v>
      </c>
      <c r="G188" s="240">
        <f t="shared" si="8"/>
        <v>453.05040000000002</v>
      </c>
      <c r="H188" s="240">
        <f t="shared" si="9"/>
        <v>475.25490000000002</v>
      </c>
      <c r="I188" s="240">
        <f t="shared" si="10"/>
        <v>9967.1088</v>
      </c>
      <c r="J188" s="240">
        <f t="shared" si="11"/>
        <v>10455.6078</v>
      </c>
    </row>
    <row r="189" spans="1:10">
      <c r="A189" s="239" t="s">
        <v>449</v>
      </c>
      <c r="B189" s="239" t="s">
        <v>70</v>
      </c>
      <c r="C189" s="223" t="s">
        <v>450</v>
      </c>
      <c r="D189" s="239" t="s">
        <v>72</v>
      </c>
      <c r="E189" s="239">
        <v>22</v>
      </c>
      <c r="F189" s="240">
        <v>421.59</v>
      </c>
      <c r="G189" s="240">
        <f t="shared" si="8"/>
        <v>486.00895199999997</v>
      </c>
      <c r="H189" s="240">
        <f t="shared" si="9"/>
        <v>509.82878699999998</v>
      </c>
      <c r="I189" s="240">
        <f t="shared" si="10"/>
        <v>10692.196943999999</v>
      </c>
      <c r="J189" s="240">
        <f t="shared" si="11"/>
        <v>11216.233313999999</v>
      </c>
    </row>
    <row r="190" spans="1:10">
      <c r="A190" s="239" t="s">
        <v>451</v>
      </c>
      <c r="B190" s="239" t="s">
        <v>70</v>
      </c>
      <c r="C190" s="223" t="s">
        <v>452</v>
      </c>
      <c r="D190" s="239" t="s">
        <v>72</v>
      </c>
      <c r="E190" s="239">
        <v>22</v>
      </c>
      <c r="F190" s="240">
        <v>0.61</v>
      </c>
      <c r="G190" s="240">
        <f t="shared" si="8"/>
        <v>0.70320800000000006</v>
      </c>
      <c r="H190" s="240">
        <f t="shared" si="9"/>
        <v>0.73767300000000002</v>
      </c>
      <c r="I190" s="240">
        <f t="shared" si="10"/>
        <v>15.470576000000001</v>
      </c>
      <c r="J190" s="240">
        <f t="shared" si="11"/>
        <v>16.228805999999999</v>
      </c>
    </row>
    <row r="191" spans="1:10">
      <c r="A191" s="239" t="s">
        <v>453</v>
      </c>
      <c r="B191" s="239" t="s">
        <v>70</v>
      </c>
      <c r="C191" s="223" t="s">
        <v>454</v>
      </c>
      <c r="D191" s="239" t="s">
        <v>72</v>
      </c>
      <c r="E191" s="239">
        <v>22</v>
      </c>
      <c r="F191" s="240">
        <v>0.99</v>
      </c>
      <c r="G191" s="240">
        <f t="shared" si="8"/>
        <v>1.1412720000000001</v>
      </c>
      <c r="H191" s="240">
        <f t="shared" si="9"/>
        <v>1.1972070000000001</v>
      </c>
      <c r="I191" s="240">
        <f t="shared" si="10"/>
        <v>25.107984000000002</v>
      </c>
      <c r="J191" s="240">
        <f t="shared" si="11"/>
        <v>26.338554000000002</v>
      </c>
    </row>
    <row r="192" spans="1:10">
      <c r="A192" s="239" t="s">
        <v>455</v>
      </c>
      <c r="B192" s="239" t="s">
        <v>70</v>
      </c>
      <c r="C192" s="223" t="s">
        <v>456</v>
      </c>
      <c r="D192" s="239" t="s">
        <v>72</v>
      </c>
      <c r="E192" s="239">
        <v>22</v>
      </c>
      <c r="F192" s="240">
        <v>2.1800000000000002</v>
      </c>
      <c r="G192" s="240">
        <f t="shared" si="8"/>
        <v>2.5131040000000002</v>
      </c>
      <c r="H192" s="240">
        <f t="shared" si="9"/>
        <v>2.6362740000000002</v>
      </c>
      <c r="I192" s="240">
        <f t="shared" si="10"/>
        <v>55.288288000000009</v>
      </c>
      <c r="J192" s="240">
        <f t="shared" si="11"/>
        <v>57.998028000000005</v>
      </c>
    </row>
    <row r="193" spans="1:10">
      <c r="A193" s="239" t="s">
        <v>457</v>
      </c>
      <c r="B193" s="239" t="s">
        <v>70</v>
      </c>
      <c r="C193" s="223" t="s">
        <v>458</v>
      </c>
      <c r="D193" s="239" t="s">
        <v>72</v>
      </c>
      <c r="E193" s="239">
        <v>22</v>
      </c>
      <c r="F193" s="240">
        <v>3.79</v>
      </c>
      <c r="G193" s="240">
        <f t="shared" si="8"/>
        <v>4.3691120000000003</v>
      </c>
      <c r="H193" s="240">
        <f t="shared" si="9"/>
        <v>4.5832470000000001</v>
      </c>
      <c r="I193" s="240">
        <f t="shared" si="10"/>
        <v>96.120464000000013</v>
      </c>
      <c r="J193" s="240">
        <f t="shared" si="11"/>
        <v>100.831434</v>
      </c>
    </row>
    <row r="194" spans="1:10">
      <c r="A194" s="239" t="s">
        <v>459</v>
      </c>
      <c r="B194" s="239" t="s">
        <v>70</v>
      </c>
      <c r="C194" s="223" t="s">
        <v>460</v>
      </c>
      <c r="D194" s="239" t="s">
        <v>72</v>
      </c>
      <c r="E194" s="239">
        <v>22</v>
      </c>
      <c r="F194" s="240">
        <v>7.08</v>
      </c>
      <c r="G194" s="240">
        <f t="shared" ref="G194:G257" si="12">F194*(1+$L$2)</f>
        <v>8.1618240000000011</v>
      </c>
      <c r="H194" s="240">
        <f t="shared" ref="H194:H257" si="13">F194*(1+$M$2)</f>
        <v>8.5618440000000007</v>
      </c>
      <c r="I194" s="240">
        <f t="shared" ref="I194:I257" si="14">E194*G194</f>
        <v>179.56012800000002</v>
      </c>
      <c r="J194" s="240">
        <f t="shared" ref="J194:J257" si="15">E194*H194</f>
        <v>188.360568</v>
      </c>
    </row>
    <row r="195" spans="1:10">
      <c r="A195" s="239" t="s">
        <v>461</v>
      </c>
      <c r="B195" s="239" t="s">
        <v>70</v>
      </c>
      <c r="C195" s="223" t="s">
        <v>462</v>
      </c>
      <c r="D195" s="239" t="s">
        <v>72</v>
      </c>
      <c r="E195" s="239">
        <v>1</v>
      </c>
      <c r="F195" s="240">
        <v>3.15</v>
      </c>
      <c r="G195" s="240">
        <f t="shared" si="12"/>
        <v>3.6313200000000001</v>
      </c>
      <c r="H195" s="240">
        <f t="shared" si="13"/>
        <v>3.8092950000000001</v>
      </c>
      <c r="I195" s="240">
        <f t="shared" si="14"/>
        <v>3.6313200000000001</v>
      </c>
      <c r="J195" s="240">
        <f t="shared" si="15"/>
        <v>3.8092950000000001</v>
      </c>
    </row>
    <row r="196" spans="1:10">
      <c r="A196" s="239" t="s">
        <v>463</v>
      </c>
      <c r="B196" s="239" t="s">
        <v>70</v>
      </c>
      <c r="C196" s="223" t="s">
        <v>464</v>
      </c>
      <c r="D196" s="239" t="s">
        <v>72</v>
      </c>
      <c r="E196" s="239">
        <v>47</v>
      </c>
      <c r="F196" s="240">
        <v>2.92</v>
      </c>
      <c r="G196" s="240">
        <f t="shared" si="12"/>
        <v>3.3661759999999998</v>
      </c>
      <c r="H196" s="240">
        <f t="shared" si="13"/>
        <v>3.5311560000000002</v>
      </c>
      <c r="I196" s="240">
        <f t="shared" si="14"/>
        <v>158.210272</v>
      </c>
      <c r="J196" s="240">
        <f t="shared" si="15"/>
        <v>165.96433200000001</v>
      </c>
    </row>
    <row r="197" spans="1:10">
      <c r="A197" s="239" t="s">
        <v>465</v>
      </c>
      <c r="B197" s="239" t="s">
        <v>70</v>
      </c>
      <c r="C197" s="223" t="s">
        <v>466</v>
      </c>
      <c r="D197" s="239" t="s">
        <v>72</v>
      </c>
      <c r="E197" s="239">
        <v>47</v>
      </c>
      <c r="F197" s="240">
        <v>3.78</v>
      </c>
      <c r="G197" s="240">
        <f t="shared" si="12"/>
        <v>4.3575840000000001</v>
      </c>
      <c r="H197" s="240">
        <f t="shared" si="13"/>
        <v>4.5711539999999999</v>
      </c>
      <c r="I197" s="240">
        <f t="shared" si="14"/>
        <v>204.80644800000002</v>
      </c>
      <c r="J197" s="240">
        <f t="shared" si="15"/>
        <v>214.84423799999999</v>
      </c>
    </row>
    <row r="198" spans="1:10">
      <c r="A198" s="239" t="s">
        <v>467</v>
      </c>
      <c r="B198" s="239" t="s">
        <v>70</v>
      </c>
      <c r="C198" s="223" t="s">
        <v>468</v>
      </c>
      <c r="D198" s="239" t="s">
        <v>157</v>
      </c>
      <c r="E198" s="239">
        <v>95</v>
      </c>
      <c r="F198" s="240">
        <v>13.35</v>
      </c>
      <c r="G198" s="240">
        <f t="shared" si="12"/>
        <v>15.38988</v>
      </c>
      <c r="H198" s="240">
        <f t="shared" si="13"/>
        <v>16.144155000000001</v>
      </c>
      <c r="I198" s="240">
        <f t="shared" si="14"/>
        <v>1462.0386000000001</v>
      </c>
      <c r="J198" s="240">
        <f t="shared" si="15"/>
        <v>1533.6947250000001</v>
      </c>
    </row>
    <row r="199" spans="1:10">
      <c r="A199" s="239" t="s">
        <v>469</v>
      </c>
      <c r="B199" s="239" t="s">
        <v>70</v>
      </c>
      <c r="C199" s="223" t="s">
        <v>470</v>
      </c>
      <c r="D199" s="239" t="s">
        <v>157</v>
      </c>
      <c r="E199" s="239">
        <v>22</v>
      </c>
      <c r="F199" s="240">
        <v>169.68</v>
      </c>
      <c r="G199" s="240">
        <f t="shared" si="12"/>
        <v>195.60710400000002</v>
      </c>
      <c r="H199" s="240">
        <f t="shared" si="13"/>
        <v>205.19402400000001</v>
      </c>
      <c r="I199" s="240">
        <f t="shared" si="14"/>
        <v>4303.3562880000009</v>
      </c>
      <c r="J199" s="240">
        <f t="shared" si="15"/>
        <v>4514.2685280000005</v>
      </c>
    </row>
    <row r="200" spans="1:10">
      <c r="A200" s="239" t="s">
        <v>471</v>
      </c>
      <c r="B200" s="239" t="s">
        <v>70</v>
      </c>
      <c r="C200" s="223" t="s">
        <v>472</v>
      </c>
      <c r="D200" s="239" t="s">
        <v>157</v>
      </c>
      <c r="E200" s="239">
        <v>22</v>
      </c>
      <c r="F200" s="240">
        <v>205.39</v>
      </c>
      <c r="G200" s="240">
        <f t="shared" si="12"/>
        <v>236.77359200000001</v>
      </c>
      <c r="H200" s="240">
        <f t="shared" si="13"/>
        <v>248.37812699999998</v>
      </c>
      <c r="I200" s="240">
        <f t="shared" si="14"/>
        <v>5209.0190240000002</v>
      </c>
      <c r="J200" s="240">
        <f t="shared" si="15"/>
        <v>5464.3187939999998</v>
      </c>
    </row>
    <row r="201" spans="1:10">
      <c r="A201" s="239" t="s">
        <v>473</v>
      </c>
      <c r="B201" s="239" t="s">
        <v>70</v>
      </c>
      <c r="C201" s="223" t="s">
        <v>474</v>
      </c>
      <c r="D201" s="239" t="s">
        <v>157</v>
      </c>
      <c r="E201" s="239">
        <v>337</v>
      </c>
      <c r="F201" s="240">
        <v>22.34</v>
      </c>
      <c r="G201" s="240">
        <f t="shared" si="12"/>
        <v>25.753551999999999</v>
      </c>
      <c r="H201" s="240">
        <f t="shared" si="13"/>
        <v>27.015762000000002</v>
      </c>
      <c r="I201" s="240">
        <f t="shared" si="14"/>
        <v>8678.9470239999991</v>
      </c>
      <c r="J201" s="240">
        <f t="shared" si="15"/>
        <v>9104.3117940000011</v>
      </c>
    </row>
    <row r="202" spans="1:10">
      <c r="A202" s="239" t="s">
        <v>475</v>
      </c>
      <c r="B202" s="239" t="s">
        <v>70</v>
      </c>
      <c r="C202" s="223" t="s">
        <v>476</v>
      </c>
      <c r="D202" s="239" t="s">
        <v>157</v>
      </c>
      <c r="E202" s="239">
        <v>337</v>
      </c>
      <c r="F202" s="240">
        <v>31.84</v>
      </c>
      <c r="G202" s="240">
        <f t="shared" si="12"/>
        <v>36.705151999999998</v>
      </c>
      <c r="H202" s="240">
        <f t="shared" si="13"/>
        <v>38.504111999999999</v>
      </c>
      <c r="I202" s="240">
        <f t="shared" si="14"/>
        <v>12369.636224</v>
      </c>
      <c r="J202" s="240">
        <f t="shared" si="15"/>
        <v>12975.885743999999</v>
      </c>
    </row>
    <row r="203" spans="1:10">
      <c r="A203" s="239" t="s">
        <v>477</v>
      </c>
      <c r="B203" s="239" t="s">
        <v>70</v>
      </c>
      <c r="C203" s="223" t="s">
        <v>478</v>
      </c>
      <c r="D203" s="239" t="s">
        <v>157</v>
      </c>
      <c r="E203" s="239">
        <v>337</v>
      </c>
      <c r="F203" s="240">
        <v>46.89</v>
      </c>
      <c r="G203" s="240">
        <f t="shared" si="12"/>
        <v>54.054792000000006</v>
      </c>
      <c r="H203" s="240">
        <f t="shared" si="13"/>
        <v>56.704077000000005</v>
      </c>
      <c r="I203" s="240">
        <f t="shared" si="14"/>
        <v>18216.464904</v>
      </c>
      <c r="J203" s="240">
        <f t="shared" si="15"/>
        <v>19109.273949000002</v>
      </c>
    </row>
    <row r="204" spans="1:10">
      <c r="A204" s="239" t="s">
        <v>479</v>
      </c>
      <c r="B204" s="239" t="s">
        <v>70</v>
      </c>
      <c r="C204" s="223" t="s">
        <v>480</v>
      </c>
      <c r="D204" s="239" t="s">
        <v>157</v>
      </c>
      <c r="E204" s="239">
        <v>240</v>
      </c>
      <c r="F204" s="240">
        <v>66.790000000000006</v>
      </c>
      <c r="G204" s="240">
        <f t="shared" si="12"/>
        <v>76.995512000000005</v>
      </c>
      <c r="H204" s="240">
        <f t="shared" si="13"/>
        <v>80.769147000000004</v>
      </c>
      <c r="I204" s="240">
        <f t="shared" si="14"/>
        <v>18478.922880000002</v>
      </c>
      <c r="J204" s="240">
        <f t="shared" si="15"/>
        <v>19384.595280000001</v>
      </c>
    </row>
    <row r="205" spans="1:10">
      <c r="A205" s="239" t="s">
        <v>481</v>
      </c>
      <c r="B205" s="239" t="s">
        <v>70</v>
      </c>
      <c r="C205" s="223" t="s">
        <v>482</v>
      </c>
      <c r="D205" s="239" t="s">
        <v>157</v>
      </c>
      <c r="E205" s="239">
        <v>47</v>
      </c>
      <c r="F205" s="240">
        <v>88.23</v>
      </c>
      <c r="G205" s="240">
        <f t="shared" si="12"/>
        <v>101.711544</v>
      </c>
      <c r="H205" s="240">
        <f t="shared" si="13"/>
        <v>106.69653900000002</v>
      </c>
      <c r="I205" s="240">
        <f t="shared" si="14"/>
        <v>4780.4425680000004</v>
      </c>
      <c r="J205" s="240">
        <f t="shared" si="15"/>
        <v>5014.7373330000009</v>
      </c>
    </row>
    <row r="206" spans="1:10">
      <c r="A206" s="239" t="s">
        <v>483</v>
      </c>
      <c r="B206" s="239" t="s">
        <v>70</v>
      </c>
      <c r="C206" s="223" t="s">
        <v>484</v>
      </c>
      <c r="D206" s="239" t="s">
        <v>157</v>
      </c>
      <c r="E206" s="239">
        <v>22</v>
      </c>
      <c r="F206" s="240">
        <v>126.9</v>
      </c>
      <c r="G206" s="240">
        <f t="shared" si="12"/>
        <v>146.29032000000001</v>
      </c>
      <c r="H206" s="240">
        <f t="shared" si="13"/>
        <v>153.46017000000001</v>
      </c>
      <c r="I206" s="240">
        <f t="shared" si="14"/>
        <v>3218.3870400000001</v>
      </c>
      <c r="J206" s="240">
        <f t="shared" si="15"/>
        <v>3376.12374</v>
      </c>
    </row>
    <row r="207" spans="1:10" ht="30">
      <c r="A207" s="239" t="s">
        <v>485</v>
      </c>
      <c r="B207" s="239" t="s">
        <v>70</v>
      </c>
      <c r="C207" s="223" t="s">
        <v>486</v>
      </c>
      <c r="D207" s="239" t="s">
        <v>157</v>
      </c>
      <c r="E207" s="239">
        <v>240</v>
      </c>
      <c r="F207" s="240">
        <v>0.83</v>
      </c>
      <c r="G207" s="240">
        <f t="shared" si="12"/>
        <v>0.95682400000000001</v>
      </c>
      <c r="H207" s="240">
        <f t="shared" si="13"/>
        <v>1.003719</v>
      </c>
      <c r="I207" s="240">
        <f t="shared" si="14"/>
        <v>229.63776000000001</v>
      </c>
      <c r="J207" s="240">
        <f t="shared" si="15"/>
        <v>240.89256</v>
      </c>
    </row>
    <row r="208" spans="1:10" ht="30">
      <c r="A208" s="239" t="s">
        <v>487</v>
      </c>
      <c r="B208" s="239" t="s">
        <v>70</v>
      </c>
      <c r="C208" s="223" t="s">
        <v>488</v>
      </c>
      <c r="D208" s="239" t="s">
        <v>157</v>
      </c>
      <c r="E208" s="239">
        <v>240</v>
      </c>
      <c r="F208" s="240">
        <v>1.1299999999999999</v>
      </c>
      <c r="G208" s="240">
        <f t="shared" si="12"/>
        <v>1.3026639999999998</v>
      </c>
      <c r="H208" s="240">
        <f t="shared" si="13"/>
        <v>1.366509</v>
      </c>
      <c r="I208" s="240">
        <f t="shared" si="14"/>
        <v>312.63935999999995</v>
      </c>
      <c r="J208" s="240">
        <f t="shared" si="15"/>
        <v>327.96215999999998</v>
      </c>
    </row>
    <row r="209" spans="1:10" ht="30">
      <c r="A209" s="239" t="s">
        <v>489</v>
      </c>
      <c r="B209" s="239" t="s">
        <v>70</v>
      </c>
      <c r="C209" s="223" t="s">
        <v>490</v>
      </c>
      <c r="D209" s="239" t="s">
        <v>157</v>
      </c>
      <c r="E209" s="239">
        <v>240</v>
      </c>
      <c r="F209" s="240">
        <v>1.49</v>
      </c>
      <c r="G209" s="240">
        <f t="shared" si="12"/>
        <v>1.7176720000000001</v>
      </c>
      <c r="H209" s="240">
        <f t="shared" si="13"/>
        <v>1.801857</v>
      </c>
      <c r="I209" s="240">
        <f t="shared" si="14"/>
        <v>412.24128000000002</v>
      </c>
      <c r="J209" s="240">
        <f t="shared" si="15"/>
        <v>432.44568000000004</v>
      </c>
    </row>
    <row r="210" spans="1:10" ht="30">
      <c r="A210" s="239" t="s">
        <v>491</v>
      </c>
      <c r="B210" s="239" t="s">
        <v>70</v>
      </c>
      <c r="C210" s="223" t="s">
        <v>492</v>
      </c>
      <c r="D210" s="239" t="s">
        <v>157</v>
      </c>
      <c r="E210" s="239">
        <v>2422</v>
      </c>
      <c r="F210" s="240">
        <v>1.79</v>
      </c>
      <c r="G210" s="240">
        <f t="shared" si="12"/>
        <v>2.0635120000000002</v>
      </c>
      <c r="H210" s="240">
        <f t="shared" si="13"/>
        <v>2.164647</v>
      </c>
      <c r="I210" s="240">
        <f t="shared" si="14"/>
        <v>4997.8260640000008</v>
      </c>
      <c r="J210" s="240">
        <f t="shared" si="15"/>
        <v>5242.7750340000002</v>
      </c>
    </row>
    <row r="211" spans="1:10" ht="30">
      <c r="A211" s="239" t="s">
        <v>493</v>
      </c>
      <c r="B211" s="239" t="s">
        <v>70</v>
      </c>
      <c r="C211" s="223" t="s">
        <v>494</v>
      </c>
      <c r="D211" s="239" t="s">
        <v>157</v>
      </c>
      <c r="E211" s="239">
        <v>483</v>
      </c>
      <c r="F211" s="240">
        <v>12.91</v>
      </c>
      <c r="G211" s="240">
        <f t="shared" si="12"/>
        <v>14.882648000000001</v>
      </c>
      <c r="H211" s="240">
        <f t="shared" si="13"/>
        <v>15.612063000000001</v>
      </c>
      <c r="I211" s="240">
        <f t="shared" si="14"/>
        <v>7188.3189840000005</v>
      </c>
      <c r="J211" s="240">
        <f t="shared" si="15"/>
        <v>7540.6264290000008</v>
      </c>
    </row>
    <row r="212" spans="1:10" ht="30">
      <c r="A212" s="239" t="s">
        <v>495</v>
      </c>
      <c r="B212" s="239" t="s">
        <v>70</v>
      </c>
      <c r="C212" s="223" t="s">
        <v>496</v>
      </c>
      <c r="D212" s="239" t="s">
        <v>157</v>
      </c>
      <c r="E212" s="239">
        <v>95</v>
      </c>
      <c r="F212" s="240">
        <v>137.36000000000001</v>
      </c>
      <c r="G212" s="240">
        <f t="shared" si="12"/>
        <v>158.34860800000001</v>
      </c>
      <c r="H212" s="240">
        <f t="shared" si="13"/>
        <v>166.10944800000001</v>
      </c>
      <c r="I212" s="240">
        <f t="shared" si="14"/>
        <v>15043.117760000001</v>
      </c>
      <c r="J212" s="240">
        <f t="shared" si="15"/>
        <v>15780.397560000001</v>
      </c>
    </row>
    <row r="213" spans="1:10" ht="30">
      <c r="A213" s="239" t="s">
        <v>497</v>
      </c>
      <c r="B213" s="239" t="s">
        <v>70</v>
      </c>
      <c r="C213" s="223" t="s">
        <v>498</v>
      </c>
      <c r="D213" s="239" t="s">
        <v>157</v>
      </c>
      <c r="E213" s="239">
        <v>95</v>
      </c>
      <c r="F213" s="240">
        <v>173.25</v>
      </c>
      <c r="G213" s="240">
        <f t="shared" si="12"/>
        <v>199.7226</v>
      </c>
      <c r="H213" s="240">
        <f t="shared" si="13"/>
        <v>209.511225</v>
      </c>
      <c r="I213" s="240">
        <f t="shared" si="14"/>
        <v>18973.647000000001</v>
      </c>
      <c r="J213" s="240">
        <f t="shared" si="15"/>
        <v>19903.566374999999</v>
      </c>
    </row>
    <row r="214" spans="1:10" ht="30">
      <c r="A214" s="239" t="s">
        <v>499</v>
      </c>
      <c r="B214" s="239" t="s">
        <v>70</v>
      </c>
      <c r="C214" s="223" t="s">
        <v>500</v>
      </c>
      <c r="D214" s="239" t="s">
        <v>157</v>
      </c>
      <c r="E214" s="239">
        <v>386</v>
      </c>
      <c r="F214" s="240">
        <v>18.45</v>
      </c>
      <c r="G214" s="240">
        <f t="shared" si="12"/>
        <v>21.269159999999999</v>
      </c>
      <c r="H214" s="240">
        <f t="shared" si="13"/>
        <v>22.311585000000001</v>
      </c>
      <c r="I214" s="240">
        <f t="shared" si="14"/>
        <v>8209.8957599999994</v>
      </c>
      <c r="J214" s="240">
        <f t="shared" si="15"/>
        <v>8612.2718100000002</v>
      </c>
    </row>
    <row r="215" spans="1:10" ht="30">
      <c r="A215" s="239" t="s">
        <v>501</v>
      </c>
      <c r="B215" s="239" t="s">
        <v>70</v>
      </c>
      <c r="C215" s="223" t="s">
        <v>502</v>
      </c>
      <c r="D215" s="239" t="s">
        <v>157</v>
      </c>
      <c r="E215" s="239">
        <v>47</v>
      </c>
      <c r="F215" s="240">
        <v>209.3</v>
      </c>
      <c r="G215" s="240">
        <f t="shared" si="12"/>
        <v>241.28104000000002</v>
      </c>
      <c r="H215" s="240">
        <f t="shared" si="13"/>
        <v>253.10649000000004</v>
      </c>
      <c r="I215" s="240">
        <f t="shared" si="14"/>
        <v>11340.20888</v>
      </c>
      <c r="J215" s="240">
        <f t="shared" si="15"/>
        <v>11896.005030000002</v>
      </c>
    </row>
    <row r="216" spans="1:10" ht="30">
      <c r="A216" s="239" t="s">
        <v>503</v>
      </c>
      <c r="B216" s="239" t="s">
        <v>70</v>
      </c>
      <c r="C216" s="223" t="s">
        <v>504</v>
      </c>
      <c r="D216" s="239" t="s">
        <v>157</v>
      </c>
      <c r="E216" s="239">
        <v>8724</v>
      </c>
      <c r="F216" s="240">
        <v>2.83</v>
      </c>
      <c r="G216" s="240">
        <f t="shared" si="12"/>
        <v>3.2624240000000002</v>
      </c>
      <c r="H216" s="240">
        <f t="shared" si="13"/>
        <v>3.4223190000000003</v>
      </c>
      <c r="I216" s="240">
        <f t="shared" si="14"/>
        <v>28461.386976000002</v>
      </c>
      <c r="J216" s="240">
        <f t="shared" si="15"/>
        <v>29856.310956000001</v>
      </c>
    </row>
    <row r="217" spans="1:10" ht="30">
      <c r="A217" s="239" t="s">
        <v>505</v>
      </c>
      <c r="B217" s="239" t="s">
        <v>70</v>
      </c>
      <c r="C217" s="223" t="s">
        <v>506</v>
      </c>
      <c r="D217" s="239" t="s">
        <v>157</v>
      </c>
      <c r="E217" s="239">
        <v>47</v>
      </c>
      <c r="F217" s="240">
        <v>275.27999999999997</v>
      </c>
      <c r="G217" s="240">
        <f t="shared" si="12"/>
        <v>317.34278399999999</v>
      </c>
      <c r="H217" s="240">
        <f t="shared" si="13"/>
        <v>332.89610399999998</v>
      </c>
      <c r="I217" s="240">
        <f t="shared" si="14"/>
        <v>14915.110848</v>
      </c>
      <c r="J217" s="240">
        <f t="shared" si="15"/>
        <v>15646.116887999999</v>
      </c>
    </row>
    <row r="218" spans="1:10" ht="30">
      <c r="A218" s="239" t="s">
        <v>507</v>
      </c>
      <c r="B218" s="239" t="s">
        <v>70</v>
      </c>
      <c r="C218" s="223" t="s">
        <v>508</v>
      </c>
      <c r="D218" s="239" t="s">
        <v>157</v>
      </c>
      <c r="E218" s="239">
        <v>483</v>
      </c>
      <c r="F218" s="240">
        <v>28.89</v>
      </c>
      <c r="G218" s="240">
        <f t="shared" si="12"/>
        <v>33.304392</v>
      </c>
      <c r="H218" s="240">
        <f t="shared" si="13"/>
        <v>34.936677000000003</v>
      </c>
      <c r="I218" s="240">
        <f t="shared" si="14"/>
        <v>16086.021336</v>
      </c>
      <c r="J218" s="240">
        <f t="shared" si="15"/>
        <v>16874.414991000001</v>
      </c>
    </row>
    <row r="219" spans="1:10" ht="30">
      <c r="A219" s="239" t="s">
        <v>509</v>
      </c>
      <c r="B219" s="239" t="s">
        <v>70</v>
      </c>
      <c r="C219" s="223" t="s">
        <v>510</v>
      </c>
      <c r="D219" s="239" t="s">
        <v>157</v>
      </c>
      <c r="E219" s="239">
        <v>386</v>
      </c>
      <c r="F219" s="240">
        <v>42.11</v>
      </c>
      <c r="G219" s="240">
        <f t="shared" si="12"/>
        <v>48.544408000000004</v>
      </c>
      <c r="H219" s="240">
        <f t="shared" si="13"/>
        <v>50.923622999999999</v>
      </c>
      <c r="I219" s="240">
        <f t="shared" si="14"/>
        <v>18738.141488000001</v>
      </c>
      <c r="J219" s="240">
        <f t="shared" si="15"/>
        <v>19656.518477999998</v>
      </c>
    </row>
    <row r="220" spans="1:10" ht="30">
      <c r="A220" s="239" t="s">
        <v>511</v>
      </c>
      <c r="B220" s="239" t="s">
        <v>70</v>
      </c>
      <c r="C220" s="223" t="s">
        <v>512</v>
      </c>
      <c r="D220" s="239" t="s">
        <v>157</v>
      </c>
      <c r="E220" s="239">
        <v>6300</v>
      </c>
      <c r="F220" s="240">
        <v>4.7</v>
      </c>
      <c r="G220" s="240">
        <f t="shared" si="12"/>
        <v>5.4181600000000003</v>
      </c>
      <c r="H220" s="240">
        <f t="shared" si="13"/>
        <v>5.6837100000000005</v>
      </c>
      <c r="I220" s="240">
        <f t="shared" si="14"/>
        <v>34134.408000000003</v>
      </c>
      <c r="J220" s="240">
        <f t="shared" si="15"/>
        <v>35807.373</v>
      </c>
    </row>
    <row r="221" spans="1:10" ht="30">
      <c r="A221" s="239" t="s">
        <v>513</v>
      </c>
      <c r="B221" s="239" t="s">
        <v>70</v>
      </c>
      <c r="C221" s="223" t="s">
        <v>514</v>
      </c>
      <c r="D221" s="239" t="s">
        <v>157</v>
      </c>
      <c r="E221" s="239">
        <v>240</v>
      </c>
      <c r="F221" s="240">
        <v>58.61</v>
      </c>
      <c r="G221" s="240">
        <f t="shared" si="12"/>
        <v>67.565607999999997</v>
      </c>
      <c r="H221" s="240">
        <f t="shared" si="13"/>
        <v>70.877072999999996</v>
      </c>
      <c r="I221" s="240">
        <f t="shared" si="14"/>
        <v>16215.745919999999</v>
      </c>
      <c r="J221" s="240">
        <f t="shared" si="15"/>
        <v>17010.497519999997</v>
      </c>
    </row>
    <row r="222" spans="1:10" ht="30">
      <c r="A222" s="239" t="s">
        <v>515</v>
      </c>
      <c r="B222" s="239" t="s">
        <v>70</v>
      </c>
      <c r="C222" s="223" t="s">
        <v>516</v>
      </c>
      <c r="D222" s="239" t="s">
        <v>157</v>
      </c>
      <c r="E222" s="239">
        <v>4846</v>
      </c>
      <c r="F222" s="240">
        <v>6.76</v>
      </c>
      <c r="G222" s="240">
        <f t="shared" si="12"/>
        <v>7.7929279999999999</v>
      </c>
      <c r="H222" s="240">
        <f t="shared" si="13"/>
        <v>8.174868</v>
      </c>
      <c r="I222" s="240">
        <f t="shared" si="14"/>
        <v>37764.529087999996</v>
      </c>
      <c r="J222" s="240">
        <f t="shared" si="15"/>
        <v>39615.410327999998</v>
      </c>
    </row>
    <row r="223" spans="1:10" ht="30">
      <c r="A223" s="239" t="s">
        <v>517</v>
      </c>
      <c r="B223" s="239" t="s">
        <v>70</v>
      </c>
      <c r="C223" s="223" t="s">
        <v>518</v>
      </c>
      <c r="D223" s="239" t="s">
        <v>157</v>
      </c>
      <c r="E223" s="239">
        <v>95</v>
      </c>
      <c r="F223" s="240">
        <v>86.45</v>
      </c>
      <c r="G223" s="240">
        <f t="shared" si="12"/>
        <v>99.659560000000013</v>
      </c>
      <c r="H223" s="240">
        <f t="shared" si="13"/>
        <v>104.54398500000001</v>
      </c>
      <c r="I223" s="240">
        <f t="shared" si="14"/>
        <v>9467.6582000000017</v>
      </c>
      <c r="J223" s="240">
        <f t="shared" si="15"/>
        <v>9931.6785749999999</v>
      </c>
    </row>
    <row r="224" spans="1:10" ht="30">
      <c r="A224" s="239" t="s">
        <v>519</v>
      </c>
      <c r="B224" s="239" t="s">
        <v>70</v>
      </c>
      <c r="C224" s="223" t="s">
        <v>520</v>
      </c>
      <c r="D224" s="239" t="s">
        <v>157</v>
      </c>
      <c r="E224" s="239">
        <v>144</v>
      </c>
      <c r="F224" s="240">
        <v>114.57</v>
      </c>
      <c r="G224" s="240">
        <f t="shared" si="12"/>
        <v>132.07629599999999</v>
      </c>
      <c r="H224" s="240">
        <f t="shared" si="13"/>
        <v>138.54950099999999</v>
      </c>
      <c r="I224" s="240">
        <f t="shared" si="14"/>
        <v>19018.986623999997</v>
      </c>
      <c r="J224" s="240">
        <f t="shared" si="15"/>
        <v>19951.128143999998</v>
      </c>
    </row>
    <row r="225" spans="1:10" ht="30">
      <c r="A225" s="239" t="s">
        <v>521</v>
      </c>
      <c r="B225" s="239" t="s">
        <v>70</v>
      </c>
      <c r="C225" s="223" t="s">
        <v>522</v>
      </c>
      <c r="D225" s="239" t="s">
        <v>157</v>
      </c>
      <c r="E225" s="239">
        <v>483</v>
      </c>
      <c r="F225" s="240">
        <v>2.41</v>
      </c>
      <c r="G225" s="240">
        <f t="shared" si="12"/>
        <v>2.7782480000000005</v>
      </c>
      <c r="H225" s="240">
        <f t="shared" si="13"/>
        <v>2.9144130000000001</v>
      </c>
      <c r="I225" s="240">
        <f t="shared" si="14"/>
        <v>1341.8937840000003</v>
      </c>
      <c r="J225" s="240">
        <f t="shared" si="15"/>
        <v>1407.6614790000001</v>
      </c>
    </row>
    <row r="226" spans="1:10" ht="30">
      <c r="A226" s="239" t="s">
        <v>523</v>
      </c>
      <c r="B226" s="239" t="s">
        <v>70</v>
      </c>
      <c r="C226" s="223" t="s">
        <v>524</v>
      </c>
      <c r="D226" s="239" t="s">
        <v>157</v>
      </c>
      <c r="E226" s="239">
        <v>483</v>
      </c>
      <c r="F226" s="240">
        <v>12.31</v>
      </c>
      <c r="G226" s="240">
        <f t="shared" si="12"/>
        <v>14.190968000000002</v>
      </c>
      <c r="H226" s="240">
        <f t="shared" si="13"/>
        <v>14.886483000000002</v>
      </c>
      <c r="I226" s="240">
        <f t="shared" si="14"/>
        <v>6854.2375440000005</v>
      </c>
      <c r="J226" s="240">
        <f t="shared" si="15"/>
        <v>7190.1712890000008</v>
      </c>
    </row>
    <row r="227" spans="1:10" ht="30">
      <c r="A227" s="239" t="s">
        <v>525</v>
      </c>
      <c r="B227" s="239" t="s">
        <v>70</v>
      </c>
      <c r="C227" s="223" t="s">
        <v>526</v>
      </c>
      <c r="D227" s="239" t="s">
        <v>157</v>
      </c>
      <c r="E227" s="239">
        <v>95</v>
      </c>
      <c r="F227" s="240">
        <v>150.88999999999999</v>
      </c>
      <c r="G227" s="240">
        <f t="shared" si="12"/>
        <v>173.94599199999999</v>
      </c>
      <c r="H227" s="240">
        <f t="shared" si="13"/>
        <v>182.47127699999999</v>
      </c>
      <c r="I227" s="240">
        <f t="shared" si="14"/>
        <v>16524.86924</v>
      </c>
      <c r="J227" s="240">
        <f t="shared" si="15"/>
        <v>17334.771314999998</v>
      </c>
    </row>
    <row r="228" spans="1:10" ht="30">
      <c r="A228" s="239" t="s">
        <v>527</v>
      </c>
      <c r="B228" s="239" t="s">
        <v>70</v>
      </c>
      <c r="C228" s="223" t="s">
        <v>528</v>
      </c>
      <c r="D228" s="239" t="s">
        <v>157</v>
      </c>
      <c r="E228" s="239">
        <v>95</v>
      </c>
      <c r="F228" s="240">
        <v>182.8</v>
      </c>
      <c r="G228" s="240">
        <f t="shared" si="12"/>
        <v>210.73184000000003</v>
      </c>
      <c r="H228" s="240">
        <f t="shared" si="13"/>
        <v>221.06004000000001</v>
      </c>
      <c r="I228" s="240">
        <f t="shared" si="14"/>
        <v>20019.524800000003</v>
      </c>
      <c r="J228" s="240">
        <f t="shared" si="15"/>
        <v>21000.703800000003</v>
      </c>
    </row>
    <row r="229" spans="1:10" ht="30">
      <c r="A229" s="239" t="s">
        <v>529</v>
      </c>
      <c r="B229" s="239" t="s">
        <v>70</v>
      </c>
      <c r="C229" s="223" t="s">
        <v>530</v>
      </c>
      <c r="D229" s="239" t="s">
        <v>157</v>
      </c>
      <c r="E229" s="239">
        <v>483</v>
      </c>
      <c r="F229" s="240">
        <v>19.600000000000001</v>
      </c>
      <c r="G229" s="240">
        <f t="shared" si="12"/>
        <v>22.594880000000003</v>
      </c>
      <c r="H229" s="240">
        <f t="shared" si="13"/>
        <v>23.702280000000002</v>
      </c>
      <c r="I229" s="240">
        <f t="shared" si="14"/>
        <v>10913.327040000002</v>
      </c>
      <c r="J229" s="240">
        <f t="shared" si="15"/>
        <v>11448.20124</v>
      </c>
    </row>
    <row r="230" spans="1:10" ht="30">
      <c r="A230" s="239" t="s">
        <v>531</v>
      </c>
      <c r="B230" s="239" t="s">
        <v>70</v>
      </c>
      <c r="C230" s="223" t="s">
        <v>532</v>
      </c>
      <c r="D230" s="239" t="s">
        <v>157</v>
      </c>
      <c r="E230" s="239">
        <v>47</v>
      </c>
      <c r="F230" s="240">
        <v>224.54</v>
      </c>
      <c r="G230" s="240">
        <f t="shared" si="12"/>
        <v>258.84971200000001</v>
      </c>
      <c r="H230" s="240">
        <f t="shared" si="13"/>
        <v>271.53622200000001</v>
      </c>
      <c r="I230" s="240">
        <f t="shared" si="14"/>
        <v>12165.936464</v>
      </c>
      <c r="J230" s="240">
        <f t="shared" si="15"/>
        <v>12762.202434000001</v>
      </c>
    </row>
    <row r="231" spans="1:10" ht="30">
      <c r="A231" s="239" t="s">
        <v>533</v>
      </c>
      <c r="B231" s="239" t="s">
        <v>70</v>
      </c>
      <c r="C231" s="223" t="s">
        <v>534</v>
      </c>
      <c r="D231" s="239" t="s">
        <v>157</v>
      </c>
      <c r="E231" s="239">
        <v>1452</v>
      </c>
      <c r="F231" s="240">
        <v>3.37</v>
      </c>
      <c r="G231" s="240">
        <f t="shared" si="12"/>
        <v>3.8849360000000002</v>
      </c>
      <c r="H231" s="240">
        <f t="shared" si="13"/>
        <v>4.0753409999999999</v>
      </c>
      <c r="I231" s="240">
        <f t="shared" si="14"/>
        <v>5640.9270720000004</v>
      </c>
      <c r="J231" s="240">
        <f t="shared" si="15"/>
        <v>5917.3951319999996</v>
      </c>
    </row>
    <row r="232" spans="1:10" ht="30">
      <c r="A232" s="239" t="s">
        <v>535</v>
      </c>
      <c r="B232" s="239" t="s">
        <v>70</v>
      </c>
      <c r="C232" s="223" t="s">
        <v>536</v>
      </c>
      <c r="D232" s="239" t="s">
        <v>157</v>
      </c>
      <c r="E232" s="239">
        <v>22</v>
      </c>
      <c r="F232" s="240">
        <v>298.38</v>
      </c>
      <c r="G232" s="240">
        <f t="shared" si="12"/>
        <v>343.972464</v>
      </c>
      <c r="H232" s="240">
        <f t="shared" si="13"/>
        <v>360.83093400000001</v>
      </c>
      <c r="I232" s="240">
        <f t="shared" si="14"/>
        <v>7567.3942079999997</v>
      </c>
      <c r="J232" s="240">
        <f t="shared" si="15"/>
        <v>7938.2805480000006</v>
      </c>
    </row>
    <row r="233" spans="1:10" ht="30">
      <c r="A233" s="239" t="s">
        <v>537</v>
      </c>
      <c r="B233" s="239" t="s">
        <v>70</v>
      </c>
      <c r="C233" s="223" t="s">
        <v>538</v>
      </c>
      <c r="D233" s="239" t="s">
        <v>157</v>
      </c>
      <c r="E233" s="239">
        <v>483</v>
      </c>
      <c r="F233" s="240">
        <v>30.4</v>
      </c>
      <c r="G233" s="240">
        <f t="shared" si="12"/>
        <v>35.045119999999997</v>
      </c>
      <c r="H233" s="240">
        <f t="shared" si="13"/>
        <v>36.762720000000002</v>
      </c>
      <c r="I233" s="240">
        <f t="shared" si="14"/>
        <v>16926.792959999999</v>
      </c>
      <c r="J233" s="240">
        <f t="shared" si="15"/>
        <v>17756.393759999999</v>
      </c>
    </row>
    <row r="234" spans="1:10" ht="30">
      <c r="A234" s="239" t="s">
        <v>539</v>
      </c>
      <c r="B234" s="239" t="s">
        <v>70</v>
      </c>
      <c r="C234" s="223" t="s">
        <v>540</v>
      </c>
      <c r="D234" s="239" t="s">
        <v>157</v>
      </c>
      <c r="E234" s="239">
        <v>22</v>
      </c>
      <c r="F234" s="240">
        <v>387.14</v>
      </c>
      <c r="G234" s="240">
        <f t="shared" si="12"/>
        <v>446.29499199999998</v>
      </c>
      <c r="H234" s="240">
        <f t="shared" si="13"/>
        <v>468.16840200000001</v>
      </c>
      <c r="I234" s="240">
        <f t="shared" si="14"/>
        <v>9818.4898240000002</v>
      </c>
      <c r="J234" s="240">
        <f t="shared" si="15"/>
        <v>10299.704844</v>
      </c>
    </row>
    <row r="235" spans="1:10" ht="30">
      <c r="A235" s="239" t="s">
        <v>541</v>
      </c>
      <c r="B235" s="239" t="s">
        <v>70</v>
      </c>
      <c r="C235" s="223" t="s">
        <v>542</v>
      </c>
      <c r="D235" s="239" t="s">
        <v>157</v>
      </c>
      <c r="E235" s="239">
        <v>483</v>
      </c>
      <c r="F235" s="240">
        <v>42.96</v>
      </c>
      <c r="G235" s="240">
        <f t="shared" si="12"/>
        <v>49.524288000000006</v>
      </c>
      <c r="H235" s="240">
        <f t="shared" si="13"/>
        <v>51.951528000000003</v>
      </c>
      <c r="I235" s="240">
        <f t="shared" si="14"/>
        <v>23920.231104000002</v>
      </c>
      <c r="J235" s="240">
        <f t="shared" si="15"/>
        <v>25092.588024000001</v>
      </c>
    </row>
    <row r="236" spans="1:10" ht="30">
      <c r="A236" s="239" t="s">
        <v>543</v>
      </c>
      <c r="B236" s="239" t="s">
        <v>70</v>
      </c>
      <c r="C236" s="223" t="s">
        <v>544</v>
      </c>
      <c r="D236" s="239" t="s">
        <v>157</v>
      </c>
      <c r="E236" s="239">
        <v>483</v>
      </c>
      <c r="F236" s="240">
        <v>5.16</v>
      </c>
      <c r="G236" s="240">
        <f t="shared" si="12"/>
        <v>5.9484480000000008</v>
      </c>
      <c r="H236" s="240">
        <f t="shared" si="13"/>
        <v>6.2399880000000003</v>
      </c>
      <c r="I236" s="240">
        <f t="shared" si="14"/>
        <v>2873.1003840000003</v>
      </c>
      <c r="J236" s="240">
        <f t="shared" si="15"/>
        <v>3013.9142040000002</v>
      </c>
    </row>
    <row r="237" spans="1:10" ht="30">
      <c r="A237" s="239" t="s">
        <v>545</v>
      </c>
      <c r="B237" s="239" t="s">
        <v>70</v>
      </c>
      <c r="C237" s="223" t="s">
        <v>546</v>
      </c>
      <c r="D237" s="239" t="s">
        <v>157</v>
      </c>
      <c r="E237" s="239">
        <v>22</v>
      </c>
      <c r="F237" s="240">
        <v>520.53</v>
      </c>
      <c r="G237" s="240">
        <f t="shared" si="12"/>
        <v>600.06698400000005</v>
      </c>
      <c r="H237" s="240">
        <f t="shared" si="13"/>
        <v>629.47692900000004</v>
      </c>
      <c r="I237" s="240">
        <f t="shared" si="14"/>
        <v>13201.473648000001</v>
      </c>
      <c r="J237" s="240">
        <f t="shared" si="15"/>
        <v>13848.492438000001</v>
      </c>
    </row>
    <row r="238" spans="1:10" ht="30">
      <c r="A238" s="239" t="s">
        <v>547</v>
      </c>
      <c r="B238" s="239" t="s">
        <v>70</v>
      </c>
      <c r="C238" s="223" t="s">
        <v>548</v>
      </c>
      <c r="D238" s="239" t="s">
        <v>157</v>
      </c>
      <c r="E238" s="239">
        <v>240</v>
      </c>
      <c r="F238" s="240">
        <v>63.52</v>
      </c>
      <c r="G238" s="240">
        <f t="shared" si="12"/>
        <v>73.225856000000007</v>
      </c>
      <c r="H238" s="240">
        <f t="shared" si="13"/>
        <v>76.814736000000011</v>
      </c>
      <c r="I238" s="240">
        <f t="shared" si="14"/>
        <v>17574.205440000002</v>
      </c>
      <c r="J238" s="240">
        <f t="shared" si="15"/>
        <v>18435.536640000002</v>
      </c>
    </row>
    <row r="239" spans="1:10" ht="30">
      <c r="A239" s="239" t="s">
        <v>549</v>
      </c>
      <c r="B239" s="239" t="s">
        <v>70</v>
      </c>
      <c r="C239" s="223" t="s">
        <v>550</v>
      </c>
      <c r="D239" s="239" t="s">
        <v>157</v>
      </c>
      <c r="E239" s="239">
        <v>22</v>
      </c>
      <c r="F239" s="240">
        <v>622.66999999999996</v>
      </c>
      <c r="G239" s="240">
        <f t="shared" si="12"/>
        <v>717.81397600000003</v>
      </c>
      <c r="H239" s="240">
        <f t="shared" si="13"/>
        <v>752.99483099999998</v>
      </c>
      <c r="I239" s="240">
        <f t="shared" si="14"/>
        <v>15791.907472000001</v>
      </c>
      <c r="J239" s="240">
        <f t="shared" si="15"/>
        <v>16565.886281999999</v>
      </c>
    </row>
    <row r="240" spans="1:10" ht="30">
      <c r="A240" s="239" t="s">
        <v>551</v>
      </c>
      <c r="B240" s="239" t="s">
        <v>70</v>
      </c>
      <c r="C240" s="223" t="s">
        <v>552</v>
      </c>
      <c r="D240" s="239" t="s">
        <v>157</v>
      </c>
      <c r="E240" s="239">
        <v>483</v>
      </c>
      <c r="F240" s="240">
        <v>7.51</v>
      </c>
      <c r="G240" s="240">
        <f t="shared" si="12"/>
        <v>8.6575279999999992</v>
      </c>
      <c r="H240" s="240">
        <f t="shared" si="13"/>
        <v>9.0818429999999992</v>
      </c>
      <c r="I240" s="240">
        <f t="shared" si="14"/>
        <v>4181.5860239999993</v>
      </c>
      <c r="J240" s="240">
        <f t="shared" si="15"/>
        <v>4386.5301689999997</v>
      </c>
    </row>
    <row r="241" spans="1:10" ht="30">
      <c r="A241" s="239" t="s">
        <v>553</v>
      </c>
      <c r="B241" s="239" t="s">
        <v>70</v>
      </c>
      <c r="C241" s="223" t="s">
        <v>554</v>
      </c>
      <c r="D241" s="239" t="s">
        <v>157</v>
      </c>
      <c r="E241" s="239">
        <v>144</v>
      </c>
      <c r="F241" s="240">
        <v>88.87</v>
      </c>
      <c r="G241" s="240">
        <f t="shared" si="12"/>
        <v>102.449336</v>
      </c>
      <c r="H241" s="240">
        <f t="shared" si="13"/>
        <v>107.47049100000001</v>
      </c>
      <c r="I241" s="240">
        <f t="shared" si="14"/>
        <v>14752.704384000001</v>
      </c>
      <c r="J241" s="240">
        <f t="shared" si="15"/>
        <v>15475.750704000002</v>
      </c>
    </row>
    <row r="242" spans="1:10" ht="30">
      <c r="A242" s="239" t="s">
        <v>555</v>
      </c>
      <c r="B242" s="239" t="s">
        <v>70</v>
      </c>
      <c r="C242" s="223" t="s">
        <v>556</v>
      </c>
      <c r="D242" s="239" t="s">
        <v>157</v>
      </c>
      <c r="E242" s="239">
        <v>144</v>
      </c>
      <c r="F242" s="240">
        <v>115.38</v>
      </c>
      <c r="G242" s="240">
        <f t="shared" si="12"/>
        <v>133.010064</v>
      </c>
      <c r="H242" s="240">
        <f t="shared" si="13"/>
        <v>139.529034</v>
      </c>
      <c r="I242" s="240">
        <f t="shared" si="14"/>
        <v>19153.449216000001</v>
      </c>
      <c r="J242" s="240">
        <f t="shared" si="15"/>
        <v>20092.180895999998</v>
      </c>
    </row>
    <row r="243" spans="1:10" ht="30">
      <c r="A243" s="239" t="s">
        <v>557</v>
      </c>
      <c r="B243" s="239" t="s">
        <v>70</v>
      </c>
      <c r="C243" s="223" t="s">
        <v>558</v>
      </c>
      <c r="D243" s="239" t="s">
        <v>157</v>
      </c>
      <c r="E243" s="239">
        <v>22</v>
      </c>
      <c r="F243" s="240">
        <v>203.29</v>
      </c>
      <c r="G243" s="240">
        <f t="shared" si="12"/>
        <v>234.352712</v>
      </c>
      <c r="H243" s="240">
        <f t="shared" si="13"/>
        <v>245.83859699999999</v>
      </c>
      <c r="I243" s="240">
        <f t="shared" si="14"/>
        <v>5155.7596640000002</v>
      </c>
      <c r="J243" s="240">
        <f t="shared" si="15"/>
        <v>5408.4491339999995</v>
      </c>
    </row>
    <row r="244" spans="1:10" ht="30">
      <c r="A244" s="239" t="s">
        <v>559</v>
      </c>
      <c r="B244" s="239" t="s">
        <v>70</v>
      </c>
      <c r="C244" s="223" t="s">
        <v>560</v>
      </c>
      <c r="D244" s="239" t="s">
        <v>157</v>
      </c>
      <c r="E244" s="239">
        <v>71</v>
      </c>
      <c r="F244" s="240">
        <v>20.010000000000002</v>
      </c>
      <c r="G244" s="240">
        <f t="shared" si="12"/>
        <v>23.067528000000003</v>
      </c>
      <c r="H244" s="240">
        <f t="shared" si="13"/>
        <v>24.198093000000004</v>
      </c>
      <c r="I244" s="240">
        <f t="shared" si="14"/>
        <v>1637.7944880000002</v>
      </c>
      <c r="J244" s="240">
        <f t="shared" si="15"/>
        <v>1718.0646030000003</v>
      </c>
    </row>
    <row r="245" spans="1:10" ht="30">
      <c r="A245" s="239" t="s">
        <v>561</v>
      </c>
      <c r="B245" s="239" t="s">
        <v>70</v>
      </c>
      <c r="C245" s="223" t="s">
        <v>562</v>
      </c>
      <c r="D245" s="239" t="s">
        <v>157</v>
      </c>
      <c r="E245" s="239">
        <v>22</v>
      </c>
      <c r="F245" s="240">
        <v>253.11</v>
      </c>
      <c r="G245" s="240">
        <f t="shared" si="12"/>
        <v>291.78520800000001</v>
      </c>
      <c r="H245" s="240">
        <f t="shared" si="13"/>
        <v>306.08592300000004</v>
      </c>
      <c r="I245" s="240">
        <f t="shared" si="14"/>
        <v>6419.2745759999998</v>
      </c>
      <c r="J245" s="240">
        <f t="shared" si="15"/>
        <v>6733.8903060000011</v>
      </c>
    </row>
    <row r="246" spans="1:10" ht="30">
      <c r="A246" s="239" t="s">
        <v>563</v>
      </c>
      <c r="B246" s="239" t="s">
        <v>70</v>
      </c>
      <c r="C246" s="223" t="s">
        <v>564</v>
      </c>
      <c r="D246" s="239" t="s">
        <v>157</v>
      </c>
      <c r="E246" s="239">
        <v>22</v>
      </c>
      <c r="F246" s="240">
        <v>331.52</v>
      </c>
      <c r="G246" s="240">
        <f t="shared" si="12"/>
        <v>382.17625599999997</v>
      </c>
      <c r="H246" s="240">
        <f t="shared" si="13"/>
        <v>400.90713599999998</v>
      </c>
      <c r="I246" s="240">
        <f t="shared" si="14"/>
        <v>8407.8776319999997</v>
      </c>
      <c r="J246" s="240">
        <f t="shared" si="15"/>
        <v>8819.9569919999994</v>
      </c>
    </row>
    <row r="247" spans="1:10" ht="30">
      <c r="A247" s="239" t="s">
        <v>565</v>
      </c>
      <c r="B247" s="239" t="s">
        <v>70</v>
      </c>
      <c r="C247" s="223" t="s">
        <v>566</v>
      </c>
      <c r="D247" s="239" t="s">
        <v>157</v>
      </c>
      <c r="E247" s="239">
        <v>71</v>
      </c>
      <c r="F247" s="240">
        <v>31.62</v>
      </c>
      <c r="G247" s="240">
        <f t="shared" si="12"/>
        <v>36.451536000000004</v>
      </c>
      <c r="H247" s="240">
        <f t="shared" si="13"/>
        <v>38.238066000000003</v>
      </c>
      <c r="I247" s="240">
        <f t="shared" si="14"/>
        <v>2588.0590560000005</v>
      </c>
      <c r="J247" s="240">
        <f t="shared" si="15"/>
        <v>2714.9026860000004</v>
      </c>
    </row>
    <row r="248" spans="1:10" ht="30">
      <c r="A248" s="239" t="s">
        <v>567</v>
      </c>
      <c r="B248" s="239" t="s">
        <v>70</v>
      </c>
      <c r="C248" s="223" t="s">
        <v>568</v>
      </c>
      <c r="D248" s="239" t="s">
        <v>157</v>
      </c>
      <c r="E248" s="239">
        <v>71</v>
      </c>
      <c r="F248" s="240">
        <v>43.29</v>
      </c>
      <c r="G248" s="240">
        <f t="shared" si="12"/>
        <v>49.904712000000004</v>
      </c>
      <c r="H248" s="240">
        <f t="shared" si="13"/>
        <v>52.350597</v>
      </c>
      <c r="I248" s="240">
        <f t="shared" si="14"/>
        <v>3543.2345520000003</v>
      </c>
      <c r="J248" s="240">
        <f t="shared" si="15"/>
        <v>3716.8923869999999</v>
      </c>
    </row>
    <row r="249" spans="1:10" ht="30">
      <c r="A249" s="239" t="s">
        <v>569</v>
      </c>
      <c r="B249" s="239" t="s">
        <v>70</v>
      </c>
      <c r="C249" s="223" t="s">
        <v>570</v>
      </c>
      <c r="D249" s="239" t="s">
        <v>157</v>
      </c>
      <c r="E249" s="239">
        <v>71</v>
      </c>
      <c r="F249" s="240">
        <v>59.92</v>
      </c>
      <c r="G249" s="240">
        <f t="shared" si="12"/>
        <v>69.075776000000005</v>
      </c>
      <c r="H249" s="240">
        <f t="shared" si="13"/>
        <v>72.461256000000006</v>
      </c>
      <c r="I249" s="240">
        <f t="shared" si="14"/>
        <v>4904.3800960000008</v>
      </c>
      <c r="J249" s="240">
        <f t="shared" si="15"/>
        <v>5144.7491760000003</v>
      </c>
    </row>
    <row r="250" spans="1:10" ht="30">
      <c r="A250" s="239" t="s">
        <v>571</v>
      </c>
      <c r="B250" s="239" t="s">
        <v>70</v>
      </c>
      <c r="C250" s="223" t="s">
        <v>572</v>
      </c>
      <c r="D250" s="239" t="s">
        <v>157</v>
      </c>
      <c r="E250" s="239">
        <v>71</v>
      </c>
      <c r="F250" s="240">
        <v>7.61</v>
      </c>
      <c r="G250" s="240">
        <f t="shared" si="12"/>
        <v>8.7728080000000013</v>
      </c>
      <c r="H250" s="240">
        <f t="shared" si="13"/>
        <v>9.2027730000000005</v>
      </c>
      <c r="I250" s="240">
        <f t="shared" si="14"/>
        <v>622.86936800000012</v>
      </c>
      <c r="J250" s="240">
        <f t="shared" si="15"/>
        <v>653.396883</v>
      </c>
    </row>
    <row r="251" spans="1:10" ht="30">
      <c r="A251" s="239" t="s">
        <v>573</v>
      </c>
      <c r="B251" s="239" t="s">
        <v>70</v>
      </c>
      <c r="C251" s="223" t="s">
        <v>574</v>
      </c>
      <c r="D251" s="239" t="s">
        <v>157</v>
      </c>
      <c r="E251" s="239">
        <v>71</v>
      </c>
      <c r="F251" s="240">
        <v>82.62</v>
      </c>
      <c r="G251" s="240">
        <f t="shared" si="12"/>
        <v>95.244336000000004</v>
      </c>
      <c r="H251" s="240">
        <f t="shared" si="13"/>
        <v>99.912366000000006</v>
      </c>
      <c r="I251" s="240">
        <f t="shared" si="14"/>
        <v>6762.3478560000003</v>
      </c>
      <c r="J251" s="240">
        <f t="shared" si="15"/>
        <v>7093.7779860000001</v>
      </c>
    </row>
    <row r="252" spans="1:10" ht="30">
      <c r="A252" s="239" t="s">
        <v>575</v>
      </c>
      <c r="B252" s="239" t="s">
        <v>70</v>
      </c>
      <c r="C252" s="223" t="s">
        <v>576</v>
      </c>
      <c r="D252" s="239" t="s">
        <v>157</v>
      </c>
      <c r="E252" s="239">
        <v>71</v>
      </c>
      <c r="F252" s="240">
        <v>114.04</v>
      </c>
      <c r="G252" s="240">
        <f t="shared" si="12"/>
        <v>131.46531200000001</v>
      </c>
      <c r="H252" s="240">
        <f t="shared" si="13"/>
        <v>137.90857200000002</v>
      </c>
      <c r="I252" s="240">
        <f t="shared" si="14"/>
        <v>9334.0371520000008</v>
      </c>
      <c r="J252" s="240">
        <f t="shared" si="15"/>
        <v>9791.5086120000014</v>
      </c>
    </row>
    <row r="253" spans="1:10">
      <c r="A253" s="239" t="s">
        <v>577</v>
      </c>
      <c r="B253" s="239" t="s">
        <v>70</v>
      </c>
      <c r="C253" s="223" t="s">
        <v>578</v>
      </c>
      <c r="D253" s="239" t="s">
        <v>157</v>
      </c>
      <c r="E253" s="239">
        <v>4846</v>
      </c>
      <c r="F253" s="240">
        <v>5.82</v>
      </c>
      <c r="G253" s="240">
        <f t="shared" si="12"/>
        <v>6.709296000000001</v>
      </c>
      <c r="H253" s="240">
        <f t="shared" si="13"/>
        <v>7.038126000000001</v>
      </c>
      <c r="I253" s="240">
        <f t="shared" si="14"/>
        <v>32513.248416000006</v>
      </c>
      <c r="J253" s="240">
        <f t="shared" si="15"/>
        <v>34106.758596000007</v>
      </c>
    </row>
    <row r="254" spans="1:10">
      <c r="A254" s="239" t="s">
        <v>579</v>
      </c>
      <c r="B254" s="239" t="s">
        <v>70</v>
      </c>
      <c r="C254" s="223" t="s">
        <v>580</v>
      </c>
      <c r="D254" s="239" t="s">
        <v>157</v>
      </c>
      <c r="E254" s="239">
        <v>4846</v>
      </c>
      <c r="F254" s="240">
        <v>8.3800000000000008</v>
      </c>
      <c r="G254" s="240">
        <f t="shared" si="12"/>
        <v>9.6604640000000011</v>
      </c>
      <c r="H254" s="240">
        <f t="shared" si="13"/>
        <v>10.133934000000002</v>
      </c>
      <c r="I254" s="240">
        <f t="shared" si="14"/>
        <v>46814.608544000002</v>
      </c>
      <c r="J254" s="240">
        <f t="shared" si="15"/>
        <v>49109.044164000006</v>
      </c>
    </row>
    <row r="255" spans="1:10">
      <c r="A255" s="239" t="s">
        <v>581</v>
      </c>
      <c r="B255" s="239" t="s">
        <v>70</v>
      </c>
      <c r="C255" s="223" t="s">
        <v>582</v>
      </c>
      <c r="D255" s="239" t="s">
        <v>157</v>
      </c>
      <c r="E255" s="239">
        <v>969</v>
      </c>
      <c r="F255" s="240">
        <v>5.23</v>
      </c>
      <c r="G255" s="240">
        <f t="shared" si="12"/>
        <v>6.0291440000000005</v>
      </c>
      <c r="H255" s="240">
        <f t="shared" si="13"/>
        <v>6.3246390000000003</v>
      </c>
      <c r="I255" s="240">
        <f t="shared" si="14"/>
        <v>5842.2405360000002</v>
      </c>
      <c r="J255" s="240">
        <f t="shared" si="15"/>
        <v>6128.5751909999999</v>
      </c>
    </row>
    <row r="256" spans="1:10">
      <c r="A256" s="239" t="s">
        <v>583</v>
      </c>
      <c r="B256" s="239" t="s">
        <v>70</v>
      </c>
      <c r="C256" s="223" t="s">
        <v>584</v>
      </c>
      <c r="D256" s="239" t="s">
        <v>157</v>
      </c>
      <c r="E256" s="239">
        <v>969</v>
      </c>
      <c r="F256" s="240">
        <v>12.82</v>
      </c>
      <c r="G256" s="240">
        <f t="shared" si="12"/>
        <v>14.778896000000001</v>
      </c>
      <c r="H256" s="240">
        <f t="shared" si="13"/>
        <v>15.503226000000002</v>
      </c>
      <c r="I256" s="240">
        <f t="shared" si="14"/>
        <v>14320.750224000001</v>
      </c>
      <c r="J256" s="240">
        <f t="shared" si="15"/>
        <v>15022.625994000002</v>
      </c>
    </row>
    <row r="257" spans="1:10">
      <c r="A257" s="239" t="s">
        <v>585</v>
      </c>
      <c r="B257" s="239" t="s">
        <v>70</v>
      </c>
      <c r="C257" s="223" t="s">
        <v>586</v>
      </c>
      <c r="D257" s="239" t="s">
        <v>157</v>
      </c>
      <c r="E257" s="239">
        <v>483</v>
      </c>
      <c r="F257" s="240">
        <v>18.649999999999999</v>
      </c>
      <c r="G257" s="240">
        <f t="shared" si="12"/>
        <v>21.49972</v>
      </c>
      <c r="H257" s="240">
        <f t="shared" si="13"/>
        <v>22.553445</v>
      </c>
      <c r="I257" s="240">
        <f t="shared" si="14"/>
        <v>10384.36476</v>
      </c>
      <c r="J257" s="240">
        <f t="shared" si="15"/>
        <v>10893.313935</v>
      </c>
    </row>
    <row r="258" spans="1:10">
      <c r="A258" s="239" t="s">
        <v>587</v>
      </c>
      <c r="B258" s="239" t="s">
        <v>70</v>
      </c>
      <c r="C258" s="223" t="s">
        <v>588</v>
      </c>
      <c r="D258" s="239" t="s">
        <v>157</v>
      </c>
      <c r="E258" s="239">
        <v>969</v>
      </c>
      <c r="F258" s="240">
        <v>7.13</v>
      </c>
      <c r="G258" s="240">
        <f t="shared" ref="G258:G321" si="16">F258*(1+$L$2)</f>
        <v>8.2194640000000003</v>
      </c>
      <c r="H258" s="240">
        <f t="shared" ref="H258:H321" si="17">F258*(1+$M$2)</f>
        <v>8.6223089999999996</v>
      </c>
      <c r="I258" s="240">
        <f t="shared" ref="I258:I321" si="18">E258*G258</f>
        <v>7964.6606160000001</v>
      </c>
      <c r="J258" s="240">
        <f t="shared" ref="J258:J321" si="19">E258*H258</f>
        <v>8355.0174210000005</v>
      </c>
    </row>
    <row r="259" spans="1:10">
      <c r="A259" s="239" t="s">
        <v>589</v>
      </c>
      <c r="B259" s="239" t="s">
        <v>70</v>
      </c>
      <c r="C259" s="223" t="s">
        <v>590</v>
      </c>
      <c r="D259" s="239" t="s">
        <v>157</v>
      </c>
      <c r="E259" s="239">
        <v>386</v>
      </c>
      <c r="F259" s="240">
        <v>17.670000000000002</v>
      </c>
      <c r="G259" s="240">
        <f t="shared" si="16"/>
        <v>20.369976000000001</v>
      </c>
      <c r="H259" s="240">
        <f t="shared" si="17"/>
        <v>21.368331000000001</v>
      </c>
      <c r="I259" s="240">
        <f t="shared" si="18"/>
        <v>7862.8107360000004</v>
      </c>
      <c r="J259" s="240">
        <f t="shared" si="19"/>
        <v>8248.1757660000003</v>
      </c>
    </row>
    <row r="260" spans="1:10">
      <c r="A260" s="239" t="s">
        <v>591</v>
      </c>
      <c r="B260" s="239" t="s">
        <v>70</v>
      </c>
      <c r="C260" s="223" t="s">
        <v>592</v>
      </c>
      <c r="D260" s="239" t="s">
        <v>157</v>
      </c>
      <c r="E260" s="239">
        <v>240</v>
      </c>
      <c r="F260" s="240">
        <v>26.26</v>
      </c>
      <c r="G260" s="240">
        <f t="shared" si="16"/>
        <v>30.272528000000005</v>
      </c>
      <c r="H260" s="240">
        <f t="shared" si="17"/>
        <v>31.756218000000004</v>
      </c>
      <c r="I260" s="240">
        <f t="shared" si="18"/>
        <v>7265.4067200000009</v>
      </c>
      <c r="J260" s="240">
        <f t="shared" si="19"/>
        <v>7621.4923200000012</v>
      </c>
    </row>
    <row r="261" spans="1:10">
      <c r="A261" s="239" t="s">
        <v>593</v>
      </c>
      <c r="B261" s="239" t="s">
        <v>70</v>
      </c>
      <c r="C261" s="223" t="s">
        <v>594</v>
      </c>
      <c r="D261" s="239" t="s">
        <v>157</v>
      </c>
      <c r="E261" s="239">
        <v>483</v>
      </c>
      <c r="F261" s="240">
        <v>9.52</v>
      </c>
      <c r="G261" s="240">
        <f t="shared" si="16"/>
        <v>10.974656</v>
      </c>
      <c r="H261" s="240">
        <f t="shared" si="17"/>
        <v>11.512536000000001</v>
      </c>
      <c r="I261" s="240">
        <f t="shared" si="18"/>
        <v>5300.7588479999995</v>
      </c>
      <c r="J261" s="240">
        <f t="shared" si="19"/>
        <v>5560.5548880000006</v>
      </c>
    </row>
    <row r="262" spans="1:10">
      <c r="A262" s="239" t="s">
        <v>595</v>
      </c>
      <c r="B262" s="239" t="s">
        <v>70</v>
      </c>
      <c r="C262" s="223" t="s">
        <v>596</v>
      </c>
      <c r="D262" s="239" t="s">
        <v>157</v>
      </c>
      <c r="E262" s="239">
        <v>47</v>
      </c>
      <c r="F262" s="240">
        <v>22.96</v>
      </c>
      <c r="G262" s="240">
        <f t="shared" si="16"/>
        <v>26.468288000000001</v>
      </c>
      <c r="H262" s="240">
        <f t="shared" si="17"/>
        <v>27.765528000000003</v>
      </c>
      <c r="I262" s="240">
        <f t="shared" si="18"/>
        <v>1244.009536</v>
      </c>
      <c r="J262" s="240">
        <f t="shared" si="19"/>
        <v>1304.9798160000003</v>
      </c>
    </row>
    <row r="263" spans="1:10">
      <c r="A263" s="239" t="s">
        <v>597</v>
      </c>
      <c r="B263" s="239" t="s">
        <v>70</v>
      </c>
      <c r="C263" s="223" t="s">
        <v>598</v>
      </c>
      <c r="D263" s="239" t="s">
        <v>157</v>
      </c>
      <c r="E263" s="239">
        <v>47</v>
      </c>
      <c r="F263" s="240">
        <v>35.08</v>
      </c>
      <c r="G263" s="240">
        <f t="shared" si="16"/>
        <v>40.440224000000001</v>
      </c>
      <c r="H263" s="240">
        <f t="shared" si="17"/>
        <v>42.422243999999999</v>
      </c>
      <c r="I263" s="240">
        <f t="shared" si="18"/>
        <v>1900.6905280000001</v>
      </c>
      <c r="J263" s="240">
        <f t="shared" si="19"/>
        <v>1993.845468</v>
      </c>
    </row>
    <row r="264" spans="1:10" ht="30">
      <c r="A264" s="239" t="s">
        <v>599</v>
      </c>
      <c r="B264" s="239" t="s">
        <v>70</v>
      </c>
      <c r="C264" s="223" t="s">
        <v>600</v>
      </c>
      <c r="D264" s="239" t="s">
        <v>157</v>
      </c>
      <c r="E264" s="239">
        <v>240</v>
      </c>
      <c r="F264" s="240">
        <v>7.14</v>
      </c>
      <c r="G264" s="240">
        <f t="shared" si="16"/>
        <v>8.2309920000000005</v>
      </c>
      <c r="H264" s="240">
        <f t="shared" si="17"/>
        <v>8.6344019999999997</v>
      </c>
      <c r="I264" s="240">
        <f t="shared" si="18"/>
        <v>1975.4380800000001</v>
      </c>
      <c r="J264" s="240">
        <f t="shared" si="19"/>
        <v>2072.25648</v>
      </c>
    </row>
    <row r="265" spans="1:10" ht="30">
      <c r="A265" s="239" t="s">
        <v>601</v>
      </c>
      <c r="B265" s="239" t="s">
        <v>70</v>
      </c>
      <c r="C265" s="223" t="s">
        <v>602</v>
      </c>
      <c r="D265" s="239" t="s">
        <v>157</v>
      </c>
      <c r="E265" s="239">
        <v>240</v>
      </c>
      <c r="F265" s="240">
        <v>40.869999999999997</v>
      </c>
      <c r="G265" s="240">
        <f t="shared" si="16"/>
        <v>47.114936</v>
      </c>
      <c r="H265" s="240">
        <f t="shared" si="17"/>
        <v>49.424090999999997</v>
      </c>
      <c r="I265" s="240">
        <f t="shared" si="18"/>
        <v>11307.584640000001</v>
      </c>
      <c r="J265" s="240">
        <f t="shared" si="19"/>
        <v>11861.78184</v>
      </c>
    </row>
    <row r="266" spans="1:10" ht="30">
      <c r="A266" s="239" t="s">
        <v>603</v>
      </c>
      <c r="B266" s="239" t="s">
        <v>70</v>
      </c>
      <c r="C266" s="223" t="s">
        <v>604</v>
      </c>
      <c r="D266" s="239" t="s">
        <v>157</v>
      </c>
      <c r="E266" s="239">
        <v>22</v>
      </c>
      <c r="F266" s="240">
        <v>638.83000000000004</v>
      </c>
      <c r="G266" s="240">
        <f t="shared" si="16"/>
        <v>736.4432240000001</v>
      </c>
      <c r="H266" s="240">
        <f t="shared" si="17"/>
        <v>772.53711900000008</v>
      </c>
      <c r="I266" s="240">
        <f t="shared" si="18"/>
        <v>16201.750928000001</v>
      </c>
      <c r="J266" s="240">
        <f t="shared" si="19"/>
        <v>16995.816618000001</v>
      </c>
    </row>
    <row r="267" spans="1:10" ht="30">
      <c r="A267" s="239" t="s">
        <v>605</v>
      </c>
      <c r="B267" s="239" t="s">
        <v>70</v>
      </c>
      <c r="C267" s="223" t="s">
        <v>606</v>
      </c>
      <c r="D267" s="239" t="s">
        <v>157</v>
      </c>
      <c r="E267" s="239">
        <v>192</v>
      </c>
      <c r="F267" s="240">
        <v>65.08</v>
      </c>
      <c r="G267" s="240">
        <f t="shared" si="16"/>
        <v>75.024224000000004</v>
      </c>
      <c r="H267" s="240">
        <f t="shared" si="17"/>
        <v>78.701244000000003</v>
      </c>
      <c r="I267" s="240">
        <f t="shared" si="18"/>
        <v>14404.651008000001</v>
      </c>
      <c r="J267" s="240">
        <f t="shared" si="19"/>
        <v>15110.638848000001</v>
      </c>
    </row>
    <row r="268" spans="1:10" ht="30">
      <c r="A268" s="239" t="s">
        <v>607</v>
      </c>
      <c r="B268" s="239" t="s">
        <v>70</v>
      </c>
      <c r="C268" s="223" t="s">
        <v>608</v>
      </c>
      <c r="D268" s="239" t="s">
        <v>157</v>
      </c>
      <c r="E268" s="239">
        <v>483</v>
      </c>
      <c r="F268" s="240">
        <v>10.76</v>
      </c>
      <c r="G268" s="240">
        <f t="shared" si="16"/>
        <v>12.404128</v>
      </c>
      <c r="H268" s="240">
        <f t="shared" si="17"/>
        <v>13.012067999999999</v>
      </c>
      <c r="I268" s="240">
        <f t="shared" si="18"/>
        <v>5991.1938239999999</v>
      </c>
      <c r="J268" s="240">
        <f t="shared" si="19"/>
        <v>6284.8288439999997</v>
      </c>
    </row>
    <row r="269" spans="1:10" ht="30">
      <c r="A269" s="239" t="s">
        <v>609</v>
      </c>
      <c r="B269" s="239" t="s">
        <v>70</v>
      </c>
      <c r="C269" s="223" t="s">
        <v>610</v>
      </c>
      <c r="D269" s="239" t="s">
        <v>157</v>
      </c>
      <c r="E269" s="239">
        <v>144</v>
      </c>
      <c r="F269" s="240">
        <v>112.54</v>
      </c>
      <c r="G269" s="240">
        <f t="shared" si="16"/>
        <v>129.73611200000002</v>
      </c>
      <c r="H269" s="240">
        <f t="shared" si="17"/>
        <v>136.09462200000002</v>
      </c>
      <c r="I269" s="240">
        <f t="shared" si="18"/>
        <v>18682.000128000003</v>
      </c>
      <c r="J269" s="240">
        <f t="shared" si="19"/>
        <v>19597.625568000003</v>
      </c>
    </row>
    <row r="270" spans="1:10" ht="30">
      <c r="A270" s="239" t="s">
        <v>611</v>
      </c>
      <c r="B270" s="239" t="s">
        <v>70</v>
      </c>
      <c r="C270" s="223" t="s">
        <v>612</v>
      </c>
      <c r="D270" s="239" t="s">
        <v>157</v>
      </c>
      <c r="E270" s="239">
        <v>144</v>
      </c>
      <c r="F270" s="240">
        <v>155.9</v>
      </c>
      <c r="G270" s="240">
        <f t="shared" si="16"/>
        <v>179.72152000000003</v>
      </c>
      <c r="H270" s="240">
        <f t="shared" si="17"/>
        <v>188.52987000000002</v>
      </c>
      <c r="I270" s="240">
        <f t="shared" si="18"/>
        <v>25879.898880000004</v>
      </c>
      <c r="J270" s="240">
        <f t="shared" si="19"/>
        <v>27148.301280000003</v>
      </c>
    </row>
    <row r="271" spans="1:10" ht="30">
      <c r="A271" s="239" t="s">
        <v>613</v>
      </c>
      <c r="B271" s="239" t="s">
        <v>70</v>
      </c>
      <c r="C271" s="223" t="s">
        <v>614</v>
      </c>
      <c r="D271" s="239" t="s">
        <v>157</v>
      </c>
      <c r="E271" s="239">
        <v>483</v>
      </c>
      <c r="F271" s="240">
        <v>16.57</v>
      </c>
      <c r="G271" s="240">
        <f t="shared" si="16"/>
        <v>19.101896</v>
      </c>
      <c r="H271" s="240">
        <f t="shared" si="17"/>
        <v>20.038101000000001</v>
      </c>
      <c r="I271" s="240">
        <f t="shared" si="18"/>
        <v>9226.215768</v>
      </c>
      <c r="J271" s="240">
        <f t="shared" si="19"/>
        <v>9678.4027830000014</v>
      </c>
    </row>
    <row r="272" spans="1:10" ht="30">
      <c r="A272" s="239" t="s">
        <v>615</v>
      </c>
      <c r="B272" s="239" t="s">
        <v>70</v>
      </c>
      <c r="C272" s="223" t="s">
        <v>616</v>
      </c>
      <c r="D272" s="239" t="s">
        <v>157</v>
      </c>
      <c r="E272" s="239">
        <v>95</v>
      </c>
      <c r="F272" s="240">
        <v>211.66</v>
      </c>
      <c r="G272" s="240">
        <f t="shared" si="16"/>
        <v>244.00164800000002</v>
      </c>
      <c r="H272" s="240">
        <f t="shared" si="17"/>
        <v>255.96043800000001</v>
      </c>
      <c r="I272" s="240">
        <f t="shared" si="18"/>
        <v>23180.156560000003</v>
      </c>
      <c r="J272" s="240">
        <f t="shared" si="19"/>
        <v>24316.241610000001</v>
      </c>
    </row>
    <row r="273" spans="1:10" ht="30">
      <c r="A273" s="239" t="s">
        <v>617</v>
      </c>
      <c r="B273" s="239" t="s">
        <v>70</v>
      </c>
      <c r="C273" s="223" t="s">
        <v>618</v>
      </c>
      <c r="D273" s="239" t="s">
        <v>157</v>
      </c>
      <c r="E273" s="239">
        <v>483</v>
      </c>
      <c r="F273" s="240">
        <v>25.37</v>
      </c>
      <c r="G273" s="240">
        <f t="shared" si="16"/>
        <v>29.246536000000003</v>
      </c>
      <c r="H273" s="240">
        <f t="shared" si="17"/>
        <v>30.679941000000003</v>
      </c>
      <c r="I273" s="240">
        <f t="shared" si="18"/>
        <v>14126.076888000001</v>
      </c>
      <c r="J273" s="240">
        <f t="shared" si="19"/>
        <v>14818.411503000001</v>
      </c>
    </row>
    <row r="274" spans="1:10" ht="30">
      <c r="A274" s="239" t="s">
        <v>619</v>
      </c>
      <c r="B274" s="239" t="s">
        <v>70</v>
      </c>
      <c r="C274" s="223" t="s">
        <v>620</v>
      </c>
      <c r="D274" s="239" t="s">
        <v>157</v>
      </c>
      <c r="E274" s="239">
        <v>71</v>
      </c>
      <c r="F274" s="240">
        <v>319.39</v>
      </c>
      <c r="G274" s="240">
        <f t="shared" si="16"/>
        <v>368.192792</v>
      </c>
      <c r="H274" s="240">
        <f t="shared" si="17"/>
        <v>386.23832699999997</v>
      </c>
      <c r="I274" s="240">
        <f t="shared" si="18"/>
        <v>26141.688232</v>
      </c>
      <c r="J274" s="240">
        <f t="shared" si="19"/>
        <v>27422.921216999999</v>
      </c>
    </row>
    <row r="275" spans="1:10" ht="30">
      <c r="A275" s="239" t="s">
        <v>621</v>
      </c>
      <c r="B275" s="239" t="s">
        <v>70</v>
      </c>
      <c r="C275" s="223" t="s">
        <v>622</v>
      </c>
      <c r="D275" s="239" t="s">
        <v>157</v>
      </c>
      <c r="E275" s="239">
        <v>47</v>
      </c>
      <c r="F275" s="240">
        <v>399.32</v>
      </c>
      <c r="G275" s="240">
        <f t="shared" si="16"/>
        <v>460.336096</v>
      </c>
      <c r="H275" s="240">
        <f t="shared" si="17"/>
        <v>482.89767599999999</v>
      </c>
      <c r="I275" s="240">
        <f t="shared" si="18"/>
        <v>21635.796512000001</v>
      </c>
      <c r="J275" s="240">
        <f t="shared" si="19"/>
        <v>22696.190771999998</v>
      </c>
    </row>
    <row r="276" spans="1:10">
      <c r="A276" s="239" t="s">
        <v>623</v>
      </c>
      <c r="B276" s="239" t="s">
        <v>70</v>
      </c>
      <c r="C276" s="223" t="s">
        <v>624</v>
      </c>
      <c r="D276" s="239" t="s">
        <v>157</v>
      </c>
      <c r="E276" s="239">
        <v>119</v>
      </c>
      <c r="F276" s="240">
        <v>27.02</v>
      </c>
      <c r="G276" s="240">
        <f t="shared" si="16"/>
        <v>31.148655999999999</v>
      </c>
      <c r="H276" s="240">
        <f t="shared" si="17"/>
        <v>32.675286</v>
      </c>
      <c r="I276" s="240">
        <f t="shared" si="18"/>
        <v>3706.6900639999999</v>
      </c>
      <c r="J276" s="240">
        <f t="shared" si="19"/>
        <v>3888.3590340000001</v>
      </c>
    </row>
    <row r="277" spans="1:10" ht="30">
      <c r="A277" s="239" t="s">
        <v>625</v>
      </c>
      <c r="B277" s="239" t="s">
        <v>70</v>
      </c>
      <c r="C277" s="223" t="s">
        <v>626</v>
      </c>
      <c r="D277" s="239" t="s">
        <v>157</v>
      </c>
      <c r="E277" s="239">
        <v>119</v>
      </c>
      <c r="F277" s="240">
        <v>25.89</v>
      </c>
      <c r="G277" s="240">
        <f t="shared" si="16"/>
        <v>29.845992000000003</v>
      </c>
      <c r="H277" s="240">
        <f t="shared" si="17"/>
        <v>31.308777000000003</v>
      </c>
      <c r="I277" s="240">
        <f t="shared" si="18"/>
        <v>3551.6730480000001</v>
      </c>
      <c r="J277" s="240">
        <f t="shared" si="19"/>
        <v>3725.7444630000005</v>
      </c>
    </row>
    <row r="278" spans="1:10">
      <c r="A278" s="239" t="s">
        <v>627</v>
      </c>
      <c r="B278" s="239" t="s">
        <v>70</v>
      </c>
      <c r="C278" s="223" t="s">
        <v>628</v>
      </c>
      <c r="D278" s="239" t="s">
        <v>72</v>
      </c>
      <c r="E278" s="239">
        <v>3</v>
      </c>
      <c r="F278" s="240">
        <v>441.47</v>
      </c>
      <c r="G278" s="240">
        <f t="shared" si="16"/>
        <v>508.92661600000002</v>
      </c>
      <c r="H278" s="240">
        <f t="shared" si="17"/>
        <v>533.86967100000004</v>
      </c>
      <c r="I278" s="240">
        <f t="shared" si="18"/>
        <v>1526.7798480000001</v>
      </c>
      <c r="J278" s="240">
        <f t="shared" si="19"/>
        <v>1601.6090130000002</v>
      </c>
    </row>
    <row r="279" spans="1:10">
      <c r="A279" s="239" t="s">
        <v>629</v>
      </c>
      <c r="B279" s="239" t="s">
        <v>70</v>
      </c>
      <c r="C279" s="223" t="s">
        <v>630</v>
      </c>
      <c r="D279" s="239" t="s">
        <v>72</v>
      </c>
      <c r="E279" s="239">
        <v>1</v>
      </c>
      <c r="F279" s="240">
        <v>614.70000000000005</v>
      </c>
      <c r="G279" s="240">
        <f t="shared" si="16"/>
        <v>708.62616000000003</v>
      </c>
      <c r="H279" s="240">
        <f t="shared" si="17"/>
        <v>743.35671000000013</v>
      </c>
      <c r="I279" s="240">
        <f t="shared" si="18"/>
        <v>708.62616000000003</v>
      </c>
      <c r="J279" s="240">
        <f t="shared" si="19"/>
        <v>743.35671000000013</v>
      </c>
    </row>
    <row r="280" spans="1:10" ht="30">
      <c r="A280" s="239" t="s">
        <v>631</v>
      </c>
      <c r="B280" s="239" t="s">
        <v>70</v>
      </c>
      <c r="C280" s="223" t="s">
        <v>632</v>
      </c>
      <c r="D280" s="239" t="s">
        <v>72</v>
      </c>
      <c r="E280" s="239">
        <v>1</v>
      </c>
      <c r="F280" s="240">
        <v>105.54</v>
      </c>
      <c r="G280" s="240">
        <f t="shared" si="16"/>
        <v>121.66651200000001</v>
      </c>
      <c r="H280" s="240">
        <f t="shared" si="17"/>
        <v>127.62952200000001</v>
      </c>
      <c r="I280" s="240">
        <f t="shared" si="18"/>
        <v>121.66651200000001</v>
      </c>
      <c r="J280" s="240">
        <f t="shared" si="19"/>
        <v>127.62952200000001</v>
      </c>
    </row>
    <row r="281" spans="1:10">
      <c r="A281" s="239" t="s">
        <v>633</v>
      </c>
      <c r="B281" s="239" t="s">
        <v>70</v>
      </c>
      <c r="C281" s="223" t="s">
        <v>634</v>
      </c>
      <c r="D281" s="239" t="s">
        <v>72</v>
      </c>
      <c r="E281" s="239">
        <v>7</v>
      </c>
      <c r="F281" s="240">
        <v>114.11</v>
      </c>
      <c r="G281" s="240">
        <f t="shared" si="16"/>
        <v>131.546008</v>
      </c>
      <c r="H281" s="240">
        <f t="shared" si="17"/>
        <v>137.993223</v>
      </c>
      <c r="I281" s="240">
        <f t="shared" si="18"/>
        <v>920.82205599999998</v>
      </c>
      <c r="J281" s="240">
        <f t="shared" si="19"/>
        <v>965.95256100000006</v>
      </c>
    </row>
    <row r="282" spans="1:10">
      <c r="A282" s="239" t="s">
        <v>635</v>
      </c>
      <c r="B282" s="239" t="s">
        <v>70</v>
      </c>
      <c r="C282" s="223" t="s">
        <v>636</v>
      </c>
      <c r="D282" s="239" t="s">
        <v>72</v>
      </c>
      <c r="E282" s="239">
        <v>7</v>
      </c>
      <c r="F282" s="240">
        <v>209.21</v>
      </c>
      <c r="G282" s="240">
        <f t="shared" si="16"/>
        <v>241.17728800000003</v>
      </c>
      <c r="H282" s="240">
        <f t="shared" si="17"/>
        <v>252.99765300000001</v>
      </c>
      <c r="I282" s="240">
        <f t="shared" si="18"/>
        <v>1688.2410160000002</v>
      </c>
      <c r="J282" s="240">
        <f t="shared" si="19"/>
        <v>1770.9835710000002</v>
      </c>
    </row>
    <row r="283" spans="1:10">
      <c r="A283" s="239" t="s">
        <v>637</v>
      </c>
      <c r="B283" s="239" t="s">
        <v>70</v>
      </c>
      <c r="C283" s="223" t="s">
        <v>638</v>
      </c>
      <c r="D283" s="239" t="s">
        <v>72</v>
      </c>
      <c r="E283" s="239">
        <v>7</v>
      </c>
      <c r="F283" s="240">
        <v>366.12</v>
      </c>
      <c r="G283" s="240">
        <f t="shared" si="16"/>
        <v>422.06313600000004</v>
      </c>
      <c r="H283" s="240">
        <f t="shared" si="17"/>
        <v>442.74891600000001</v>
      </c>
      <c r="I283" s="240">
        <f t="shared" si="18"/>
        <v>2954.4419520000001</v>
      </c>
      <c r="J283" s="240">
        <f t="shared" si="19"/>
        <v>3099.2424120000001</v>
      </c>
    </row>
    <row r="284" spans="1:10">
      <c r="A284" s="239" t="s">
        <v>639</v>
      </c>
      <c r="B284" s="239" t="s">
        <v>70</v>
      </c>
      <c r="C284" s="223" t="s">
        <v>640</v>
      </c>
      <c r="D284" s="239" t="s">
        <v>72</v>
      </c>
      <c r="E284" s="239">
        <v>7</v>
      </c>
      <c r="F284" s="240">
        <v>663.77</v>
      </c>
      <c r="G284" s="240">
        <f t="shared" si="16"/>
        <v>765.19405600000005</v>
      </c>
      <c r="H284" s="240">
        <f t="shared" si="17"/>
        <v>802.69706099999996</v>
      </c>
      <c r="I284" s="240">
        <f t="shared" si="18"/>
        <v>5356.3583920000001</v>
      </c>
      <c r="J284" s="240">
        <f t="shared" si="19"/>
        <v>5618.8794269999999</v>
      </c>
    </row>
    <row r="285" spans="1:10">
      <c r="A285" s="239" t="s">
        <v>641</v>
      </c>
      <c r="B285" s="239" t="s">
        <v>70</v>
      </c>
      <c r="C285" s="223" t="s">
        <v>642</v>
      </c>
      <c r="D285" s="239" t="s">
        <v>72</v>
      </c>
      <c r="E285" s="239">
        <v>7</v>
      </c>
      <c r="F285" s="240">
        <v>1188.7</v>
      </c>
      <c r="G285" s="240">
        <f t="shared" si="16"/>
        <v>1370.3333600000001</v>
      </c>
      <c r="H285" s="240">
        <f t="shared" si="17"/>
        <v>1437.4949100000001</v>
      </c>
      <c r="I285" s="240">
        <f t="shared" si="18"/>
        <v>9592.3335200000001</v>
      </c>
      <c r="J285" s="240">
        <f t="shared" si="19"/>
        <v>10062.464370000002</v>
      </c>
    </row>
    <row r="286" spans="1:10">
      <c r="A286" s="239" t="s">
        <v>643</v>
      </c>
      <c r="B286" s="239" t="s">
        <v>70</v>
      </c>
      <c r="C286" s="223" t="s">
        <v>644</v>
      </c>
      <c r="D286" s="239" t="s">
        <v>72</v>
      </c>
      <c r="E286" s="239">
        <v>7</v>
      </c>
      <c r="F286" s="240">
        <v>175.92</v>
      </c>
      <c r="G286" s="240">
        <f t="shared" si="16"/>
        <v>202.80057600000001</v>
      </c>
      <c r="H286" s="240">
        <f t="shared" si="17"/>
        <v>212.74005599999998</v>
      </c>
      <c r="I286" s="240">
        <f t="shared" si="18"/>
        <v>1419.604032</v>
      </c>
      <c r="J286" s="240">
        <f t="shared" si="19"/>
        <v>1489.1803919999998</v>
      </c>
    </row>
    <row r="287" spans="1:10">
      <c r="A287" s="239" t="s">
        <v>645</v>
      </c>
      <c r="B287" s="239" t="s">
        <v>70</v>
      </c>
      <c r="C287" s="223" t="s">
        <v>646</v>
      </c>
      <c r="D287" s="239" t="s">
        <v>72</v>
      </c>
      <c r="E287" s="239">
        <v>7</v>
      </c>
      <c r="F287" s="240">
        <v>323.32</v>
      </c>
      <c r="G287" s="240">
        <f t="shared" si="16"/>
        <v>372.723296</v>
      </c>
      <c r="H287" s="240">
        <f t="shared" si="17"/>
        <v>390.99087600000001</v>
      </c>
      <c r="I287" s="240">
        <f t="shared" si="18"/>
        <v>2609.0630719999999</v>
      </c>
      <c r="J287" s="240">
        <f t="shared" si="19"/>
        <v>2736.9361320000003</v>
      </c>
    </row>
    <row r="288" spans="1:10">
      <c r="A288" s="239" t="s">
        <v>647</v>
      </c>
      <c r="B288" s="239" t="s">
        <v>70</v>
      </c>
      <c r="C288" s="223" t="s">
        <v>648</v>
      </c>
      <c r="D288" s="239" t="s">
        <v>72</v>
      </c>
      <c r="E288" s="239">
        <v>7</v>
      </c>
      <c r="F288" s="240">
        <v>410.81</v>
      </c>
      <c r="G288" s="240">
        <f t="shared" si="16"/>
        <v>473.58176800000001</v>
      </c>
      <c r="H288" s="240">
        <f t="shared" si="17"/>
        <v>496.79253299999999</v>
      </c>
      <c r="I288" s="240">
        <f t="shared" si="18"/>
        <v>3315.0723760000001</v>
      </c>
      <c r="J288" s="240">
        <f t="shared" si="19"/>
        <v>3477.5477310000001</v>
      </c>
    </row>
    <row r="289" spans="1:10">
      <c r="A289" s="239" t="s">
        <v>649</v>
      </c>
      <c r="B289" s="239" t="s">
        <v>70</v>
      </c>
      <c r="C289" s="223" t="s">
        <v>650</v>
      </c>
      <c r="D289" s="239" t="s">
        <v>72</v>
      </c>
      <c r="E289" s="239">
        <v>7</v>
      </c>
      <c r="F289" s="240">
        <v>91.02</v>
      </c>
      <c r="G289" s="240">
        <f t="shared" si="16"/>
        <v>104.92785600000001</v>
      </c>
      <c r="H289" s="240">
        <f t="shared" si="17"/>
        <v>110.070486</v>
      </c>
      <c r="I289" s="240">
        <f t="shared" si="18"/>
        <v>734.49499200000002</v>
      </c>
      <c r="J289" s="240">
        <f t="shared" si="19"/>
        <v>770.49340200000006</v>
      </c>
    </row>
    <row r="290" spans="1:10">
      <c r="A290" s="239" t="s">
        <v>651</v>
      </c>
      <c r="B290" s="239" t="s">
        <v>70</v>
      </c>
      <c r="C290" s="223" t="s">
        <v>652</v>
      </c>
      <c r="D290" s="239" t="s">
        <v>72</v>
      </c>
      <c r="E290" s="239">
        <v>7</v>
      </c>
      <c r="F290" s="240">
        <v>151.19999999999999</v>
      </c>
      <c r="G290" s="240">
        <f t="shared" si="16"/>
        <v>174.30336</v>
      </c>
      <c r="H290" s="240">
        <f t="shared" si="17"/>
        <v>182.84616</v>
      </c>
      <c r="I290" s="240">
        <f t="shared" si="18"/>
        <v>1220.1235200000001</v>
      </c>
      <c r="J290" s="240">
        <f t="shared" si="19"/>
        <v>1279.9231199999999</v>
      </c>
    </row>
    <row r="291" spans="1:10">
      <c r="A291" s="239" t="s">
        <v>653</v>
      </c>
      <c r="B291" s="239" t="s">
        <v>70</v>
      </c>
      <c r="C291" s="223" t="s">
        <v>654</v>
      </c>
      <c r="D291" s="239" t="s">
        <v>72</v>
      </c>
      <c r="E291" s="239">
        <v>7</v>
      </c>
      <c r="F291" s="240">
        <v>292.89</v>
      </c>
      <c r="G291" s="240">
        <f t="shared" si="16"/>
        <v>337.64359200000001</v>
      </c>
      <c r="H291" s="240">
        <f t="shared" si="17"/>
        <v>354.19187699999998</v>
      </c>
      <c r="I291" s="240">
        <f t="shared" si="18"/>
        <v>2363.5051440000002</v>
      </c>
      <c r="J291" s="240">
        <f t="shared" si="19"/>
        <v>2479.3431389999996</v>
      </c>
    </row>
    <row r="292" spans="1:10">
      <c r="A292" s="239" t="s">
        <v>655</v>
      </c>
      <c r="B292" s="239" t="s">
        <v>70</v>
      </c>
      <c r="C292" s="223" t="s">
        <v>656</v>
      </c>
      <c r="D292" s="239" t="s">
        <v>72</v>
      </c>
      <c r="E292" s="239">
        <v>7</v>
      </c>
      <c r="F292" s="240">
        <v>608.61</v>
      </c>
      <c r="G292" s="240">
        <f t="shared" si="16"/>
        <v>701.60560800000007</v>
      </c>
      <c r="H292" s="240">
        <f t="shared" si="17"/>
        <v>735.992073</v>
      </c>
      <c r="I292" s="240">
        <f t="shared" si="18"/>
        <v>4911.2392560000008</v>
      </c>
      <c r="J292" s="240">
        <f t="shared" si="19"/>
        <v>5151.9445109999997</v>
      </c>
    </row>
    <row r="293" spans="1:10">
      <c r="A293" s="239" t="s">
        <v>657</v>
      </c>
      <c r="B293" s="239" t="s">
        <v>70</v>
      </c>
      <c r="C293" s="223" t="s">
        <v>658</v>
      </c>
      <c r="D293" s="239" t="s">
        <v>72</v>
      </c>
      <c r="E293" s="239">
        <v>7</v>
      </c>
      <c r="F293" s="240">
        <v>959.52</v>
      </c>
      <c r="G293" s="240">
        <f t="shared" si="16"/>
        <v>1106.1346559999999</v>
      </c>
      <c r="H293" s="240">
        <f t="shared" si="17"/>
        <v>1160.347536</v>
      </c>
      <c r="I293" s="240">
        <f t="shared" si="18"/>
        <v>7742.9425919999994</v>
      </c>
      <c r="J293" s="240">
        <f t="shared" si="19"/>
        <v>8122.4327519999997</v>
      </c>
    </row>
    <row r="294" spans="1:10" ht="30">
      <c r="A294" s="239" t="s">
        <v>659</v>
      </c>
      <c r="B294" s="239" t="s">
        <v>70</v>
      </c>
      <c r="C294" s="223" t="s">
        <v>660</v>
      </c>
      <c r="D294" s="239" t="s">
        <v>72</v>
      </c>
      <c r="E294" s="239">
        <v>3</v>
      </c>
      <c r="F294" s="240">
        <v>51</v>
      </c>
      <c r="G294" s="240">
        <f t="shared" si="16"/>
        <v>58.7928</v>
      </c>
      <c r="H294" s="240">
        <f t="shared" si="17"/>
        <v>61.674300000000002</v>
      </c>
      <c r="I294" s="240">
        <f t="shared" si="18"/>
        <v>176.3784</v>
      </c>
      <c r="J294" s="240">
        <f t="shared" si="19"/>
        <v>185.02289999999999</v>
      </c>
    </row>
    <row r="295" spans="1:10" ht="30">
      <c r="A295" s="239" t="s">
        <v>661</v>
      </c>
      <c r="B295" s="239" t="s">
        <v>70</v>
      </c>
      <c r="C295" s="223" t="s">
        <v>662</v>
      </c>
      <c r="D295" s="239" t="s">
        <v>72</v>
      </c>
      <c r="E295" s="239">
        <v>1</v>
      </c>
      <c r="F295" s="240">
        <v>161.66</v>
      </c>
      <c r="G295" s="240">
        <f t="shared" si="16"/>
        <v>186.361648</v>
      </c>
      <c r="H295" s="240">
        <f t="shared" si="17"/>
        <v>195.49543800000001</v>
      </c>
      <c r="I295" s="240">
        <f t="shared" si="18"/>
        <v>186.361648</v>
      </c>
      <c r="J295" s="240">
        <f t="shared" si="19"/>
        <v>195.49543800000001</v>
      </c>
    </row>
    <row r="296" spans="1:10" ht="30">
      <c r="A296" s="239" t="s">
        <v>663</v>
      </c>
      <c r="B296" s="239" t="s">
        <v>70</v>
      </c>
      <c r="C296" s="223" t="s">
        <v>664</v>
      </c>
      <c r="D296" s="239" t="s">
        <v>72</v>
      </c>
      <c r="E296" s="239">
        <v>7</v>
      </c>
      <c r="F296" s="240">
        <v>481.12</v>
      </c>
      <c r="G296" s="240">
        <f t="shared" si="16"/>
        <v>554.63513599999999</v>
      </c>
      <c r="H296" s="240">
        <f t="shared" si="17"/>
        <v>581.81841600000007</v>
      </c>
      <c r="I296" s="240">
        <f t="shared" si="18"/>
        <v>3882.445952</v>
      </c>
      <c r="J296" s="240">
        <f t="shared" si="19"/>
        <v>4072.7289120000005</v>
      </c>
    </row>
    <row r="297" spans="1:10" ht="45">
      <c r="A297" s="239" t="s">
        <v>665</v>
      </c>
      <c r="B297" s="239" t="s">
        <v>70</v>
      </c>
      <c r="C297" s="223" t="s">
        <v>666</v>
      </c>
      <c r="D297" s="239" t="s">
        <v>72</v>
      </c>
      <c r="E297" s="239">
        <v>3</v>
      </c>
      <c r="F297" s="240">
        <v>276.81</v>
      </c>
      <c r="G297" s="240">
        <f t="shared" si="16"/>
        <v>319.10656800000004</v>
      </c>
      <c r="H297" s="240">
        <f t="shared" si="17"/>
        <v>334.74633299999999</v>
      </c>
      <c r="I297" s="240">
        <f t="shared" si="18"/>
        <v>957.31970400000012</v>
      </c>
      <c r="J297" s="240">
        <f t="shared" si="19"/>
        <v>1004.2389989999999</v>
      </c>
    </row>
    <row r="298" spans="1:10" ht="45">
      <c r="A298" s="239" t="s">
        <v>667</v>
      </c>
      <c r="B298" s="239" t="s">
        <v>70</v>
      </c>
      <c r="C298" s="223" t="s">
        <v>668</v>
      </c>
      <c r="D298" s="239" t="s">
        <v>72</v>
      </c>
      <c r="E298" s="239">
        <v>3</v>
      </c>
      <c r="F298" s="240">
        <v>350.14</v>
      </c>
      <c r="G298" s="240">
        <f t="shared" si="16"/>
        <v>403.641392</v>
      </c>
      <c r="H298" s="240">
        <f t="shared" si="17"/>
        <v>423.42430200000001</v>
      </c>
      <c r="I298" s="240">
        <f t="shared" si="18"/>
        <v>1210.924176</v>
      </c>
      <c r="J298" s="240">
        <f t="shared" si="19"/>
        <v>1270.2729060000001</v>
      </c>
    </row>
    <row r="299" spans="1:10" ht="30">
      <c r="A299" s="239" t="s">
        <v>669</v>
      </c>
      <c r="B299" s="239" t="s">
        <v>70</v>
      </c>
      <c r="C299" s="223" t="s">
        <v>670</v>
      </c>
      <c r="D299" s="239" t="s">
        <v>72</v>
      </c>
      <c r="E299" s="239">
        <v>7</v>
      </c>
      <c r="F299" s="240">
        <v>55.41</v>
      </c>
      <c r="G299" s="240">
        <f t="shared" si="16"/>
        <v>63.876647999999996</v>
      </c>
      <c r="H299" s="240">
        <f t="shared" si="17"/>
        <v>67.007312999999996</v>
      </c>
      <c r="I299" s="240">
        <f t="shared" si="18"/>
        <v>447.13653599999998</v>
      </c>
      <c r="J299" s="240">
        <f t="shared" si="19"/>
        <v>469.05119099999996</v>
      </c>
    </row>
    <row r="300" spans="1:10">
      <c r="A300" s="239" t="s">
        <v>671</v>
      </c>
      <c r="B300" s="239" t="s">
        <v>70</v>
      </c>
      <c r="C300" s="223" t="s">
        <v>672</v>
      </c>
      <c r="D300" s="239" t="s">
        <v>72</v>
      </c>
      <c r="E300" s="239">
        <v>22</v>
      </c>
      <c r="F300" s="240">
        <v>1.39</v>
      </c>
      <c r="G300" s="240">
        <f t="shared" si="16"/>
        <v>1.602392</v>
      </c>
      <c r="H300" s="240">
        <f t="shared" si="17"/>
        <v>1.6809269999999998</v>
      </c>
      <c r="I300" s="240">
        <f t="shared" si="18"/>
        <v>35.252623999999997</v>
      </c>
      <c r="J300" s="240">
        <f t="shared" si="19"/>
        <v>36.980393999999997</v>
      </c>
    </row>
    <row r="301" spans="1:10">
      <c r="A301" s="239" t="s">
        <v>673</v>
      </c>
      <c r="B301" s="239" t="s">
        <v>70</v>
      </c>
      <c r="C301" s="223" t="s">
        <v>674</v>
      </c>
      <c r="D301" s="239" t="s">
        <v>72</v>
      </c>
      <c r="E301" s="239">
        <v>22</v>
      </c>
      <c r="F301" s="240">
        <v>2.93</v>
      </c>
      <c r="G301" s="240">
        <f t="shared" si="16"/>
        <v>3.3777040000000005</v>
      </c>
      <c r="H301" s="240">
        <f t="shared" si="17"/>
        <v>3.5432490000000003</v>
      </c>
      <c r="I301" s="240">
        <f t="shared" si="18"/>
        <v>74.309488000000016</v>
      </c>
      <c r="J301" s="240">
        <f t="shared" si="19"/>
        <v>77.951478000000009</v>
      </c>
    </row>
    <row r="302" spans="1:10" ht="30">
      <c r="A302" s="239" t="s">
        <v>675</v>
      </c>
      <c r="B302" s="239" t="s">
        <v>70</v>
      </c>
      <c r="C302" s="223" t="s">
        <v>676</v>
      </c>
      <c r="D302" s="239" t="s">
        <v>72</v>
      </c>
      <c r="E302" s="239">
        <v>22</v>
      </c>
      <c r="F302" s="240">
        <v>54.95</v>
      </c>
      <c r="G302" s="240">
        <f t="shared" si="16"/>
        <v>63.346360000000004</v>
      </c>
      <c r="H302" s="240">
        <f t="shared" si="17"/>
        <v>66.451035000000005</v>
      </c>
      <c r="I302" s="240">
        <f t="shared" si="18"/>
        <v>1393.6199200000001</v>
      </c>
      <c r="J302" s="240">
        <f t="shared" si="19"/>
        <v>1461.9227700000001</v>
      </c>
    </row>
    <row r="303" spans="1:10" ht="30">
      <c r="A303" s="239" t="s">
        <v>677</v>
      </c>
      <c r="B303" s="239" t="s">
        <v>70</v>
      </c>
      <c r="C303" s="223" t="s">
        <v>678</v>
      </c>
      <c r="D303" s="239" t="s">
        <v>72</v>
      </c>
      <c r="E303" s="239">
        <v>22</v>
      </c>
      <c r="F303" s="240">
        <v>110.52</v>
      </c>
      <c r="G303" s="240">
        <f t="shared" si="16"/>
        <v>127.407456</v>
      </c>
      <c r="H303" s="240">
        <f t="shared" si="17"/>
        <v>133.651836</v>
      </c>
      <c r="I303" s="240">
        <f t="shared" si="18"/>
        <v>2802.9640319999999</v>
      </c>
      <c r="J303" s="240">
        <f t="shared" si="19"/>
        <v>2940.3403920000001</v>
      </c>
    </row>
    <row r="304" spans="1:10">
      <c r="A304" s="239" t="s">
        <v>679</v>
      </c>
      <c r="B304" s="239" t="s">
        <v>70</v>
      </c>
      <c r="C304" s="223" t="s">
        <v>680</v>
      </c>
      <c r="D304" s="239" t="s">
        <v>72</v>
      </c>
      <c r="E304" s="239">
        <v>22</v>
      </c>
      <c r="F304" s="240">
        <v>28.19</v>
      </c>
      <c r="G304" s="240">
        <f t="shared" si="16"/>
        <v>32.497432000000003</v>
      </c>
      <c r="H304" s="240">
        <f t="shared" si="17"/>
        <v>34.090167000000001</v>
      </c>
      <c r="I304" s="240">
        <f t="shared" si="18"/>
        <v>714.94350400000008</v>
      </c>
      <c r="J304" s="240">
        <f t="shared" si="19"/>
        <v>749.98367400000006</v>
      </c>
    </row>
    <row r="305" spans="1:10">
      <c r="A305" s="239" t="s">
        <v>681</v>
      </c>
      <c r="B305" s="239" t="s">
        <v>70</v>
      </c>
      <c r="C305" s="223" t="s">
        <v>682</v>
      </c>
      <c r="D305" s="239" t="s">
        <v>72</v>
      </c>
      <c r="E305" s="239">
        <v>22</v>
      </c>
      <c r="F305" s="240">
        <v>55.41</v>
      </c>
      <c r="G305" s="240">
        <f t="shared" si="16"/>
        <v>63.876647999999996</v>
      </c>
      <c r="H305" s="240">
        <f t="shared" si="17"/>
        <v>67.007312999999996</v>
      </c>
      <c r="I305" s="240">
        <f t="shared" si="18"/>
        <v>1405.2862559999999</v>
      </c>
      <c r="J305" s="240">
        <f t="shared" si="19"/>
        <v>1474.1608859999999</v>
      </c>
    </row>
    <row r="306" spans="1:10">
      <c r="A306" s="239" t="s">
        <v>683</v>
      </c>
      <c r="B306" s="239" t="s">
        <v>70</v>
      </c>
      <c r="C306" s="223" t="s">
        <v>684</v>
      </c>
      <c r="D306" s="239" t="s">
        <v>72</v>
      </c>
      <c r="E306" s="239">
        <v>22</v>
      </c>
      <c r="F306" s="240">
        <v>19.760000000000002</v>
      </c>
      <c r="G306" s="240">
        <f t="shared" si="16"/>
        <v>22.779328000000003</v>
      </c>
      <c r="H306" s="240">
        <f t="shared" si="17"/>
        <v>23.895768000000004</v>
      </c>
      <c r="I306" s="240">
        <f t="shared" si="18"/>
        <v>501.14521600000006</v>
      </c>
      <c r="J306" s="240">
        <f t="shared" si="19"/>
        <v>525.70689600000014</v>
      </c>
    </row>
    <row r="307" spans="1:10">
      <c r="A307" s="239" t="s">
        <v>683</v>
      </c>
      <c r="B307" s="239" t="s">
        <v>70</v>
      </c>
      <c r="C307" s="223" t="s">
        <v>684</v>
      </c>
      <c r="D307" s="239" t="s">
        <v>72</v>
      </c>
      <c r="E307" s="239">
        <v>7</v>
      </c>
      <c r="F307" s="240">
        <v>19.760000000000002</v>
      </c>
      <c r="G307" s="240">
        <f t="shared" si="16"/>
        <v>22.779328000000003</v>
      </c>
      <c r="H307" s="240">
        <f t="shared" si="17"/>
        <v>23.895768000000004</v>
      </c>
      <c r="I307" s="240">
        <f t="shared" si="18"/>
        <v>159.45529600000003</v>
      </c>
      <c r="J307" s="240">
        <f t="shared" si="19"/>
        <v>167.27037600000003</v>
      </c>
    </row>
    <row r="308" spans="1:10">
      <c r="A308" s="239" t="s">
        <v>685</v>
      </c>
      <c r="B308" s="239" t="s">
        <v>70</v>
      </c>
      <c r="C308" s="223" t="s">
        <v>686</v>
      </c>
      <c r="D308" s="239" t="s">
        <v>72</v>
      </c>
      <c r="E308" s="239">
        <v>7</v>
      </c>
      <c r="F308" s="240">
        <v>64.91</v>
      </c>
      <c r="G308" s="240">
        <f t="shared" si="16"/>
        <v>74.828248000000002</v>
      </c>
      <c r="H308" s="240">
        <f t="shared" si="17"/>
        <v>78.495662999999993</v>
      </c>
      <c r="I308" s="240">
        <f t="shared" si="18"/>
        <v>523.79773599999999</v>
      </c>
      <c r="J308" s="240">
        <f t="shared" si="19"/>
        <v>549.46964099999991</v>
      </c>
    </row>
    <row r="309" spans="1:10">
      <c r="A309" s="239" t="s">
        <v>687</v>
      </c>
      <c r="B309" s="239" t="s">
        <v>70</v>
      </c>
      <c r="C309" s="223" t="s">
        <v>688</v>
      </c>
      <c r="D309" s="239" t="s">
        <v>72</v>
      </c>
      <c r="E309" s="239">
        <v>22</v>
      </c>
      <c r="F309" s="240">
        <v>2.62</v>
      </c>
      <c r="G309" s="240">
        <f t="shared" si="16"/>
        <v>3.0203360000000004</v>
      </c>
      <c r="H309" s="240">
        <f t="shared" si="17"/>
        <v>3.1683660000000002</v>
      </c>
      <c r="I309" s="240">
        <f t="shared" si="18"/>
        <v>66.447392000000008</v>
      </c>
      <c r="J309" s="240">
        <f t="shared" si="19"/>
        <v>69.704052000000004</v>
      </c>
    </row>
    <row r="310" spans="1:10">
      <c r="A310" s="239" t="s">
        <v>689</v>
      </c>
      <c r="B310" s="239" t="s">
        <v>70</v>
      </c>
      <c r="C310" s="223" t="s">
        <v>690</v>
      </c>
      <c r="D310" s="239" t="s">
        <v>72</v>
      </c>
      <c r="E310" s="239">
        <v>22</v>
      </c>
      <c r="F310" s="240">
        <v>5.21</v>
      </c>
      <c r="G310" s="240">
        <f t="shared" si="16"/>
        <v>6.0060880000000001</v>
      </c>
      <c r="H310" s="240">
        <f t="shared" si="17"/>
        <v>6.3004530000000001</v>
      </c>
      <c r="I310" s="240">
        <f t="shared" si="18"/>
        <v>132.13393600000001</v>
      </c>
      <c r="J310" s="240">
        <f t="shared" si="19"/>
        <v>138.60996600000001</v>
      </c>
    </row>
    <row r="311" spans="1:10" ht="30">
      <c r="A311" s="239" t="s">
        <v>691</v>
      </c>
      <c r="B311" s="239" t="s">
        <v>70</v>
      </c>
      <c r="C311" s="223" t="s">
        <v>692</v>
      </c>
      <c r="D311" s="239" t="s">
        <v>72</v>
      </c>
      <c r="E311" s="239">
        <v>22</v>
      </c>
      <c r="F311" s="240">
        <v>119.02</v>
      </c>
      <c r="G311" s="240">
        <f t="shared" si="16"/>
        <v>137.206256</v>
      </c>
      <c r="H311" s="240">
        <f t="shared" si="17"/>
        <v>143.93088599999999</v>
      </c>
      <c r="I311" s="240">
        <f t="shared" si="18"/>
        <v>3018.537632</v>
      </c>
      <c r="J311" s="240">
        <f t="shared" si="19"/>
        <v>3166.4794919999995</v>
      </c>
    </row>
    <row r="312" spans="1:10">
      <c r="A312" s="239" t="s">
        <v>693</v>
      </c>
      <c r="B312" s="239" t="s">
        <v>70</v>
      </c>
      <c r="C312" s="223" t="s">
        <v>694</v>
      </c>
      <c r="D312" s="239" t="s">
        <v>72</v>
      </c>
      <c r="E312" s="239">
        <v>7</v>
      </c>
      <c r="F312" s="240">
        <v>6.78</v>
      </c>
      <c r="G312" s="240">
        <f t="shared" si="16"/>
        <v>7.8159840000000003</v>
      </c>
      <c r="H312" s="240">
        <f t="shared" si="17"/>
        <v>8.1990540000000003</v>
      </c>
      <c r="I312" s="240">
        <f t="shared" si="18"/>
        <v>54.711888000000002</v>
      </c>
      <c r="J312" s="240">
        <f t="shared" si="19"/>
        <v>57.393377999999998</v>
      </c>
    </row>
    <row r="313" spans="1:10">
      <c r="A313" s="239" t="s">
        <v>695</v>
      </c>
      <c r="B313" s="239" t="s">
        <v>70</v>
      </c>
      <c r="C313" s="223" t="s">
        <v>696</v>
      </c>
      <c r="D313" s="239" t="s">
        <v>72</v>
      </c>
      <c r="E313" s="239">
        <v>7</v>
      </c>
      <c r="F313" s="240">
        <v>30.46</v>
      </c>
      <c r="G313" s="240">
        <f t="shared" si="16"/>
        <v>35.114288000000002</v>
      </c>
      <c r="H313" s="240">
        <f t="shared" si="17"/>
        <v>36.835278000000002</v>
      </c>
      <c r="I313" s="240">
        <f t="shared" si="18"/>
        <v>245.80001600000003</v>
      </c>
      <c r="J313" s="240">
        <f t="shared" si="19"/>
        <v>257.846946</v>
      </c>
    </row>
    <row r="314" spans="1:10">
      <c r="A314" s="239" t="s">
        <v>697</v>
      </c>
      <c r="B314" s="239" t="s">
        <v>70</v>
      </c>
      <c r="C314" s="223" t="s">
        <v>698</v>
      </c>
      <c r="D314" s="239" t="s">
        <v>72</v>
      </c>
      <c r="E314" s="239">
        <v>7</v>
      </c>
      <c r="F314" s="240">
        <v>87.28</v>
      </c>
      <c r="G314" s="240">
        <f t="shared" si="16"/>
        <v>100.61638400000001</v>
      </c>
      <c r="H314" s="240">
        <f t="shared" si="17"/>
        <v>105.54770400000001</v>
      </c>
      <c r="I314" s="240">
        <f t="shared" si="18"/>
        <v>704.31468800000005</v>
      </c>
      <c r="J314" s="240">
        <f t="shared" si="19"/>
        <v>738.83392800000001</v>
      </c>
    </row>
    <row r="315" spans="1:10">
      <c r="A315" s="239" t="s">
        <v>699</v>
      </c>
      <c r="B315" s="239" t="s">
        <v>70</v>
      </c>
      <c r="C315" s="223" t="s">
        <v>700</v>
      </c>
      <c r="D315" s="239" t="s">
        <v>72</v>
      </c>
      <c r="E315" s="239">
        <v>7</v>
      </c>
      <c r="F315" s="240">
        <v>56.99</v>
      </c>
      <c r="G315" s="240">
        <f t="shared" si="16"/>
        <v>65.69807200000001</v>
      </c>
      <c r="H315" s="240">
        <f t="shared" si="17"/>
        <v>68.918007000000003</v>
      </c>
      <c r="I315" s="240">
        <f t="shared" si="18"/>
        <v>459.88650400000006</v>
      </c>
      <c r="J315" s="240">
        <f t="shared" si="19"/>
        <v>482.42604900000003</v>
      </c>
    </row>
    <row r="316" spans="1:10">
      <c r="A316" s="239" t="s">
        <v>701</v>
      </c>
      <c r="B316" s="239" t="s">
        <v>70</v>
      </c>
      <c r="C316" s="223" t="s">
        <v>702</v>
      </c>
      <c r="D316" s="239" t="s">
        <v>160</v>
      </c>
      <c r="E316" s="239">
        <v>12</v>
      </c>
      <c r="F316" s="240">
        <v>1.45</v>
      </c>
      <c r="G316" s="240">
        <f t="shared" si="16"/>
        <v>1.6715599999999999</v>
      </c>
      <c r="H316" s="240">
        <f t="shared" si="17"/>
        <v>1.753485</v>
      </c>
      <c r="I316" s="240">
        <f t="shared" si="18"/>
        <v>20.058720000000001</v>
      </c>
      <c r="J316" s="240">
        <f t="shared" si="19"/>
        <v>21.041820000000001</v>
      </c>
    </row>
    <row r="317" spans="1:10">
      <c r="A317" s="239" t="s">
        <v>703</v>
      </c>
      <c r="B317" s="239" t="s">
        <v>70</v>
      </c>
      <c r="C317" s="223" t="s">
        <v>704</v>
      </c>
      <c r="D317" s="239" t="s">
        <v>160</v>
      </c>
      <c r="E317" s="239">
        <v>12</v>
      </c>
      <c r="F317" s="240">
        <v>1.23</v>
      </c>
      <c r="G317" s="240">
        <f t="shared" si="16"/>
        <v>1.4179440000000001</v>
      </c>
      <c r="H317" s="240">
        <f t="shared" si="17"/>
        <v>1.487439</v>
      </c>
      <c r="I317" s="240">
        <f t="shared" si="18"/>
        <v>17.015328</v>
      </c>
      <c r="J317" s="240">
        <f t="shared" si="19"/>
        <v>17.849267999999999</v>
      </c>
    </row>
    <row r="318" spans="1:10">
      <c r="A318" s="239" t="s">
        <v>705</v>
      </c>
      <c r="B318" s="239" t="s">
        <v>70</v>
      </c>
      <c r="C318" s="223" t="s">
        <v>706</v>
      </c>
      <c r="D318" s="239" t="s">
        <v>157</v>
      </c>
      <c r="E318" s="239">
        <v>22</v>
      </c>
      <c r="F318" s="240">
        <v>25.3</v>
      </c>
      <c r="G318" s="240">
        <f t="shared" si="16"/>
        <v>29.165840000000003</v>
      </c>
      <c r="H318" s="240">
        <f t="shared" si="17"/>
        <v>30.595290000000002</v>
      </c>
      <c r="I318" s="240">
        <f t="shared" si="18"/>
        <v>641.64848000000006</v>
      </c>
      <c r="J318" s="240">
        <f t="shared" si="19"/>
        <v>673.09638000000007</v>
      </c>
    </row>
    <row r="319" spans="1:10">
      <c r="A319" s="239" t="s">
        <v>707</v>
      </c>
      <c r="B319" s="239" t="s">
        <v>70</v>
      </c>
      <c r="C319" s="223" t="s">
        <v>708</v>
      </c>
      <c r="D319" s="239" t="s">
        <v>157</v>
      </c>
      <c r="E319" s="239">
        <v>22</v>
      </c>
      <c r="F319" s="240">
        <v>30.14</v>
      </c>
      <c r="G319" s="240">
        <f t="shared" si="16"/>
        <v>34.745392000000002</v>
      </c>
      <c r="H319" s="240">
        <f t="shared" si="17"/>
        <v>36.448302000000005</v>
      </c>
      <c r="I319" s="240">
        <f t="shared" si="18"/>
        <v>764.39862400000004</v>
      </c>
      <c r="J319" s="240">
        <f t="shared" si="19"/>
        <v>801.86264400000016</v>
      </c>
    </row>
    <row r="320" spans="1:10">
      <c r="A320" s="239" t="s">
        <v>709</v>
      </c>
      <c r="B320" s="239" t="s">
        <v>70</v>
      </c>
      <c r="C320" s="223" t="s">
        <v>710</v>
      </c>
      <c r="D320" s="239" t="s">
        <v>157</v>
      </c>
      <c r="E320" s="239">
        <v>22</v>
      </c>
      <c r="F320" s="240">
        <v>25.3</v>
      </c>
      <c r="G320" s="240">
        <f t="shared" si="16"/>
        <v>29.165840000000003</v>
      </c>
      <c r="H320" s="240">
        <f t="shared" si="17"/>
        <v>30.595290000000002</v>
      </c>
      <c r="I320" s="240">
        <f t="shared" si="18"/>
        <v>641.64848000000006</v>
      </c>
      <c r="J320" s="240">
        <f t="shared" si="19"/>
        <v>673.09638000000007</v>
      </c>
    </row>
    <row r="321" spans="1:10">
      <c r="A321" s="239" t="s">
        <v>711</v>
      </c>
      <c r="B321" s="239" t="s">
        <v>70</v>
      </c>
      <c r="C321" s="223" t="s">
        <v>712</v>
      </c>
      <c r="D321" s="239" t="s">
        <v>157</v>
      </c>
      <c r="E321" s="239">
        <v>47</v>
      </c>
      <c r="F321" s="240">
        <v>12.63</v>
      </c>
      <c r="G321" s="240">
        <f t="shared" si="16"/>
        <v>14.559864000000001</v>
      </c>
      <c r="H321" s="240">
        <f t="shared" si="17"/>
        <v>15.273459000000001</v>
      </c>
      <c r="I321" s="240">
        <f t="shared" si="18"/>
        <v>684.31360800000004</v>
      </c>
      <c r="J321" s="240">
        <f t="shared" si="19"/>
        <v>717.85257300000001</v>
      </c>
    </row>
    <row r="322" spans="1:10">
      <c r="A322" s="239" t="s">
        <v>713</v>
      </c>
      <c r="B322" s="239" t="s">
        <v>70</v>
      </c>
      <c r="C322" s="223" t="s">
        <v>714</v>
      </c>
      <c r="D322" s="239" t="s">
        <v>157</v>
      </c>
      <c r="E322" s="239">
        <v>47</v>
      </c>
      <c r="F322" s="240">
        <v>33.21</v>
      </c>
      <c r="G322" s="240">
        <f t="shared" ref="G322:G385" si="20">F322*(1+$L$2)</f>
        <v>38.284488000000003</v>
      </c>
      <c r="H322" s="240">
        <f t="shared" ref="H322:H385" si="21">F322*(1+$M$2)</f>
        <v>40.160853000000003</v>
      </c>
      <c r="I322" s="240">
        <f t="shared" ref="I322:I385" si="22">E322*G322</f>
        <v>1799.3709360000003</v>
      </c>
      <c r="J322" s="240">
        <f t="shared" ref="J322:J385" si="23">E322*H322</f>
        <v>1887.5600910000001</v>
      </c>
    </row>
    <row r="323" spans="1:10">
      <c r="A323" s="239" t="s">
        <v>715</v>
      </c>
      <c r="B323" s="239" t="s">
        <v>70</v>
      </c>
      <c r="C323" s="223" t="s">
        <v>716</v>
      </c>
      <c r="D323" s="239" t="s">
        <v>157</v>
      </c>
      <c r="E323" s="239">
        <v>47</v>
      </c>
      <c r="F323" s="240">
        <v>69.97</v>
      </c>
      <c r="G323" s="240">
        <f t="shared" si="20"/>
        <v>80.661416000000003</v>
      </c>
      <c r="H323" s="240">
        <f t="shared" si="21"/>
        <v>84.614721000000003</v>
      </c>
      <c r="I323" s="240">
        <f t="shared" si="22"/>
        <v>3791.0865520000002</v>
      </c>
      <c r="J323" s="240">
        <f t="shared" si="23"/>
        <v>3976.8918870000002</v>
      </c>
    </row>
    <row r="324" spans="1:10">
      <c r="A324" s="239" t="s">
        <v>717</v>
      </c>
      <c r="B324" s="239" t="s">
        <v>70</v>
      </c>
      <c r="C324" s="223" t="s">
        <v>718</v>
      </c>
      <c r="D324" s="239" t="s">
        <v>160</v>
      </c>
      <c r="E324" s="239">
        <v>6</v>
      </c>
      <c r="F324" s="240">
        <v>7.96</v>
      </c>
      <c r="G324" s="240">
        <f t="shared" si="20"/>
        <v>9.1762879999999996</v>
      </c>
      <c r="H324" s="240">
        <f t="shared" si="21"/>
        <v>9.6260279999999998</v>
      </c>
      <c r="I324" s="240">
        <f t="shared" si="22"/>
        <v>55.057727999999997</v>
      </c>
      <c r="J324" s="240">
        <f t="shared" si="23"/>
        <v>57.756168000000002</v>
      </c>
    </row>
    <row r="325" spans="1:10" ht="30">
      <c r="A325" s="239" t="s">
        <v>719</v>
      </c>
      <c r="B325" s="239" t="s">
        <v>70</v>
      </c>
      <c r="C325" s="223" t="s">
        <v>720</v>
      </c>
      <c r="D325" s="239" t="s">
        <v>157</v>
      </c>
      <c r="E325" s="239">
        <v>6</v>
      </c>
      <c r="F325" s="240">
        <v>34.119999999999997</v>
      </c>
      <c r="G325" s="240">
        <f t="shared" si="20"/>
        <v>39.333535999999995</v>
      </c>
      <c r="H325" s="240">
        <f t="shared" si="21"/>
        <v>41.261316000000001</v>
      </c>
      <c r="I325" s="240">
        <f t="shared" si="22"/>
        <v>236.00121599999997</v>
      </c>
      <c r="J325" s="240">
        <f t="shared" si="23"/>
        <v>247.56789600000002</v>
      </c>
    </row>
    <row r="326" spans="1:10">
      <c r="A326" s="239" t="s">
        <v>721</v>
      </c>
      <c r="B326" s="239" t="s">
        <v>70</v>
      </c>
      <c r="C326" s="223" t="s">
        <v>722</v>
      </c>
      <c r="D326" s="239" t="s">
        <v>72</v>
      </c>
      <c r="E326" s="239">
        <v>6</v>
      </c>
      <c r="F326" s="240">
        <v>5.16</v>
      </c>
      <c r="G326" s="240">
        <f t="shared" si="20"/>
        <v>5.9484480000000008</v>
      </c>
      <c r="H326" s="240">
        <f t="shared" si="21"/>
        <v>6.2399880000000003</v>
      </c>
      <c r="I326" s="240">
        <f t="shared" si="22"/>
        <v>35.690688000000009</v>
      </c>
      <c r="J326" s="240">
        <f t="shared" si="23"/>
        <v>37.439928000000002</v>
      </c>
    </row>
    <row r="327" spans="1:10">
      <c r="A327" s="239" t="s">
        <v>723</v>
      </c>
      <c r="B327" s="239" t="s">
        <v>70</v>
      </c>
      <c r="C327" s="223" t="s">
        <v>724</v>
      </c>
      <c r="D327" s="239" t="s">
        <v>72</v>
      </c>
      <c r="E327" s="239">
        <v>6</v>
      </c>
      <c r="F327" s="240">
        <v>1.82</v>
      </c>
      <c r="G327" s="240">
        <f t="shared" si="20"/>
        <v>2.098096</v>
      </c>
      <c r="H327" s="240">
        <f t="shared" si="21"/>
        <v>2.2009259999999999</v>
      </c>
      <c r="I327" s="240">
        <f t="shared" si="22"/>
        <v>12.588576</v>
      </c>
      <c r="J327" s="240">
        <f t="shared" si="23"/>
        <v>13.205556</v>
      </c>
    </row>
    <row r="328" spans="1:10">
      <c r="A328" s="239" t="s">
        <v>725</v>
      </c>
      <c r="B328" s="239" t="s">
        <v>70</v>
      </c>
      <c r="C328" s="223" t="s">
        <v>726</v>
      </c>
      <c r="D328" s="239" t="s">
        <v>72</v>
      </c>
      <c r="E328" s="239">
        <v>6</v>
      </c>
      <c r="F328" s="240">
        <v>2.38</v>
      </c>
      <c r="G328" s="240">
        <f t="shared" si="20"/>
        <v>2.7436639999999999</v>
      </c>
      <c r="H328" s="240">
        <f t="shared" si="21"/>
        <v>2.8781340000000002</v>
      </c>
      <c r="I328" s="240">
        <f t="shared" si="22"/>
        <v>16.461984000000001</v>
      </c>
      <c r="J328" s="240">
        <f t="shared" si="23"/>
        <v>17.268804000000003</v>
      </c>
    </row>
    <row r="329" spans="1:10">
      <c r="A329" s="239" t="s">
        <v>727</v>
      </c>
      <c r="B329" s="239" t="s">
        <v>70</v>
      </c>
      <c r="C329" s="223" t="s">
        <v>728</v>
      </c>
      <c r="D329" s="239" t="s">
        <v>72</v>
      </c>
      <c r="E329" s="239">
        <v>6</v>
      </c>
      <c r="F329" s="240">
        <v>1.3</v>
      </c>
      <c r="G329" s="240">
        <f t="shared" si="20"/>
        <v>1.4986400000000002</v>
      </c>
      <c r="H329" s="240">
        <f t="shared" si="21"/>
        <v>1.5720900000000002</v>
      </c>
      <c r="I329" s="240">
        <f t="shared" si="22"/>
        <v>8.9918400000000016</v>
      </c>
      <c r="J329" s="240">
        <f t="shared" si="23"/>
        <v>9.4325400000000013</v>
      </c>
    </row>
    <row r="330" spans="1:10">
      <c r="A330" s="239" t="s">
        <v>729</v>
      </c>
      <c r="B330" s="239" t="s">
        <v>70</v>
      </c>
      <c r="C330" s="223" t="s">
        <v>730</v>
      </c>
      <c r="D330" s="239" t="s">
        <v>72</v>
      </c>
      <c r="E330" s="239">
        <v>6</v>
      </c>
      <c r="F330" s="240">
        <v>1.3</v>
      </c>
      <c r="G330" s="240">
        <f t="shared" si="20"/>
        <v>1.4986400000000002</v>
      </c>
      <c r="H330" s="240">
        <f t="shared" si="21"/>
        <v>1.5720900000000002</v>
      </c>
      <c r="I330" s="240">
        <f t="shared" si="22"/>
        <v>8.9918400000000016</v>
      </c>
      <c r="J330" s="240">
        <f t="shared" si="23"/>
        <v>9.4325400000000013</v>
      </c>
    </row>
    <row r="331" spans="1:10">
      <c r="A331" s="239" t="s">
        <v>731</v>
      </c>
      <c r="B331" s="239" t="s">
        <v>70</v>
      </c>
      <c r="C331" s="223" t="s">
        <v>732</v>
      </c>
      <c r="D331" s="239" t="s">
        <v>72</v>
      </c>
      <c r="E331" s="239">
        <v>6</v>
      </c>
      <c r="F331" s="240">
        <v>2.12</v>
      </c>
      <c r="G331" s="240">
        <f t="shared" si="20"/>
        <v>2.4439360000000003</v>
      </c>
      <c r="H331" s="240">
        <f t="shared" si="21"/>
        <v>2.5637160000000003</v>
      </c>
      <c r="I331" s="240">
        <f t="shared" si="22"/>
        <v>14.663616000000001</v>
      </c>
      <c r="J331" s="240">
        <f t="shared" si="23"/>
        <v>15.382296000000002</v>
      </c>
    </row>
    <row r="332" spans="1:10">
      <c r="A332" s="239" t="s">
        <v>733</v>
      </c>
      <c r="B332" s="239" t="s">
        <v>70</v>
      </c>
      <c r="C332" s="223" t="s">
        <v>734</v>
      </c>
      <c r="D332" s="239" t="s">
        <v>72</v>
      </c>
      <c r="E332" s="239">
        <v>6</v>
      </c>
      <c r="F332" s="240">
        <v>4.08</v>
      </c>
      <c r="G332" s="240">
        <f t="shared" si="20"/>
        <v>4.703424</v>
      </c>
      <c r="H332" s="240">
        <f t="shared" si="21"/>
        <v>4.9339440000000003</v>
      </c>
      <c r="I332" s="240">
        <f t="shared" si="22"/>
        <v>28.220544</v>
      </c>
      <c r="J332" s="240">
        <f t="shared" si="23"/>
        <v>29.603664000000002</v>
      </c>
    </row>
    <row r="333" spans="1:10">
      <c r="A333" s="239" t="s">
        <v>735</v>
      </c>
      <c r="B333" s="239" t="s">
        <v>70</v>
      </c>
      <c r="C333" s="223" t="s">
        <v>736</v>
      </c>
      <c r="D333" s="239" t="s">
        <v>72</v>
      </c>
      <c r="E333" s="239">
        <v>6</v>
      </c>
      <c r="F333" s="240">
        <v>7.36</v>
      </c>
      <c r="G333" s="240">
        <f t="shared" si="20"/>
        <v>8.4846080000000015</v>
      </c>
      <c r="H333" s="240">
        <f t="shared" si="21"/>
        <v>8.9004480000000008</v>
      </c>
      <c r="I333" s="240">
        <f t="shared" si="22"/>
        <v>50.907648000000009</v>
      </c>
      <c r="J333" s="240">
        <f t="shared" si="23"/>
        <v>53.402688000000005</v>
      </c>
    </row>
    <row r="334" spans="1:10">
      <c r="A334" s="239" t="s">
        <v>737</v>
      </c>
      <c r="B334" s="239" t="s">
        <v>70</v>
      </c>
      <c r="C334" s="223" t="s">
        <v>738</v>
      </c>
      <c r="D334" s="239" t="s">
        <v>72</v>
      </c>
      <c r="E334" s="239">
        <v>6</v>
      </c>
      <c r="F334" s="240">
        <v>12.39</v>
      </c>
      <c r="G334" s="240">
        <f t="shared" si="20"/>
        <v>14.283192000000001</v>
      </c>
      <c r="H334" s="240">
        <f t="shared" si="21"/>
        <v>14.983227000000001</v>
      </c>
      <c r="I334" s="240">
        <f t="shared" si="22"/>
        <v>85.699152000000012</v>
      </c>
      <c r="J334" s="240">
        <f t="shared" si="23"/>
        <v>89.899362000000011</v>
      </c>
    </row>
    <row r="335" spans="1:10">
      <c r="A335" s="239" t="s">
        <v>739</v>
      </c>
      <c r="B335" s="239" t="s">
        <v>70</v>
      </c>
      <c r="C335" s="223" t="s">
        <v>740</v>
      </c>
      <c r="D335" s="239" t="s">
        <v>72</v>
      </c>
      <c r="E335" s="239">
        <v>6</v>
      </c>
      <c r="F335" s="240">
        <v>21.68</v>
      </c>
      <c r="G335" s="240">
        <f t="shared" si="20"/>
        <v>24.992704</v>
      </c>
      <c r="H335" s="240">
        <f t="shared" si="21"/>
        <v>26.217624000000001</v>
      </c>
      <c r="I335" s="240">
        <f t="shared" si="22"/>
        <v>149.95622399999999</v>
      </c>
      <c r="J335" s="240">
        <f t="shared" si="23"/>
        <v>157.305744</v>
      </c>
    </row>
    <row r="336" spans="1:10">
      <c r="A336" s="239" t="s">
        <v>741</v>
      </c>
      <c r="B336" s="239" t="s">
        <v>70</v>
      </c>
      <c r="C336" s="223" t="s">
        <v>742</v>
      </c>
      <c r="D336" s="239" t="s">
        <v>72</v>
      </c>
      <c r="E336" s="239">
        <v>12</v>
      </c>
      <c r="F336" s="240">
        <v>9.86</v>
      </c>
      <c r="G336" s="240">
        <f t="shared" si="20"/>
        <v>11.366607999999999</v>
      </c>
      <c r="H336" s="240">
        <f t="shared" si="21"/>
        <v>11.923698</v>
      </c>
      <c r="I336" s="240">
        <f t="shared" si="22"/>
        <v>136.39929599999999</v>
      </c>
      <c r="J336" s="240">
        <f t="shared" si="23"/>
        <v>143.08437599999999</v>
      </c>
    </row>
    <row r="337" spans="1:10">
      <c r="A337" s="239" t="s">
        <v>743</v>
      </c>
      <c r="B337" s="239" t="s">
        <v>70</v>
      </c>
      <c r="C337" s="223" t="s">
        <v>744</v>
      </c>
      <c r="D337" s="239" t="s">
        <v>72</v>
      </c>
      <c r="E337" s="239">
        <v>6</v>
      </c>
      <c r="F337" s="240">
        <v>4.57</v>
      </c>
      <c r="G337" s="240">
        <f t="shared" si="20"/>
        <v>5.2682960000000003</v>
      </c>
      <c r="H337" s="240">
        <f t="shared" si="21"/>
        <v>5.5265010000000006</v>
      </c>
      <c r="I337" s="240">
        <f t="shared" si="22"/>
        <v>31.609776000000004</v>
      </c>
      <c r="J337" s="240">
        <f t="shared" si="23"/>
        <v>33.159006000000005</v>
      </c>
    </row>
    <row r="338" spans="1:10">
      <c r="A338" s="239" t="s">
        <v>745</v>
      </c>
      <c r="B338" s="239" t="s">
        <v>70</v>
      </c>
      <c r="C338" s="223" t="s">
        <v>746</v>
      </c>
      <c r="D338" s="239" t="s">
        <v>72</v>
      </c>
      <c r="E338" s="239">
        <v>10</v>
      </c>
      <c r="F338" s="240">
        <v>8.2200000000000006</v>
      </c>
      <c r="G338" s="240">
        <f t="shared" si="20"/>
        <v>9.4760160000000013</v>
      </c>
      <c r="H338" s="240">
        <f t="shared" si="21"/>
        <v>9.9404460000000014</v>
      </c>
      <c r="I338" s="240">
        <f t="shared" si="22"/>
        <v>94.760160000000013</v>
      </c>
      <c r="J338" s="240">
        <f t="shared" si="23"/>
        <v>99.404460000000014</v>
      </c>
    </row>
    <row r="339" spans="1:10" ht="30">
      <c r="A339" s="239" t="s">
        <v>747</v>
      </c>
      <c r="B339" s="239" t="s">
        <v>70</v>
      </c>
      <c r="C339" s="223" t="s">
        <v>748</v>
      </c>
      <c r="D339" s="239" t="s">
        <v>72</v>
      </c>
      <c r="E339" s="239">
        <v>6</v>
      </c>
      <c r="F339" s="240">
        <v>186.28</v>
      </c>
      <c r="G339" s="240">
        <f t="shared" si="20"/>
        <v>214.743584</v>
      </c>
      <c r="H339" s="240">
        <f t="shared" si="21"/>
        <v>225.268404</v>
      </c>
      <c r="I339" s="240">
        <f t="shared" si="22"/>
        <v>1288.4615039999999</v>
      </c>
      <c r="J339" s="240">
        <f t="shared" si="23"/>
        <v>1351.610424</v>
      </c>
    </row>
    <row r="340" spans="1:10">
      <c r="A340" s="239" t="s">
        <v>749</v>
      </c>
      <c r="B340" s="239" t="s">
        <v>70</v>
      </c>
      <c r="C340" s="223" t="s">
        <v>750</v>
      </c>
      <c r="D340" s="239" t="s">
        <v>72</v>
      </c>
      <c r="E340" s="239">
        <v>2</v>
      </c>
      <c r="F340" s="240">
        <v>54.84</v>
      </c>
      <c r="G340" s="240">
        <f t="shared" si="20"/>
        <v>63.219552000000007</v>
      </c>
      <c r="H340" s="240">
        <f t="shared" si="21"/>
        <v>66.31801200000001</v>
      </c>
      <c r="I340" s="240">
        <f t="shared" si="22"/>
        <v>126.43910400000001</v>
      </c>
      <c r="J340" s="240">
        <f t="shared" si="23"/>
        <v>132.63602400000002</v>
      </c>
    </row>
    <row r="341" spans="1:10">
      <c r="A341" s="239" t="s">
        <v>751</v>
      </c>
      <c r="B341" s="239" t="s">
        <v>70</v>
      </c>
      <c r="C341" s="223" t="s">
        <v>752</v>
      </c>
      <c r="D341" s="239" t="s">
        <v>753</v>
      </c>
      <c r="E341" s="239">
        <v>192</v>
      </c>
      <c r="F341" s="240">
        <v>207.02</v>
      </c>
      <c r="G341" s="240">
        <f t="shared" si="20"/>
        <v>238.65265600000001</v>
      </c>
      <c r="H341" s="240">
        <f t="shared" si="21"/>
        <v>250.34928600000003</v>
      </c>
      <c r="I341" s="240">
        <f t="shared" si="22"/>
        <v>45821.309952000003</v>
      </c>
      <c r="J341" s="240">
        <f t="shared" si="23"/>
        <v>48067.062912000009</v>
      </c>
    </row>
    <row r="342" spans="1:10">
      <c r="A342" s="239" t="s">
        <v>754</v>
      </c>
      <c r="B342" s="239" t="s">
        <v>70</v>
      </c>
      <c r="C342" s="223" t="s">
        <v>755</v>
      </c>
      <c r="D342" s="239" t="s">
        <v>753</v>
      </c>
      <c r="E342" s="239">
        <v>240</v>
      </c>
      <c r="F342" s="240">
        <v>108.76</v>
      </c>
      <c r="G342" s="240">
        <f t="shared" si="20"/>
        <v>125.37852800000002</v>
      </c>
      <c r="H342" s="240">
        <f t="shared" si="21"/>
        <v>131.52346800000001</v>
      </c>
      <c r="I342" s="240">
        <f t="shared" si="22"/>
        <v>30090.846720000005</v>
      </c>
      <c r="J342" s="240">
        <f t="shared" si="23"/>
        <v>31565.632320000001</v>
      </c>
    </row>
    <row r="343" spans="1:10">
      <c r="A343" s="239" t="s">
        <v>756</v>
      </c>
      <c r="B343" s="239" t="s">
        <v>70</v>
      </c>
      <c r="C343" s="223" t="s">
        <v>757</v>
      </c>
      <c r="D343" s="239" t="s">
        <v>160</v>
      </c>
      <c r="E343" s="239">
        <v>11</v>
      </c>
      <c r="F343" s="240">
        <v>9.18</v>
      </c>
      <c r="G343" s="240">
        <f t="shared" si="20"/>
        <v>10.582704</v>
      </c>
      <c r="H343" s="240">
        <f t="shared" si="21"/>
        <v>11.101374</v>
      </c>
      <c r="I343" s="240">
        <f t="shared" si="22"/>
        <v>116.40974399999999</v>
      </c>
      <c r="J343" s="240">
        <f t="shared" si="23"/>
        <v>122.11511400000001</v>
      </c>
    </row>
    <row r="344" spans="1:10">
      <c r="A344" s="239" t="s">
        <v>758</v>
      </c>
      <c r="B344" s="239" t="s">
        <v>70</v>
      </c>
      <c r="C344" s="223" t="s">
        <v>759</v>
      </c>
      <c r="D344" s="239" t="s">
        <v>160</v>
      </c>
      <c r="E344" s="239">
        <v>11</v>
      </c>
      <c r="F344" s="240">
        <v>10.82</v>
      </c>
      <c r="G344" s="240">
        <f t="shared" si="20"/>
        <v>12.473296000000001</v>
      </c>
      <c r="H344" s="240">
        <f t="shared" si="21"/>
        <v>13.084626</v>
      </c>
      <c r="I344" s="240">
        <f t="shared" si="22"/>
        <v>137.20625600000002</v>
      </c>
      <c r="J344" s="240">
        <f t="shared" si="23"/>
        <v>143.93088599999999</v>
      </c>
    </row>
    <row r="345" spans="1:10">
      <c r="A345" s="239" t="s">
        <v>760</v>
      </c>
      <c r="B345" s="239" t="s">
        <v>70</v>
      </c>
      <c r="C345" s="223" t="s">
        <v>761</v>
      </c>
      <c r="D345" s="239" t="s">
        <v>160</v>
      </c>
      <c r="E345" s="239">
        <v>11</v>
      </c>
      <c r="F345" s="240">
        <v>10.88</v>
      </c>
      <c r="G345" s="240">
        <f t="shared" si="20"/>
        <v>12.542464000000001</v>
      </c>
      <c r="H345" s="240">
        <f t="shared" si="21"/>
        <v>13.157184000000001</v>
      </c>
      <c r="I345" s="240">
        <f t="shared" si="22"/>
        <v>137.96710400000001</v>
      </c>
      <c r="J345" s="240">
        <f t="shared" si="23"/>
        <v>144.72902400000001</v>
      </c>
    </row>
    <row r="346" spans="1:10">
      <c r="A346" s="239" t="s">
        <v>762</v>
      </c>
      <c r="B346" s="239" t="s">
        <v>70</v>
      </c>
      <c r="C346" s="223" t="s">
        <v>763</v>
      </c>
      <c r="D346" s="239" t="s">
        <v>753</v>
      </c>
      <c r="E346" s="239">
        <v>71</v>
      </c>
      <c r="F346" s="240">
        <v>42.13</v>
      </c>
      <c r="G346" s="240">
        <f t="shared" si="20"/>
        <v>48.567464000000008</v>
      </c>
      <c r="H346" s="240">
        <f t="shared" si="21"/>
        <v>50.947809000000007</v>
      </c>
      <c r="I346" s="240">
        <f t="shared" si="22"/>
        <v>3448.2899440000006</v>
      </c>
      <c r="J346" s="240">
        <f t="shared" si="23"/>
        <v>3617.2944390000002</v>
      </c>
    </row>
    <row r="347" spans="1:10">
      <c r="A347" s="239" t="s">
        <v>764</v>
      </c>
      <c r="B347" s="239" t="s">
        <v>70</v>
      </c>
      <c r="C347" s="223" t="s">
        <v>765</v>
      </c>
      <c r="D347" s="239" t="s">
        <v>753</v>
      </c>
      <c r="E347" s="239">
        <v>71</v>
      </c>
      <c r="F347" s="240">
        <v>44.29</v>
      </c>
      <c r="G347" s="240">
        <f t="shared" si="20"/>
        <v>51.057512000000003</v>
      </c>
      <c r="H347" s="240">
        <f t="shared" si="21"/>
        <v>53.559896999999999</v>
      </c>
      <c r="I347" s="240">
        <f t="shared" si="22"/>
        <v>3625.0833520000001</v>
      </c>
      <c r="J347" s="240">
        <f t="shared" si="23"/>
        <v>3802.7526870000002</v>
      </c>
    </row>
    <row r="348" spans="1:10">
      <c r="A348" s="239" t="s">
        <v>766</v>
      </c>
      <c r="B348" s="239" t="s">
        <v>70</v>
      </c>
      <c r="C348" s="223" t="s">
        <v>767</v>
      </c>
      <c r="D348" s="239" t="s">
        <v>753</v>
      </c>
      <c r="E348" s="239">
        <v>71</v>
      </c>
      <c r="F348" s="240">
        <v>33.92</v>
      </c>
      <c r="G348" s="240">
        <f t="shared" si="20"/>
        <v>39.102976000000005</v>
      </c>
      <c r="H348" s="240">
        <f t="shared" si="21"/>
        <v>41.019456000000005</v>
      </c>
      <c r="I348" s="240">
        <f t="shared" si="22"/>
        <v>2776.3112960000003</v>
      </c>
      <c r="J348" s="240">
        <f t="shared" si="23"/>
        <v>2912.3813760000003</v>
      </c>
    </row>
    <row r="349" spans="1:10" ht="30">
      <c r="A349" s="239" t="s">
        <v>768</v>
      </c>
      <c r="B349" s="239" t="s">
        <v>70</v>
      </c>
      <c r="C349" s="223" t="s">
        <v>769</v>
      </c>
      <c r="D349" s="239" t="s">
        <v>753</v>
      </c>
      <c r="E349" s="239">
        <v>71</v>
      </c>
      <c r="F349" s="240">
        <v>43.39</v>
      </c>
      <c r="G349" s="240">
        <f t="shared" si="20"/>
        <v>50.019992000000002</v>
      </c>
      <c r="H349" s="240">
        <f t="shared" si="21"/>
        <v>52.471527000000002</v>
      </c>
      <c r="I349" s="240">
        <f t="shared" si="22"/>
        <v>3551.4194320000001</v>
      </c>
      <c r="J349" s="240">
        <f t="shared" si="23"/>
        <v>3725.4784170000003</v>
      </c>
    </row>
    <row r="350" spans="1:10">
      <c r="A350" s="239" t="s">
        <v>770</v>
      </c>
      <c r="B350" s="239" t="s">
        <v>771</v>
      </c>
      <c r="C350" s="223" t="s">
        <v>772</v>
      </c>
      <c r="D350" s="239" t="s">
        <v>773</v>
      </c>
      <c r="E350" s="239">
        <v>7</v>
      </c>
      <c r="F350" s="240">
        <v>46.41</v>
      </c>
      <c r="G350" s="240">
        <f t="shared" si="20"/>
        <v>53.501447999999996</v>
      </c>
      <c r="H350" s="240">
        <f t="shared" si="21"/>
        <v>56.123612999999999</v>
      </c>
      <c r="I350" s="240">
        <f t="shared" si="22"/>
        <v>374.51013599999999</v>
      </c>
      <c r="J350" s="240">
        <f t="shared" si="23"/>
        <v>392.86529100000001</v>
      </c>
    </row>
    <row r="351" spans="1:10" ht="30">
      <c r="A351" s="239" t="s">
        <v>774</v>
      </c>
      <c r="B351" s="239" t="s">
        <v>70</v>
      </c>
      <c r="C351" s="223" t="s">
        <v>775</v>
      </c>
      <c r="D351" s="239" t="s">
        <v>72</v>
      </c>
      <c r="E351" s="239">
        <v>22</v>
      </c>
      <c r="F351" s="240">
        <v>19.04</v>
      </c>
      <c r="G351" s="240">
        <f t="shared" si="20"/>
        <v>21.949311999999999</v>
      </c>
      <c r="H351" s="240">
        <f t="shared" si="21"/>
        <v>23.025072000000002</v>
      </c>
      <c r="I351" s="240">
        <f t="shared" si="22"/>
        <v>482.88486399999999</v>
      </c>
      <c r="J351" s="240">
        <f t="shared" si="23"/>
        <v>506.55158400000005</v>
      </c>
    </row>
    <row r="352" spans="1:10">
      <c r="A352" s="239" t="s">
        <v>776</v>
      </c>
      <c r="B352" s="239" t="s">
        <v>70</v>
      </c>
      <c r="C352" s="223" t="s">
        <v>777</v>
      </c>
      <c r="D352" s="239" t="s">
        <v>72</v>
      </c>
      <c r="E352" s="239">
        <v>6</v>
      </c>
      <c r="F352" s="240">
        <v>86.5</v>
      </c>
      <c r="G352" s="240">
        <f t="shared" si="20"/>
        <v>99.717200000000005</v>
      </c>
      <c r="H352" s="240">
        <f t="shared" si="21"/>
        <v>104.60445</v>
      </c>
      <c r="I352" s="240">
        <f t="shared" si="22"/>
        <v>598.30320000000006</v>
      </c>
      <c r="J352" s="240">
        <f t="shared" si="23"/>
        <v>627.62670000000003</v>
      </c>
    </row>
    <row r="353" spans="1:10">
      <c r="A353" s="239" t="s">
        <v>778</v>
      </c>
      <c r="B353" s="239" t="s">
        <v>70</v>
      </c>
      <c r="C353" s="223" t="s">
        <v>779</v>
      </c>
      <c r="D353" s="239" t="s">
        <v>160</v>
      </c>
      <c r="E353" s="239">
        <v>47</v>
      </c>
      <c r="F353" s="240">
        <v>21.9</v>
      </c>
      <c r="G353" s="240">
        <f t="shared" si="20"/>
        <v>25.246320000000001</v>
      </c>
      <c r="H353" s="240">
        <f t="shared" si="21"/>
        <v>26.48367</v>
      </c>
      <c r="I353" s="240">
        <f t="shared" si="22"/>
        <v>1186.5770400000001</v>
      </c>
      <c r="J353" s="240">
        <f t="shared" si="23"/>
        <v>1244.7324900000001</v>
      </c>
    </row>
    <row r="354" spans="1:10">
      <c r="A354" s="239" t="s">
        <v>780</v>
      </c>
      <c r="B354" s="239" t="s">
        <v>70</v>
      </c>
      <c r="C354" s="223" t="s">
        <v>781</v>
      </c>
      <c r="D354" s="239" t="s">
        <v>72</v>
      </c>
      <c r="E354" s="239">
        <v>71</v>
      </c>
      <c r="F354" s="240">
        <v>11.35</v>
      </c>
      <c r="G354" s="240">
        <f t="shared" si="20"/>
        <v>13.08428</v>
      </c>
      <c r="H354" s="240">
        <f t="shared" si="21"/>
        <v>13.725555</v>
      </c>
      <c r="I354" s="240">
        <f t="shared" si="22"/>
        <v>928.98388</v>
      </c>
      <c r="J354" s="240">
        <f t="shared" si="23"/>
        <v>974.51440500000001</v>
      </c>
    </row>
    <row r="355" spans="1:10">
      <c r="A355" s="239" t="s">
        <v>782</v>
      </c>
      <c r="B355" s="239" t="s">
        <v>70</v>
      </c>
      <c r="C355" s="223" t="s">
        <v>783</v>
      </c>
      <c r="D355" s="239" t="s">
        <v>72</v>
      </c>
      <c r="E355" s="239">
        <v>71</v>
      </c>
      <c r="F355" s="240">
        <v>1.27</v>
      </c>
      <c r="G355" s="240">
        <f t="shared" si="20"/>
        <v>1.464056</v>
      </c>
      <c r="H355" s="240">
        <f t="shared" si="21"/>
        <v>1.535811</v>
      </c>
      <c r="I355" s="240">
        <f t="shared" si="22"/>
        <v>103.947976</v>
      </c>
      <c r="J355" s="240">
        <f t="shared" si="23"/>
        <v>109.042581</v>
      </c>
    </row>
    <row r="356" spans="1:10">
      <c r="A356" s="239" t="s">
        <v>782</v>
      </c>
      <c r="B356" s="239" t="s">
        <v>70</v>
      </c>
      <c r="C356" s="223" t="s">
        <v>783</v>
      </c>
      <c r="D356" s="239" t="s">
        <v>72</v>
      </c>
      <c r="E356" s="239">
        <v>119</v>
      </c>
      <c r="F356" s="240">
        <v>1.27</v>
      </c>
      <c r="G356" s="240">
        <f t="shared" si="20"/>
        <v>1.464056</v>
      </c>
      <c r="H356" s="240">
        <f t="shared" si="21"/>
        <v>1.535811</v>
      </c>
      <c r="I356" s="240">
        <f t="shared" si="22"/>
        <v>174.22266400000001</v>
      </c>
      <c r="J356" s="240">
        <f t="shared" si="23"/>
        <v>182.76150900000002</v>
      </c>
    </row>
    <row r="357" spans="1:10">
      <c r="A357" s="239" t="s">
        <v>784</v>
      </c>
      <c r="B357" s="239" t="s">
        <v>70</v>
      </c>
      <c r="C357" s="223" t="s">
        <v>785</v>
      </c>
      <c r="D357" s="239" t="s">
        <v>72</v>
      </c>
      <c r="E357" s="239">
        <v>71</v>
      </c>
      <c r="F357" s="240">
        <v>24.87</v>
      </c>
      <c r="G357" s="240">
        <f t="shared" si="20"/>
        <v>28.670136000000003</v>
      </c>
      <c r="H357" s="240">
        <f t="shared" si="21"/>
        <v>30.075291000000004</v>
      </c>
      <c r="I357" s="240">
        <f t="shared" si="22"/>
        <v>2035.5796560000001</v>
      </c>
      <c r="J357" s="240">
        <f t="shared" si="23"/>
        <v>2135.3456610000003</v>
      </c>
    </row>
    <row r="358" spans="1:10">
      <c r="A358" s="239" t="s">
        <v>786</v>
      </c>
      <c r="B358" s="239" t="s">
        <v>70</v>
      </c>
      <c r="C358" s="223" t="s">
        <v>787</v>
      </c>
      <c r="D358" s="239" t="s">
        <v>72</v>
      </c>
      <c r="E358" s="239">
        <v>6</v>
      </c>
      <c r="F358" s="240">
        <v>75.069999999999993</v>
      </c>
      <c r="G358" s="240">
        <f t="shared" si="20"/>
        <v>86.540695999999997</v>
      </c>
      <c r="H358" s="240">
        <f t="shared" si="21"/>
        <v>90.782150999999999</v>
      </c>
      <c r="I358" s="240">
        <f t="shared" si="22"/>
        <v>519.24417599999992</v>
      </c>
      <c r="J358" s="240">
        <f t="shared" si="23"/>
        <v>544.69290599999999</v>
      </c>
    </row>
    <row r="359" spans="1:10">
      <c r="A359" s="239" t="s">
        <v>788</v>
      </c>
      <c r="B359" s="239" t="s">
        <v>70</v>
      </c>
      <c r="C359" s="223" t="s">
        <v>789</v>
      </c>
      <c r="D359" s="239" t="s">
        <v>160</v>
      </c>
      <c r="E359" s="239">
        <v>71</v>
      </c>
      <c r="F359" s="240">
        <v>20.66</v>
      </c>
      <c r="G359" s="240">
        <f t="shared" si="20"/>
        <v>23.816848</v>
      </c>
      <c r="H359" s="240">
        <f t="shared" si="21"/>
        <v>24.984138000000002</v>
      </c>
      <c r="I359" s="240">
        <f t="shared" si="22"/>
        <v>1690.996208</v>
      </c>
      <c r="J359" s="240">
        <f t="shared" si="23"/>
        <v>1773.8737980000001</v>
      </c>
    </row>
    <row r="360" spans="1:10">
      <c r="A360" s="239" t="s">
        <v>790</v>
      </c>
      <c r="B360" s="239" t="s">
        <v>70</v>
      </c>
      <c r="C360" s="223" t="s">
        <v>791</v>
      </c>
      <c r="D360" s="239" t="s">
        <v>160</v>
      </c>
      <c r="E360" s="239">
        <v>144</v>
      </c>
      <c r="F360" s="240">
        <v>0.66</v>
      </c>
      <c r="G360" s="240">
        <f t="shared" si="20"/>
        <v>0.76084800000000008</v>
      </c>
      <c r="H360" s="240">
        <f t="shared" si="21"/>
        <v>0.79813800000000001</v>
      </c>
      <c r="I360" s="240">
        <f t="shared" si="22"/>
        <v>109.56211200000001</v>
      </c>
      <c r="J360" s="240">
        <f t="shared" si="23"/>
        <v>114.931872</v>
      </c>
    </row>
    <row r="361" spans="1:10">
      <c r="A361" s="239" t="s">
        <v>792</v>
      </c>
      <c r="B361" s="239" t="s">
        <v>70</v>
      </c>
      <c r="C361" s="223" t="s">
        <v>793</v>
      </c>
      <c r="D361" s="239" t="s">
        <v>160</v>
      </c>
      <c r="E361" s="239">
        <v>71</v>
      </c>
      <c r="F361" s="240">
        <v>3.51</v>
      </c>
      <c r="G361" s="240">
        <f t="shared" si="20"/>
        <v>4.0463279999999999</v>
      </c>
      <c r="H361" s="240">
        <f t="shared" si="21"/>
        <v>4.2446429999999999</v>
      </c>
      <c r="I361" s="240">
        <f t="shared" si="22"/>
        <v>287.289288</v>
      </c>
      <c r="J361" s="240">
        <f t="shared" si="23"/>
        <v>301.36965299999997</v>
      </c>
    </row>
    <row r="362" spans="1:10">
      <c r="A362" s="239" t="s">
        <v>794</v>
      </c>
      <c r="B362" s="239" t="s">
        <v>70</v>
      </c>
      <c r="C362" s="223" t="s">
        <v>795</v>
      </c>
      <c r="D362" s="239" t="s">
        <v>160</v>
      </c>
      <c r="E362" s="239">
        <v>22</v>
      </c>
      <c r="F362" s="240">
        <v>62.56</v>
      </c>
      <c r="G362" s="240">
        <f t="shared" si="20"/>
        <v>72.119168000000002</v>
      </c>
      <c r="H362" s="240">
        <f t="shared" si="21"/>
        <v>75.653808000000012</v>
      </c>
      <c r="I362" s="240">
        <f t="shared" si="22"/>
        <v>1586.6216960000002</v>
      </c>
      <c r="J362" s="240">
        <f t="shared" si="23"/>
        <v>1664.3837760000004</v>
      </c>
    </row>
    <row r="363" spans="1:10">
      <c r="A363" s="239" t="s">
        <v>796</v>
      </c>
      <c r="B363" s="239" t="s">
        <v>70</v>
      </c>
      <c r="C363" s="223" t="s">
        <v>797</v>
      </c>
      <c r="D363" s="239" t="s">
        <v>753</v>
      </c>
      <c r="E363" s="239">
        <v>71</v>
      </c>
      <c r="F363" s="240">
        <v>53.86</v>
      </c>
      <c r="G363" s="240">
        <f t="shared" si="20"/>
        <v>62.089808000000005</v>
      </c>
      <c r="H363" s="240">
        <f t="shared" si="21"/>
        <v>65.132897999999997</v>
      </c>
      <c r="I363" s="240">
        <f t="shared" si="22"/>
        <v>4408.3763680000002</v>
      </c>
      <c r="J363" s="240">
        <f t="shared" si="23"/>
        <v>4624.4357579999996</v>
      </c>
    </row>
    <row r="364" spans="1:10">
      <c r="A364" s="239" t="s">
        <v>798</v>
      </c>
      <c r="B364" s="239" t="s">
        <v>70</v>
      </c>
      <c r="C364" s="223" t="s">
        <v>799</v>
      </c>
      <c r="D364" s="239" t="s">
        <v>72</v>
      </c>
      <c r="E364" s="239">
        <v>22</v>
      </c>
      <c r="F364" s="240">
        <v>14.88</v>
      </c>
      <c r="G364" s="240">
        <f t="shared" si="20"/>
        <v>17.153664000000003</v>
      </c>
      <c r="H364" s="240">
        <f t="shared" si="21"/>
        <v>17.994384</v>
      </c>
      <c r="I364" s="240">
        <f t="shared" si="22"/>
        <v>377.38060800000005</v>
      </c>
      <c r="J364" s="240">
        <f t="shared" si="23"/>
        <v>395.87644799999998</v>
      </c>
    </row>
    <row r="365" spans="1:10">
      <c r="A365" s="239" t="s">
        <v>800</v>
      </c>
      <c r="B365" s="239" t="s">
        <v>70</v>
      </c>
      <c r="C365" s="223" t="s">
        <v>801</v>
      </c>
      <c r="D365" s="239" t="s">
        <v>72</v>
      </c>
      <c r="E365" s="239">
        <v>7</v>
      </c>
      <c r="F365" s="240">
        <v>8.4499999999999993</v>
      </c>
      <c r="G365" s="240">
        <f t="shared" si="20"/>
        <v>9.7411599999999989</v>
      </c>
      <c r="H365" s="240">
        <f t="shared" si="21"/>
        <v>10.218584999999999</v>
      </c>
      <c r="I365" s="240">
        <f t="shared" si="22"/>
        <v>68.188119999999998</v>
      </c>
      <c r="J365" s="240">
        <f t="shared" si="23"/>
        <v>71.530094999999989</v>
      </c>
    </row>
    <row r="366" spans="1:10">
      <c r="A366" s="239" t="s">
        <v>802</v>
      </c>
      <c r="B366" s="239" t="s">
        <v>70</v>
      </c>
      <c r="C366" s="223" t="s">
        <v>803</v>
      </c>
      <c r="D366" s="239" t="s">
        <v>72</v>
      </c>
      <c r="E366" s="239">
        <v>483</v>
      </c>
      <c r="F366" s="240">
        <v>11.9</v>
      </c>
      <c r="G366" s="240">
        <f t="shared" si="20"/>
        <v>13.71832</v>
      </c>
      <c r="H366" s="240">
        <f t="shared" si="21"/>
        <v>14.39067</v>
      </c>
      <c r="I366" s="240">
        <f t="shared" si="22"/>
        <v>6625.9485599999998</v>
      </c>
      <c r="J366" s="240">
        <f t="shared" si="23"/>
        <v>6950.6936100000003</v>
      </c>
    </row>
    <row r="367" spans="1:10">
      <c r="A367" s="239" t="s">
        <v>804</v>
      </c>
      <c r="B367" s="239" t="s">
        <v>70</v>
      </c>
      <c r="C367" s="223" t="s">
        <v>805</v>
      </c>
      <c r="D367" s="239" t="s">
        <v>72</v>
      </c>
      <c r="E367" s="239">
        <v>7</v>
      </c>
      <c r="F367" s="240">
        <v>9.6199999999999992</v>
      </c>
      <c r="G367" s="240">
        <f t="shared" si="20"/>
        <v>11.089936</v>
      </c>
      <c r="H367" s="240">
        <f t="shared" si="21"/>
        <v>11.633466</v>
      </c>
      <c r="I367" s="240">
        <f t="shared" si="22"/>
        <v>77.629552000000004</v>
      </c>
      <c r="J367" s="240">
        <f t="shared" si="23"/>
        <v>81.434262000000004</v>
      </c>
    </row>
    <row r="368" spans="1:10">
      <c r="A368" s="239" t="s">
        <v>806</v>
      </c>
      <c r="B368" s="239" t="s">
        <v>70</v>
      </c>
      <c r="C368" s="223" t="s">
        <v>807</v>
      </c>
      <c r="D368" s="239" t="s">
        <v>72</v>
      </c>
      <c r="E368" s="239">
        <v>240</v>
      </c>
      <c r="F368" s="240">
        <v>9.64</v>
      </c>
      <c r="G368" s="240">
        <f t="shared" si="20"/>
        <v>11.112992000000002</v>
      </c>
      <c r="H368" s="240">
        <f t="shared" si="21"/>
        <v>11.657652000000001</v>
      </c>
      <c r="I368" s="240">
        <f t="shared" si="22"/>
        <v>2667.1180800000006</v>
      </c>
      <c r="J368" s="240">
        <f t="shared" si="23"/>
        <v>2797.8364799999999</v>
      </c>
    </row>
    <row r="369" spans="1:10">
      <c r="A369" s="239" t="s">
        <v>808</v>
      </c>
      <c r="B369" s="239" t="s">
        <v>70</v>
      </c>
      <c r="C369" s="223" t="s">
        <v>809</v>
      </c>
      <c r="D369" s="239" t="s">
        <v>72</v>
      </c>
      <c r="E369" s="239">
        <v>7</v>
      </c>
      <c r="F369" s="240">
        <v>15.66</v>
      </c>
      <c r="G369" s="240">
        <f t="shared" si="20"/>
        <v>18.052848000000001</v>
      </c>
      <c r="H369" s="240">
        <f t="shared" si="21"/>
        <v>18.937638</v>
      </c>
      <c r="I369" s="240">
        <f t="shared" si="22"/>
        <v>126.36993600000001</v>
      </c>
      <c r="J369" s="240">
        <f t="shared" si="23"/>
        <v>132.56346600000001</v>
      </c>
    </row>
    <row r="370" spans="1:10">
      <c r="A370" s="239" t="s">
        <v>810</v>
      </c>
      <c r="B370" s="239" t="s">
        <v>70</v>
      </c>
      <c r="C370" s="223" t="s">
        <v>811</v>
      </c>
      <c r="D370" s="239" t="s">
        <v>72</v>
      </c>
      <c r="E370" s="239">
        <v>7</v>
      </c>
      <c r="F370" s="240">
        <v>9.34</v>
      </c>
      <c r="G370" s="240">
        <f t="shared" si="20"/>
        <v>10.767151999999999</v>
      </c>
      <c r="H370" s="240">
        <f t="shared" si="21"/>
        <v>11.294862</v>
      </c>
      <c r="I370" s="240">
        <f t="shared" si="22"/>
        <v>75.370063999999999</v>
      </c>
      <c r="J370" s="240">
        <f t="shared" si="23"/>
        <v>79.064034000000007</v>
      </c>
    </row>
    <row r="371" spans="1:10">
      <c r="A371" s="239" t="s">
        <v>812</v>
      </c>
      <c r="B371" s="239" t="s">
        <v>70</v>
      </c>
      <c r="C371" s="223" t="s">
        <v>813</v>
      </c>
      <c r="D371" s="239" t="s">
        <v>72</v>
      </c>
      <c r="E371" s="239">
        <v>144</v>
      </c>
      <c r="F371" s="240">
        <v>9.9600000000000009</v>
      </c>
      <c r="G371" s="240">
        <f t="shared" si="20"/>
        <v>11.481888000000001</v>
      </c>
      <c r="H371" s="240">
        <f t="shared" si="21"/>
        <v>12.044628000000001</v>
      </c>
      <c r="I371" s="240">
        <f t="shared" si="22"/>
        <v>1653.3918720000001</v>
      </c>
      <c r="J371" s="240">
        <f t="shared" si="23"/>
        <v>1734.4264320000002</v>
      </c>
    </row>
    <row r="372" spans="1:10">
      <c r="A372" s="239" t="s">
        <v>814</v>
      </c>
      <c r="B372" s="239" t="s">
        <v>70</v>
      </c>
      <c r="C372" s="223" t="s">
        <v>815</v>
      </c>
      <c r="D372" s="239" t="s">
        <v>72</v>
      </c>
      <c r="E372" s="239">
        <v>7</v>
      </c>
      <c r="F372" s="240">
        <v>18.5</v>
      </c>
      <c r="G372" s="240">
        <f t="shared" si="20"/>
        <v>21.326800000000002</v>
      </c>
      <c r="H372" s="240">
        <f t="shared" si="21"/>
        <v>22.372050000000002</v>
      </c>
      <c r="I372" s="240">
        <f t="shared" si="22"/>
        <v>149.28760000000003</v>
      </c>
      <c r="J372" s="240">
        <f t="shared" si="23"/>
        <v>156.60435000000001</v>
      </c>
    </row>
    <row r="373" spans="1:10">
      <c r="A373" s="239" t="s">
        <v>816</v>
      </c>
      <c r="B373" s="239" t="s">
        <v>70</v>
      </c>
      <c r="C373" s="223" t="s">
        <v>817</v>
      </c>
      <c r="D373" s="239" t="s">
        <v>72</v>
      </c>
      <c r="E373" s="239">
        <v>7</v>
      </c>
      <c r="F373" s="240">
        <v>11.41</v>
      </c>
      <c r="G373" s="240">
        <f t="shared" si="20"/>
        <v>13.153448000000001</v>
      </c>
      <c r="H373" s="240">
        <f t="shared" si="21"/>
        <v>13.798113000000001</v>
      </c>
      <c r="I373" s="240">
        <f t="shared" si="22"/>
        <v>92.07413600000001</v>
      </c>
      <c r="J373" s="240">
        <f t="shared" si="23"/>
        <v>96.586791000000005</v>
      </c>
    </row>
    <row r="374" spans="1:10">
      <c r="A374" s="239" t="s">
        <v>818</v>
      </c>
      <c r="B374" s="239" t="s">
        <v>70</v>
      </c>
      <c r="C374" s="223" t="s">
        <v>819</v>
      </c>
      <c r="D374" s="239" t="s">
        <v>72</v>
      </c>
      <c r="E374" s="239">
        <v>95</v>
      </c>
      <c r="F374" s="240">
        <v>11.49</v>
      </c>
      <c r="G374" s="240">
        <f t="shared" si="20"/>
        <v>13.245672000000001</v>
      </c>
      <c r="H374" s="240">
        <f t="shared" si="21"/>
        <v>13.894857</v>
      </c>
      <c r="I374" s="240">
        <f t="shared" si="22"/>
        <v>1258.3388400000001</v>
      </c>
      <c r="J374" s="240">
        <f t="shared" si="23"/>
        <v>1320.0114149999999</v>
      </c>
    </row>
    <row r="375" spans="1:10">
      <c r="A375" s="239" t="s">
        <v>820</v>
      </c>
      <c r="B375" s="239" t="s">
        <v>70</v>
      </c>
      <c r="C375" s="223" t="s">
        <v>821</v>
      </c>
      <c r="D375" s="239" t="s">
        <v>72</v>
      </c>
      <c r="E375" s="239">
        <v>7</v>
      </c>
      <c r="F375" s="240">
        <v>17.7</v>
      </c>
      <c r="G375" s="240">
        <f t="shared" si="20"/>
        <v>20.40456</v>
      </c>
      <c r="H375" s="240">
        <f t="shared" si="21"/>
        <v>21.404609999999998</v>
      </c>
      <c r="I375" s="240">
        <f t="shared" si="22"/>
        <v>142.83192</v>
      </c>
      <c r="J375" s="240">
        <f t="shared" si="23"/>
        <v>149.83226999999999</v>
      </c>
    </row>
    <row r="376" spans="1:10">
      <c r="A376" s="239" t="s">
        <v>822</v>
      </c>
      <c r="B376" s="239" t="s">
        <v>70</v>
      </c>
      <c r="C376" s="223" t="s">
        <v>823</v>
      </c>
      <c r="D376" s="239" t="s">
        <v>72</v>
      </c>
      <c r="E376" s="239">
        <v>7</v>
      </c>
      <c r="F376" s="240">
        <v>13.83</v>
      </c>
      <c r="G376" s="240">
        <f t="shared" si="20"/>
        <v>15.943224000000001</v>
      </c>
      <c r="H376" s="240">
        <f t="shared" si="21"/>
        <v>16.724619000000001</v>
      </c>
      <c r="I376" s="240">
        <f t="shared" si="22"/>
        <v>111.60256800000001</v>
      </c>
      <c r="J376" s="240">
        <f t="shared" si="23"/>
        <v>117.072333</v>
      </c>
    </row>
    <row r="377" spans="1:10">
      <c r="A377" s="239" t="s">
        <v>824</v>
      </c>
      <c r="B377" s="239" t="s">
        <v>70</v>
      </c>
      <c r="C377" s="223" t="s">
        <v>825</v>
      </c>
      <c r="D377" s="239" t="s">
        <v>72</v>
      </c>
      <c r="E377" s="239">
        <v>7</v>
      </c>
      <c r="F377" s="240">
        <v>15.16</v>
      </c>
      <c r="G377" s="240">
        <f t="shared" si="20"/>
        <v>17.476448000000001</v>
      </c>
      <c r="H377" s="240">
        <f t="shared" si="21"/>
        <v>18.332988</v>
      </c>
      <c r="I377" s="240">
        <f t="shared" si="22"/>
        <v>122.33513600000001</v>
      </c>
      <c r="J377" s="240">
        <f t="shared" si="23"/>
        <v>128.330916</v>
      </c>
    </row>
    <row r="378" spans="1:10">
      <c r="A378" s="239" t="s">
        <v>826</v>
      </c>
      <c r="B378" s="239" t="s">
        <v>70</v>
      </c>
      <c r="C378" s="223" t="s">
        <v>827</v>
      </c>
      <c r="D378" s="239" t="s">
        <v>72</v>
      </c>
      <c r="E378" s="239">
        <v>7</v>
      </c>
      <c r="F378" s="240">
        <v>14.13</v>
      </c>
      <c r="G378" s="240">
        <f t="shared" si="20"/>
        <v>16.289064000000003</v>
      </c>
      <c r="H378" s="240">
        <f t="shared" si="21"/>
        <v>17.087409000000001</v>
      </c>
      <c r="I378" s="240">
        <f t="shared" si="22"/>
        <v>114.02344800000003</v>
      </c>
      <c r="J378" s="240">
        <f t="shared" si="23"/>
        <v>119.611863</v>
      </c>
    </row>
    <row r="379" spans="1:10">
      <c r="A379" s="239" t="s">
        <v>828</v>
      </c>
      <c r="B379" s="239" t="s">
        <v>70</v>
      </c>
      <c r="C379" s="223" t="s">
        <v>829</v>
      </c>
      <c r="D379" s="239" t="s">
        <v>72</v>
      </c>
      <c r="E379" s="239">
        <v>7</v>
      </c>
      <c r="F379" s="240">
        <v>12.14</v>
      </c>
      <c r="G379" s="240">
        <f t="shared" si="20"/>
        <v>13.994992000000002</v>
      </c>
      <c r="H379" s="240">
        <f t="shared" si="21"/>
        <v>14.680902000000001</v>
      </c>
      <c r="I379" s="240">
        <f t="shared" si="22"/>
        <v>97.964944000000017</v>
      </c>
      <c r="J379" s="240">
        <f t="shared" si="23"/>
        <v>102.76631400000001</v>
      </c>
    </row>
    <row r="380" spans="1:10">
      <c r="A380" s="239" t="s">
        <v>830</v>
      </c>
      <c r="B380" s="239" t="s">
        <v>70</v>
      </c>
      <c r="C380" s="223" t="s">
        <v>831</v>
      </c>
      <c r="D380" s="239" t="s">
        <v>72</v>
      </c>
      <c r="E380" s="239">
        <v>969</v>
      </c>
      <c r="F380" s="240">
        <v>16.46</v>
      </c>
      <c r="G380" s="240">
        <f t="shared" si="20"/>
        <v>18.975088000000003</v>
      </c>
      <c r="H380" s="240">
        <f t="shared" si="21"/>
        <v>19.905078000000003</v>
      </c>
      <c r="I380" s="240">
        <f t="shared" si="22"/>
        <v>18386.860272000002</v>
      </c>
      <c r="J380" s="240">
        <f t="shared" si="23"/>
        <v>19288.020582000005</v>
      </c>
    </row>
    <row r="381" spans="1:10">
      <c r="A381" s="312">
        <v>9300</v>
      </c>
      <c r="B381" s="239" t="s">
        <v>379</v>
      </c>
      <c r="C381" s="223" t="s">
        <v>832</v>
      </c>
      <c r="D381" s="239" t="s">
        <v>72</v>
      </c>
      <c r="E381" s="239">
        <v>22</v>
      </c>
      <c r="F381" s="240">
        <v>26.16</v>
      </c>
      <c r="G381" s="240">
        <f t="shared" si="20"/>
        <v>30.157248000000003</v>
      </c>
      <c r="H381" s="240">
        <f t="shared" si="21"/>
        <v>31.635288000000003</v>
      </c>
      <c r="I381" s="240">
        <f t="shared" si="22"/>
        <v>663.45945600000005</v>
      </c>
      <c r="J381" s="242">
        <f t="shared" si="23"/>
        <v>695.97633600000006</v>
      </c>
    </row>
    <row r="382" spans="1:10">
      <c r="A382" s="239" t="s">
        <v>833</v>
      </c>
      <c r="B382" s="239" t="s">
        <v>70</v>
      </c>
      <c r="C382" s="223" t="s">
        <v>834</v>
      </c>
      <c r="D382" s="239" t="s">
        <v>72</v>
      </c>
      <c r="E382" s="239">
        <v>2422</v>
      </c>
      <c r="F382" s="240">
        <v>3.72</v>
      </c>
      <c r="G382" s="240">
        <f t="shared" si="20"/>
        <v>4.2884160000000007</v>
      </c>
      <c r="H382" s="240">
        <f t="shared" si="21"/>
        <v>4.498596</v>
      </c>
      <c r="I382" s="240">
        <f t="shared" si="22"/>
        <v>10386.543552000001</v>
      </c>
      <c r="J382" s="240">
        <f t="shared" si="23"/>
        <v>10895.599512000001</v>
      </c>
    </row>
    <row r="383" spans="1:10" ht="30">
      <c r="A383" s="239" t="s">
        <v>835</v>
      </c>
      <c r="B383" s="239" t="s">
        <v>70</v>
      </c>
      <c r="C383" s="223" t="s">
        <v>836</v>
      </c>
      <c r="D383" s="239" t="s">
        <v>72</v>
      </c>
      <c r="E383" s="239">
        <v>1</v>
      </c>
      <c r="F383" s="240">
        <v>17</v>
      </c>
      <c r="G383" s="240">
        <f t="shared" si="20"/>
        <v>19.5976</v>
      </c>
      <c r="H383" s="240">
        <f t="shared" si="21"/>
        <v>20.5581</v>
      </c>
      <c r="I383" s="240">
        <f t="shared" si="22"/>
        <v>19.5976</v>
      </c>
      <c r="J383" s="240">
        <f t="shared" si="23"/>
        <v>20.5581</v>
      </c>
    </row>
    <row r="384" spans="1:10">
      <c r="A384" s="239" t="s">
        <v>837</v>
      </c>
      <c r="B384" s="239" t="s">
        <v>70</v>
      </c>
      <c r="C384" s="223" t="s">
        <v>838</v>
      </c>
      <c r="D384" s="239" t="s">
        <v>72</v>
      </c>
      <c r="E384" s="239">
        <v>3</v>
      </c>
      <c r="F384" s="240">
        <v>10.53</v>
      </c>
      <c r="G384" s="240">
        <f t="shared" si="20"/>
        <v>12.138983999999999</v>
      </c>
      <c r="H384" s="240">
        <f t="shared" si="21"/>
        <v>12.733929</v>
      </c>
      <c r="I384" s="240">
        <f t="shared" si="22"/>
        <v>36.416951999999995</v>
      </c>
      <c r="J384" s="240">
        <f t="shared" si="23"/>
        <v>38.201786999999996</v>
      </c>
    </row>
    <row r="385" spans="1:10" ht="45">
      <c r="A385" s="239" t="s">
        <v>839</v>
      </c>
      <c r="B385" s="239" t="s">
        <v>70</v>
      </c>
      <c r="C385" s="223" t="s">
        <v>840</v>
      </c>
      <c r="D385" s="239" t="s">
        <v>841</v>
      </c>
      <c r="E385" s="239">
        <v>1</v>
      </c>
      <c r="F385" s="240">
        <v>168.46</v>
      </c>
      <c r="G385" s="240">
        <f t="shared" si="20"/>
        <v>194.20068800000001</v>
      </c>
      <c r="H385" s="240">
        <f t="shared" si="21"/>
        <v>203.71867800000001</v>
      </c>
      <c r="I385" s="240">
        <f t="shared" si="22"/>
        <v>194.20068800000001</v>
      </c>
      <c r="J385" s="240">
        <f t="shared" si="23"/>
        <v>203.71867800000001</v>
      </c>
    </row>
    <row r="386" spans="1:10" ht="30">
      <c r="A386" s="239" t="s">
        <v>842</v>
      </c>
      <c r="B386" s="239" t="s">
        <v>70</v>
      </c>
      <c r="C386" s="223" t="s">
        <v>843</v>
      </c>
      <c r="D386" s="239" t="s">
        <v>72</v>
      </c>
      <c r="E386" s="239">
        <v>47</v>
      </c>
      <c r="F386" s="240">
        <v>9.64</v>
      </c>
      <c r="G386" s="240">
        <f t="shared" ref="G386:G449" si="24">F386*(1+$L$2)</f>
        <v>11.112992000000002</v>
      </c>
      <c r="H386" s="240">
        <f t="shared" ref="H386:H449" si="25">F386*(1+$M$2)</f>
        <v>11.657652000000001</v>
      </c>
      <c r="I386" s="240">
        <f t="shared" ref="I386:I449" si="26">E386*G386</f>
        <v>522.31062400000008</v>
      </c>
      <c r="J386" s="240">
        <f t="shared" ref="J386:J449" si="27">E386*H386</f>
        <v>547.90964400000007</v>
      </c>
    </row>
    <row r="387" spans="1:10">
      <c r="A387" s="239" t="s">
        <v>844</v>
      </c>
      <c r="B387" s="239" t="s">
        <v>70</v>
      </c>
      <c r="C387" s="223" t="s">
        <v>845</v>
      </c>
      <c r="D387" s="239" t="s">
        <v>72</v>
      </c>
      <c r="E387" s="239">
        <v>3</v>
      </c>
      <c r="F387" s="240">
        <v>1869.64</v>
      </c>
      <c r="G387" s="240">
        <f t="shared" si="24"/>
        <v>2155.3209920000004</v>
      </c>
      <c r="H387" s="240">
        <f t="shared" si="25"/>
        <v>2260.9556520000001</v>
      </c>
      <c r="I387" s="240">
        <f t="shared" si="26"/>
        <v>6465.9629760000007</v>
      </c>
      <c r="J387" s="240">
        <f t="shared" si="27"/>
        <v>6782.8669559999998</v>
      </c>
    </row>
    <row r="388" spans="1:10">
      <c r="A388" s="239" t="s">
        <v>846</v>
      </c>
      <c r="B388" s="239" t="s">
        <v>70</v>
      </c>
      <c r="C388" s="223" t="s">
        <v>847</v>
      </c>
      <c r="D388" s="239" t="s">
        <v>72</v>
      </c>
      <c r="E388" s="239">
        <v>3</v>
      </c>
      <c r="F388" s="240">
        <v>2796.27</v>
      </c>
      <c r="G388" s="240">
        <f t="shared" si="24"/>
        <v>3223.5400560000003</v>
      </c>
      <c r="H388" s="240">
        <f t="shared" si="25"/>
        <v>3381.5293110000002</v>
      </c>
      <c r="I388" s="240">
        <f t="shared" si="26"/>
        <v>9670.6201680000013</v>
      </c>
      <c r="J388" s="240">
        <f t="shared" si="27"/>
        <v>10144.587933000001</v>
      </c>
    </row>
    <row r="389" spans="1:10">
      <c r="A389" s="239" t="s">
        <v>848</v>
      </c>
      <c r="B389" s="239" t="s">
        <v>70</v>
      </c>
      <c r="C389" s="223" t="s">
        <v>849</v>
      </c>
      <c r="D389" s="239" t="s">
        <v>72</v>
      </c>
      <c r="E389" s="239">
        <v>3</v>
      </c>
      <c r="F389" s="240">
        <v>195.31</v>
      </c>
      <c r="G389" s="240">
        <f t="shared" si="24"/>
        <v>225.153368</v>
      </c>
      <c r="H389" s="240">
        <f t="shared" si="25"/>
        <v>236.18838300000002</v>
      </c>
      <c r="I389" s="240">
        <f t="shared" si="26"/>
        <v>675.460104</v>
      </c>
      <c r="J389" s="240">
        <f t="shared" si="27"/>
        <v>708.56514900000002</v>
      </c>
    </row>
    <row r="390" spans="1:10">
      <c r="A390" s="239" t="s">
        <v>850</v>
      </c>
      <c r="B390" s="239" t="s">
        <v>70</v>
      </c>
      <c r="C390" s="223" t="s">
        <v>851</v>
      </c>
      <c r="D390" s="239" t="s">
        <v>72</v>
      </c>
      <c r="E390" s="239">
        <v>1</v>
      </c>
      <c r="F390" s="240">
        <v>6310.04</v>
      </c>
      <c r="G390" s="240">
        <f t="shared" si="24"/>
        <v>7274.2141120000006</v>
      </c>
      <c r="H390" s="240">
        <f t="shared" si="25"/>
        <v>7630.7313720000002</v>
      </c>
      <c r="I390" s="240">
        <f t="shared" si="26"/>
        <v>7274.2141120000006</v>
      </c>
      <c r="J390" s="240">
        <f t="shared" si="27"/>
        <v>7630.7313720000002</v>
      </c>
    </row>
    <row r="391" spans="1:10">
      <c r="A391" s="239" t="s">
        <v>852</v>
      </c>
      <c r="B391" s="239" t="s">
        <v>70</v>
      </c>
      <c r="C391" s="223" t="s">
        <v>853</v>
      </c>
      <c r="D391" s="239" t="s">
        <v>72</v>
      </c>
      <c r="E391" s="239">
        <v>3</v>
      </c>
      <c r="F391" s="240">
        <v>411.42</v>
      </c>
      <c r="G391" s="240">
        <f t="shared" si="24"/>
        <v>474.28497600000003</v>
      </c>
      <c r="H391" s="240">
        <f t="shared" si="25"/>
        <v>497.53020600000002</v>
      </c>
      <c r="I391" s="240">
        <f t="shared" si="26"/>
        <v>1422.8549280000002</v>
      </c>
      <c r="J391" s="240">
        <f t="shared" si="27"/>
        <v>1492.5906180000002</v>
      </c>
    </row>
    <row r="392" spans="1:10">
      <c r="A392" s="239" t="s">
        <v>854</v>
      </c>
      <c r="B392" s="239" t="s">
        <v>70</v>
      </c>
      <c r="C392" s="223" t="s">
        <v>855</v>
      </c>
      <c r="D392" s="239" t="s">
        <v>72</v>
      </c>
      <c r="E392" s="239">
        <v>1</v>
      </c>
      <c r="F392" s="240">
        <v>15357.14</v>
      </c>
      <c r="G392" s="240">
        <f t="shared" si="24"/>
        <v>17703.710992</v>
      </c>
      <c r="H392" s="240">
        <f t="shared" si="25"/>
        <v>18571.389402000001</v>
      </c>
      <c r="I392" s="240">
        <f t="shared" si="26"/>
        <v>17703.710992</v>
      </c>
      <c r="J392" s="240">
        <f t="shared" si="27"/>
        <v>18571.389402000001</v>
      </c>
    </row>
    <row r="393" spans="1:10">
      <c r="A393" s="239" t="s">
        <v>856</v>
      </c>
      <c r="B393" s="239" t="s">
        <v>70</v>
      </c>
      <c r="C393" s="223" t="s">
        <v>857</v>
      </c>
      <c r="D393" s="239" t="s">
        <v>72</v>
      </c>
      <c r="E393" s="239">
        <v>3</v>
      </c>
      <c r="F393" s="240">
        <v>786.42</v>
      </c>
      <c r="G393" s="240">
        <f t="shared" si="24"/>
        <v>906.58497599999998</v>
      </c>
      <c r="H393" s="240">
        <f t="shared" si="25"/>
        <v>951.01770599999998</v>
      </c>
      <c r="I393" s="240">
        <f t="shared" si="26"/>
        <v>2719.7549279999998</v>
      </c>
      <c r="J393" s="240">
        <f t="shared" si="27"/>
        <v>2853.0531179999998</v>
      </c>
    </row>
    <row r="394" spans="1:10">
      <c r="A394" s="239" t="s">
        <v>858</v>
      </c>
      <c r="B394" s="239" t="s">
        <v>70</v>
      </c>
      <c r="C394" s="223" t="s">
        <v>859</v>
      </c>
      <c r="D394" s="239" t="s">
        <v>72</v>
      </c>
      <c r="E394" s="239">
        <v>3</v>
      </c>
      <c r="F394" s="240">
        <v>159.28</v>
      </c>
      <c r="G394" s="240">
        <f t="shared" si="24"/>
        <v>183.61798400000001</v>
      </c>
      <c r="H394" s="240">
        <f t="shared" si="25"/>
        <v>192.61730400000002</v>
      </c>
      <c r="I394" s="240">
        <f t="shared" si="26"/>
        <v>550.85395200000005</v>
      </c>
      <c r="J394" s="240">
        <f t="shared" si="27"/>
        <v>577.85191200000008</v>
      </c>
    </row>
    <row r="395" spans="1:10">
      <c r="A395" s="239" t="s">
        <v>860</v>
      </c>
      <c r="B395" s="239" t="s">
        <v>70</v>
      </c>
      <c r="C395" s="223" t="s">
        <v>861</v>
      </c>
      <c r="D395" s="239" t="s">
        <v>72</v>
      </c>
      <c r="E395" s="239">
        <v>3</v>
      </c>
      <c r="F395" s="240">
        <v>219.1</v>
      </c>
      <c r="G395" s="240">
        <f t="shared" si="24"/>
        <v>252.57848000000001</v>
      </c>
      <c r="H395" s="240">
        <f t="shared" si="25"/>
        <v>264.95762999999999</v>
      </c>
      <c r="I395" s="240">
        <f t="shared" si="26"/>
        <v>757.73544000000004</v>
      </c>
      <c r="J395" s="240">
        <f t="shared" si="27"/>
        <v>794.87288999999998</v>
      </c>
    </row>
    <row r="396" spans="1:10">
      <c r="A396" s="239" t="s">
        <v>862</v>
      </c>
      <c r="B396" s="239" t="s">
        <v>70</v>
      </c>
      <c r="C396" s="223" t="s">
        <v>863</v>
      </c>
      <c r="D396" s="239" t="s">
        <v>72</v>
      </c>
      <c r="E396" s="239">
        <v>1</v>
      </c>
      <c r="F396" s="240">
        <v>4824.16</v>
      </c>
      <c r="G396" s="240">
        <f t="shared" si="24"/>
        <v>5561.2916480000004</v>
      </c>
      <c r="H396" s="240">
        <f t="shared" si="25"/>
        <v>5833.8566879999998</v>
      </c>
      <c r="I396" s="240">
        <f t="shared" si="26"/>
        <v>5561.2916480000004</v>
      </c>
      <c r="J396" s="240">
        <f t="shared" si="27"/>
        <v>5833.8566879999998</v>
      </c>
    </row>
    <row r="397" spans="1:10">
      <c r="A397" s="239" t="s">
        <v>864</v>
      </c>
      <c r="B397" s="239" t="s">
        <v>70</v>
      </c>
      <c r="C397" s="223" t="s">
        <v>865</v>
      </c>
      <c r="D397" s="239" t="s">
        <v>72</v>
      </c>
      <c r="E397" s="239">
        <v>1</v>
      </c>
      <c r="F397" s="240">
        <v>7419.64</v>
      </c>
      <c r="G397" s="240">
        <f t="shared" si="24"/>
        <v>8553.3609919999999</v>
      </c>
      <c r="H397" s="240">
        <f t="shared" si="25"/>
        <v>8972.5706520000003</v>
      </c>
      <c r="I397" s="240">
        <f t="shared" si="26"/>
        <v>8553.3609919999999</v>
      </c>
      <c r="J397" s="240">
        <f t="shared" si="27"/>
        <v>8972.5706520000003</v>
      </c>
    </row>
    <row r="398" spans="1:10">
      <c r="A398" s="239" t="s">
        <v>866</v>
      </c>
      <c r="B398" s="239" t="s">
        <v>70</v>
      </c>
      <c r="C398" s="223" t="s">
        <v>867</v>
      </c>
      <c r="D398" s="239" t="s">
        <v>72</v>
      </c>
      <c r="E398" s="239">
        <v>3</v>
      </c>
      <c r="F398" s="240">
        <v>339.1</v>
      </c>
      <c r="G398" s="240">
        <f t="shared" si="24"/>
        <v>390.91448000000003</v>
      </c>
      <c r="H398" s="240">
        <f t="shared" si="25"/>
        <v>410.07363000000004</v>
      </c>
      <c r="I398" s="240">
        <f t="shared" si="26"/>
        <v>1172.7434400000002</v>
      </c>
      <c r="J398" s="240">
        <f t="shared" si="27"/>
        <v>1230.2208900000001</v>
      </c>
    </row>
    <row r="399" spans="1:10">
      <c r="A399" s="239" t="s">
        <v>868</v>
      </c>
      <c r="B399" s="239" t="s">
        <v>70</v>
      </c>
      <c r="C399" s="223" t="s">
        <v>869</v>
      </c>
      <c r="D399" s="239" t="s">
        <v>72</v>
      </c>
      <c r="E399" s="239">
        <v>1</v>
      </c>
      <c r="F399" s="240">
        <v>8857.44</v>
      </c>
      <c r="G399" s="240">
        <f t="shared" si="24"/>
        <v>10210.856832000001</v>
      </c>
      <c r="H399" s="240">
        <f t="shared" si="25"/>
        <v>10711.302192000001</v>
      </c>
      <c r="I399" s="240">
        <f t="shared" si="26"/>
        <v>10210.856832000001</v>
      </c>
      <c r="J399" s="240">
        <f t="shared" si="27"/>
        <v>10711.302192000001</v>
      </c>
    </row>
    <row r="400" spans="1:10">
      <c r="A400" s="239" t="s">
        <v>870</v>
      </c>
      <c r="B400" s="239" t="s">
        <v>70</v>
      </c>
      <c r="C400" s="223" t="s">
        <v>871</v>
      </c>
      <c r="D400" s="239" t="s">
        <v>72</v>
      </c>
      <c r="E400" s="239">
        <v>3</v>
      </c>
      <c r="F400" s="240">
        <v>606.48</v>
      </c>
      <c r="G400" s="240">
        <f t="shared" si="24"/>
        <v>699.15014400000007</v>
      </c>
      <c r="H400" s="240">
        <f t="shared" si="25"/>
        <v>733.41626400000007</v>
      </c>
      <c r="I400" s="240">
        <f t="shared" si="26"/>
        <v>2097.4504320000001</v>
      </c>
      <c r="J400" s="240">
        <f t="shared" si="27"/>
        <v>2200.2487920000003</v>
      </c>
    </row>
    <row r="401" spans="1:10">
      <c r="A401" s="239" t="s">
        <v>872</v>
      </c>
      <c r="B401" s="239" t="s">
        <v>70</v>
      </c>
      <c r="C401" s="223" t="s">
        <v>873</v>
      </c>
      <c r="D401" s="239" t="s">
        <v>72</v>
      </c>
      <c r="E401" s="239">
        <v>1</v>
      </c>
      <c r="F401" s="240">
        <v>21772.02</v>
      </c>
      <c r="G401" s="240">
        <f t="shared" si="24"/>
        <v>25098.784656</v>
      </c>
      <c r="H401" s="240">
        <f t="shared" si="25"/>
        <v>26328.903786000003</v>
      </c>
      <c r="I401" s="240">
        <f t="shared" si="26"/>
        <v>25098.784656</v>
      </c>
      <c r="J401" s="240">
        <f t="shared" si="27"/>
        <v>26328.903786000003</v>
      </c>
    </row>
    <row r="402" spans="1:10">
      <c r="A402" s="239" t="s">
        <v>874</v>
      </c>
      <c r="B402" s="239" t="s">
        <v>70</v>
      </c>
      <c r="C402" s="223" t="s">
        <v>875</v>
      </c>
      <c r="D402" s="239" t="s">
        <v>72</v>
      </c>
      <c r="E402" s="239">
        <v>3</v>
      </c>
      <c r="F402" s="240">
        <v>1138.8699999999999</v>
      </c>
      <c r="G402" s="240">
        <f t="shared" si="24"/>
        <v>1312.889336</v>
      </c>
      <c r="H402" s="240">
        <f t="shared" si="25"/>
        <v>1377.2354909999999</v>
      </c>
      <c r="I402" s="240">
        <f t="shared" si="26"/>
        <v>3938.6680079999996</v>
      </c>
      <c r="J402" s="240">
        <f t="shared" si="27"/>
        <v>4131.7064730000002</v>
      </c>
    </row>
    <row r="403" spans="1:10">
      <c r="A403" s="239" t="s">
        <v>876</v>
      </c>
      <c r="B403" s="239" t="s">
        <v>70</v>
      </c>
      <c r="C403" s="223" t="s">
        <v>877</v>
      </c>
      <c r="D403" s="239" t="s">
        <v>72</v>
      </c>
      <c r="E403" s="239">
        <v>3</v>
      </c>
      <c r="F403" s="240">
        <v>150</v>
      </c>
      <c r="G403" s="240">
        <f t="shared" si="24"/>
        <v>172.92000000000002</v>
      </c>
      <c r="H403" s="240">
        <f t="shared" si="25"/>
        <v>181.39500000000001</v>
      </c>
      <c r="I403" s="240">
        <f t="shared" si="26"/>
        <v>518.76</v>
      </c>
      <c r="J403" s="240">
        <f t="shared" si="27"/>
        <v>544.18500000000006</v>
      </c>
    </row>
    <row r="404" spans="1:10">
      <c r="A404" s="239" t="s">
        <v>878</v>
      </c>
      <c r="B404" s="239" t="s">
        <v>70</v>
      </c>
      <c r="C404" s="223" t="s">
        <v>879</v>
      </c>
      <c r="D404" s="239" t="s">
        <v>72</v>
      </c>
      <c r="E404" s="239">
        <v>3</v>
      </c>
      <c r="F404" s="240">
        <v>1564.98</v>
      </c>
      <c r="G404" s="240">
        <f t="shared" si="24"/>
        <v>1804.1089440000001</v>
      </c>
      <c r="H404" s="240">
        <f t="shared" si="25"/>
        <v>1892.5303140000001</v>
      </c>
      <c r="I404" s="240">
        <f t="shared" si="26"/>
        <v>5412.3268320000006</v>
      </c>
      <c r="J404" s="240">
        <f t="shared" si="27"/>
        <v>5677.5909420000007</v>
      </c>
    </row>
    <row r="405" spans="1:10" ht="30">
      <c r="A405" s="239" t="s">
        <v>880</v>
      </c>
      <c r="B405" s="239" t="s">
        <v>70</v>
      </c>
      <c r="C405" s="223" t="s">
        <v>881</v>
      </c>
      <c r="D405" s="239" t="s">
        <v>72</v>
      </c>
      <c r="E405" s="239">
        <v>22</v>
      </c>
      <c r="F405" s="240">
        <v>10.67</v>
      </c>
      <c r="G405" s="240">
        <f t="shared" si="24"/>
        <v>12.300376</v>
      </c>
      <c r="H405" s="240">
        <f t="shared" si="25"/>
        <v>12.903231</v>
      </c>
      <c r="I405" s="240">
        <f t="shared" si="26"/>
        <v>270.608272</v>
      </c>
      <c r="J405" s="240">
        <f t="shared" si="27"/>
        <v>283.871082</v>
      </c>
    </row>
    <row r="406" spans="1:10" ht="30">
      <c r="A406" s="239" t="s">
        <v>882</v>
      </c>
      <c r="B406" s="239" t="s">
        <v>70</v>
      </c>
      <c r="C406" s="223" t="s">
        <v>883</v>
      </c>
      <c r="D406" s="239" t="s">
        <v>72</v>
      </c>
      <c r="E406" s="239">
        <v>22</v>
      </c>
      <c r="F406" s="240">
        <v>57.3</v>
      </c>
      <c r="G406" s="240">
        <f t="shared" si="24"/>
        <v>66.055440000000004</v>
      </c>
      <c r="H406" s="240">
        <f t="shared" si="25"/>
        <v>69.29289</v>
      </c>
      <c r="I406" s="240">
        <f t="shared" si="26"/>
        <v>1453.2196800000002</v>
      </c>
      <c r="J406" s="240">
        <f t="shared" si="27"/>
        <v>1524.4435800000001</v>
      </c>
    </row>
    <row r="407" spans="1:10" ht="30">
      <c r="A407" s="239" t="s">
        <v>884</v>
      </c>
      <c r="B407" s="239" t="s">
        <v>70</v>
      </c>
      <c r="C407" s="223" t="s">
        <v>885</v>
      </c>
      <c r="D407" s="239" t="s">
        <v>72</v>
      </c>
      <c r="E407" s="239">
        <v>22</v>
      </c>
      <c r="F407" s="240">
        <v>46.07</v>
      </c>
      <c r="G407" s="240">
        <f t="shared" si="24"/>
        <v>53.109496</v>
      </c>
      <c r="H407" s="240">
        <f t="shared" si="25"/>
        <v>55.712451000000001</v>
      </c>
      <c r="I407" s="240">
        <f t="shared" si="26"/>
        <v>1168.4089120000001</v>
      </c>
      <c r="J407" s="240">
        <f t="shared" si="27"/>
        <v>1225.6739219999999</v>
      </c>
    </row>
    <row r="408" spans="1:10">
      <c r="A408" s="239" t="s">
        <v>886</v>
      </c>
      <c r="B408" s="239" t="s">
        <v>70</v>
      </c>
      <c r="C408" s="223" t="s">
        <v>887</v>
      </c>
      <c r="D408" s="239" t="s">
        <v>72</v>
      </c>
      <c r="E408" s="239">
        <v>22</v>
      </c>
      <c r="F408" s="240">
        <v>3.75</v>
      </c>
      <c r="G408" s="240">
        <f t="shared" si="24"/>
        <v>4.3230000000000004</v>
      </c>
      <c r="H408" s="240">
        <f t="shared" si="25"/>
        <v>4.5348750000000004</v>
      </c>
      <c r="I408" s="240">
        <f t="shared" si="26"/>
        <v>95.106000000000009</v>
      </c>
      <c r="J408" s="240">
        <f t="shared" si="27"/>
        <v>99.767250000000004</v>
      </c>
    </row>
    <row r="409" spans="1:10" ht="30">
      <c r="A409" s="239" t="s">
        <v>888</v>
      </c>
      <c r="B409" s="239" t="s">
        <v>70</v>
      </c>
      <c r="C409" s="223" t="s">
        <v>889</v>
      </c>
      <c r="D409" s="239" t="s">
        <v>72</v>
      </c>
      <c r="E409" s="239">
        <v>22</v>
      </c>
      <c r="F409" s="240">
        <v>55.96</v>
      </c>
      <c r="G409" s="240">
        <f t="shared" si="24"/>
        <v>64.510688000000002</v>
      </c>
      <c r="H409" s="240">
        <f t="shared" si="25"/>
        <v>67.672427999999996</v>
      </c>
      <c r="I409" s="240">
        <f t="shared" si="26"/>
        <v>1419.235136</v>
      </c>
      <c r="J409" s="240">
        <f t="shared" si="27"/>
        <v>1488.793416</v>
      </c>
    </row>
    <row r="410" spans="1:10" ht="30">
      <c r="A410" s="239" t="s">
        <v>890</v>
      </c>
      <c r="B410" s="239" t="s">
        <v>70</v>
      </c>
      <c r="C410" s="223" t="s">
        <v>891</v>
      </c>
      <c r="D410" s="239" t="s">
        <v>72</v>
      </c>
      <c r="E410" s="239">
        <v>71</v>
      </c>
      <c r="F410" s="240">
        <v>49.64</v>
      </c>
      <c r="G410" s="240">
        <f t="shared" si="24"/>
        <v>57.224992</v>
      </c>
      <c r="H410" s="240">
        <f t="shared" si="25"/>
        <v>60.029652000000006</v>
      </c>
      <c r="I410" s="240">
        <f t="shared" si="26"/>
        <v>4062.974432</v>
      </c>
      <c r="J410" s="240">
        <f t="shared" si="27"/>
        <v>4262.1052920000002</v>
      </c>
    </row>
    <row r="411" spans="1:10">
      <c r="A411" s="239" t="s">
        <v>892</v>
      </c>
      <c r="B411" s="239" t="s">
        <v>70</v>
      </c>
      <c r="C411" s="223" t="s">
        <v>893</v>
      </c>
      <c r="D411" s="239" t="s">
        <v>72</v>
      </c>
      <c r="E411" s="239">
        <v>6</v>
      </c>
      <c r="F411" s="240">
        <v>11.51</v>
      </c>
      <c r="G411" s="240">
        <f t="shared" si="24"/>
        <v>13.268727999999999</v>
      </c>
      <c r="H411" s="240">
        <f t="shared" si="25"/>
        <v>13.919043</v>
      </c>
      <c r="I411" s="240">
        <f t="shared" si="26"/>
        <v>79.612368000000004</v>
      </c>
      <c r="J411" s="240">
        <f t="shared" si="27"/>
        <v>83.514257999999998</v>
      </c>
    </row>
    <row r="412" spans="1:10">
      <c r="A412" s="239" t="s">
        <v>894</v>
      </c>
      <c r="B412" s="239" t="s">
        <v>70</v>
      </c>
      <c r="C412" s="223" t="s">
        <v>895</v>
      </c>
      <c r="D412" s="239" t="s">
        <v>72</v>
      </c>
      <c r="E412" s="239">
        <v>6</v>
      </c>
      <c r="F412" s="240">
        <v>152.63999999999999</v>
      </c>
      <c r="G412" s="240">
        <f t="shared" si="24"/>
        <v>175.963392</v>
      </c>
      <c r="H412" s="240">
        <f t="shared" si="25"/>
        <v>184.58755199999999</v>
      </c>
      <c r="I412" s="240">
        <f t="shared" si="26"/>
        <v>1055.780352</v>
      </c>
      <c r="J412" s="240">
        <f t="shared" si="27"/>
        <v>1107.525312</v>
      </c>
    </row>
    <row r="413" spans="1:10" ht="30">
      <c r="A413" s="239" t="s">
        <v>896</v>
      </c>
      <c r="B413" s="239" t="s">
        <v>70</v>
      </c>
      <c r="C413" s="223" t="s">
        <v>897</v>
      </c>
      <c r="D413" s="239" t="s">
        <v>72</v>
      </c>
      <c r="E413" s="239">
        <v>6</v>
      </c>
      <c r="F413" s="240">
        <v>4.32</v>
      </c>
      <c r="G413" s="240">
        <f t="shared" si="24"/>
        <v>4.9800960000000005</v>
      </c>
      <c r="H413" s="240">
        <f t="shared" si="25"/>
        <v>5.2241760000000008</v>
      </c>
      <c r="I413" s="240">
        <f t="shared" si="26"/>
        <v>29.880576000000005</v>
      </c>
      <c r="J413" s="240">
        <f t="shared" si="27"/>
        <v>31.345056000000007</v>
      </c>
    </row>
    <row r="414" spans="1:10" ht="30">
      <c r="A414" s="239" t="s">
        <v>898</v>
      </c>
      <c r="B414" s="239" t="s">
        <v>70</v>
      </c>
      <c r="C414" s="223" t="s">
        <v>899</v>
      </c>
      <c r="D414" s="239" t="s">
        <v>72</v>
      </c>
      <c r="E414" s="239">
        <v>47</v>
      </c>
      <c r="F414" s="240">
        <v>4.88</v>
      </c>
      <c r="G414" s="240">
        <f t="shared" si="24"/>
        <v>5.6256640000000004</v>
      </c>
      <c r="H414" s="240">
        <f t="shared" si="25"/>
        <v>5.9013840000000002</v>
      </c>
      <c r="I414" s="240">
        <f t="shared" si="26"/>
        <v>264.40620799999999</v>
      </c>
      <c r="J414" s="240">
        <f t="shared" si="27"/>
        <v>277.365048</v>
      </c>
    </row>
    <row r="415" spans="1:10" ht="30">
      <c r="A415" s="239" t="s">
        <v>900</v>
      </c>
      <c r="B415" s="239" t="s">
        <v>70</v>
      </c>
      <c r="C415" s="223" t="s">
        <v>901</v>
      </c>
      <c r="D415" s="239" t="s">
        <v>72</v>
      </c>
      <c r="E415" s="239">
        <v>6</v>
      </c>
      <c r="F415" s="240">
        <v>6.64</v>
      </c>
      <c r="G415" s="240">
        <f t="shared" si="24"/>
        <v>7.6545920000000001</v>
      </c>
      <c r="H415" s="240">
        <f t="shared" si="25"/>
        <v>8.0297520000000002</v>
      </c>
      <c r="I415" s="240">
        <f t="shared" si="26"/>
        <v>45.927551999999999</v>
      </c>
      <c r="J415" s="240">
        <f t="shared" si="27"/>
        <v>48.178511999999998</v>
      </c>
    </row>
    <row r="416" spans="1:10" ht="30">
      <c r="A416" s="239" t="s">
        <v>902</v>
      </c>
      <c r="B416" s="239" t="s">
        <v>70</v>
      </c>
      <c r="C416" s="223" t="s">
        <v>903</v>
      </c>
      <c r="D416" s="239" t="s">
        <v>72</v>
      </c>
      <c r="E416" s="239">
        <v>6</v>
      </c>
      <c r="F416" s="240">
        <v>15.12</v>
      </c>
      <c r="G416" s="240">
        <f t="shared" si="24"/>
        <v>17.430336</v>
      </c>
      <c r="H416" s="240">
        <f t="shared" si="25"/>
        <v>18.284616</v>
      </c>
      <c r="I416" s="240">
        <f t="shared" si="26"/>
        <v>104.58201600000001</v>
      </c>
      <c r="J416" s="240">
        <f t="shared" si="27"/>
        <v>109.707696</v>
      </c>
    </row>
    <row r="417" spans="1:10" ht="30">
      <c r="A417" s="239" t="s">
        <v>904</v>
      </c>
      <c r="B417" s="239" t="s">
        <v>70</v>
      </c>
      <c r="C417" s="223" t="s">
        <v>905</v>
      </c>
      <c r="D417" s="239" t="s">
        <v>72</v>
      </c>
      <c r="E417" s="239">
        <v>6</v>
      </c>
      <c r="F417" s="240">
        <v>18.440000000000001</v>
      </c>
      <c r="G417" s="240">
        <f t="shared" si="24"/>
        <v>21.257632000000001</v>
      </c>
      <c r="H417" s="240">
        <f t="shared" si="25"/>
        <v>22.299492000000001</v>
      </c>
      <c r="I417" s="240">
        <f t="shared" si="26"/>
        <v>127.54579200000001</v>
      </c>
      <c r="J417" s="240">
        <f t="shared" si="27"/>
        <v>133.796952</v>
      </c>
    </row>
    <row r="418" spans="1:10">
      <c r="A418" s="239" t="s">
        <v>906</v>
      </c>
      <c r="B418" s="239" t="s">
        <v>70</v>
      </c>
      <c r="C418" s="223" t="s">
        <v>907</v>
      </c>
      <c r="D418" s="239" t="s">
        <v>72</v>
      </c>
      <c r="E418" s="239">
        <v>6</v>
      </c>
      <c r="F418" s="240">
        <v>27.07</v>
      </c>
      <c r="G418" s="240">
        <f t="shared" si="24"/>
        <v>31.206296000000002</v>
      </c>
      <c r="H418" s="240">
        <f t="shared" si="25"/>
        <v>32.735751</v>
      </c>
      <c r="I418" s="240">
        <f t="shared" si="26"/>
        <v>187.237776</v>
      </c>
      <c r="J418" s="240">
        <f t="shared" si="27"/>
        <v>196.41450600000002</v>
      </c>
    </row>
    <row r="419" spans="1:10" ht="30">
      <c r="A419" s="239" t="s">
        <v>908</v>
      </c>
      <c r="B419" s="239" t="s">
        <v>70</v>
      </c>
      <c r="C419" s="223" t="s">
        <v>909</v>
      </c>
      <c r="D419" s="239" t="s">
        <v>72</v>
      </c>
      <c r="E419" s="239">
        <v>6</v>
      </c>
      <c r="F419" s="240">
        <v>68.55</v>
      </c>
      <c r="G419" s="240">
        <f t="shared" si="24"/>
        <v>79.024439999999998</v>
      </c>
      <c r="H419" s="240">
        <f t="shared" si="25"/>
        <v>82.897514999999999</v>
      </c>
      <c r="I419" s="240">
        <f t="shared" si="26"/>
        <v>474.14663999999999</v>
      </c>
      <c r="J419" s="240">
        <f t="shared" si="27"/>
        <v>497.38508999999999</v>
      </c>
    </row>
    <row r="420" spans="1:10">
      <c r="A420" s="239" t="s">
        <v>910</v>
      </c>
      <c r="B420" s="239" t="s">
        <v>70</v>
      </c>
      <c r="C420" s="223" t="s">
        <v>911</v>
      </c>
      <c r="D420" s="239" t="s">
        <v>72</v>
      </c>
      <c r="E420" s="239">
        <v>6</v>
      </c>
      <c r="F420" s="240">
        <v>90</v>
      </c>
      <c r="G420" s="240">
        <f t="shared" si="24"/>
        <v>103.75200000000001</v>
      </c>
      <c r="H420" s="240">
        <f t="shared" si="25"/>
        <v>108.837</v>
      </c>
      <c r="I420" s="240">
        <f t="shared" si="26"/>
        <v>622.51200000000006</v>
      </c>
      <c r="J420" s="240">
        <f t="shared" si="27"/>
        <v>653.02200000000005</v>
      </c>
    </row>
    <row r="421" spans="1:10">
      <c r="A421" s="239" t="s">
        <v>912</v>
      </c>
      <c r="B421" s="239" t="s">
        <v>70</v>
      </c>
      <c r="C421" s="223" t="s">
        <v>913</v>
      </c>
      <c r="D421" s="239" t="s">
        <v>72</v>
      </c>
      <c r="E421" s="239">
        <v>6</v>
      </c>
      <c r="F421" s="240">
        <v>6.29</v>
      </c>
      <c r="G421" s="240">
        <f t="shared" si="24"/>
        <v>7.251112</v>
      </c>
      <c r="H421" s="240">
        <f t="shared" si="25"/>
        <v>7.6064970000000001</v>
      </c>
      <c r="I421" s="240">
        <f t="shared" si="26"/>
        <v>43.506672000000002</v>
      </c>
      <c r="J421" s="240">
        <f t="shared" si="27"/>
        <v>45.638981999999999</v>
      </c>
    </row>
    <row r="422" spans="1:10">
      <c r="A422" s="239" t="s">
        <v>914</v>
      </c>
      <c r="B422" s="239" t="s">
        <v>70</v>
      </c>
      <c r="C422" s="223" t="s">
        <v>915</v>
      </c>
      <c r="D422" s="239" t="s">
        <v>72</v>
      </c>
      <c r="E422" s="239">
        <v>6</v>
      </c>
      <c r="F422" s="240">
        <v>5.19</v>
      </c>
      <c r="G422" s="240">
        <f t="shared" si="24"/>
        <v>5.9830320000000006</v>
      </c>
      <c r="H422" s="240">
        <f t="shared" si="25"/>
        <v>6.2762670000000007</v>
      </c>
      <c r="I422" s="240">
        <f t="shared" si="26"/>
        <v>35.898192000000002</v>
      </c>
      <c r="J422" s="240">
        <f t="shared" si="27"/>
        <v>37.657602000000004</v>
      </c>
    </row>
    <row r="423" spans="1:10">
      <c r="A423" s="239" t="s">
        <v>916</v>
      </c>
      <c r="B423" s="239" t="s">
        <v>70</v>
      </c>
      <c r="C423" s="223" t="s">
        <v>917</v>
      </c>
      <c r="D423" s="239" t="s">
        <v>72</v>
      </c>
      <c r="E423" s="239">
        <v>6</v>
      </c>
      <c r="F423" s="240">
        <v>4.5999999999999996</v>
      </c>
      <c r="G423" s="240">
        <f t="shared" si="24"/>
        <v>5.30288</v>
      </c>
      <c r="H423" s="240">
        <f t="shared" si="25"/>
        <v>5.5627800000000001</v>
      </c>
      <c r="I423" s="240">
        <f t="shared" si="26"/>
        <v>31.81728</v>
      </c>
      <c r="J423" s="240">
        <f t="shared" si="27"/>
        <v>33.37668</v>
      </c>
    </row>
    <row r="424" spans="1:10">
      <c r="A424" s="239" t="s">
        <v>918</v>
      </c>
      <c r="B424" s="239" t="s">
        <v>70</v>
      </c>
      <c r="C424" s="223" t="s">
        <v>919</v>
      </c>
      <c r="D424" s="239" t="s">
        <v>72</v>
      </c>
      <c r="E424" s="239">
        <v>6</v>
      </c>
      <c r="F424" s="240">
        <v>26.08</v>
      </c>
      <c r="G424" s="240">
        <f t="shared" si="24"/>
        <v>30.065023999999998</v>
      </c>
      <c r="H424" s="240">
        <f t="shared" si="25"/>
        <v>31.538543999999998</v>
      </c>
      <c r="I424" s="240">
        <f t="shared" si="26"/>
        <v>180.39014399999999</v>
      </c>
      <c r="J424" s="240">
        <f t="shared" si="27"/>
        <v>189.23126399999998</v>
      </c>
    </row>
    <row r="425" spans="1:10">
      <c r="A425" s="239" t="s">
        <v>920</v>
      </c>
      <c r="B425" s="239" t="s">
        <v>70</v>
      </c>
      <c r="C425" s="223" t="s">
        <v>921</v>
      </c>
      <c r="D425" s="239" t="s">
        <v>72</v>
      </c>
      <c r="E425" s="239">
        <v>6</v>
      </c>
      <c r="F425" s="240">
        <v>10.220000000000001</v>
      </c>
      <c r="G425" s="240">
        <f t="shared" si="24"/>
        <v>11.781616000000001</v>
      </c>
      <c r="H425" s="240">
        <f t="shared" si="25"/>
        <v>12.359046000000001</v>
      </c>
      <c r="I425" s="240">
        <f t="shared" si="26"/>
        <v>70.689696000000012</v>
      </c>
      <c r="J425" s="240">
        <f t="shared" si="27"/>
        <v>74.15427600000001</v>
      </c>
    </row>
    <row r="426" spans="1:10">
      <c r="A426" s="239" t="s">
        <v>922</v>
      </c>
      <c r="B426" s="239" t="s">
        <v>70</v>
      </c>
      <c r="C426" s="223" t="s">
        <v>923</v>
      </c>
      <c r="D426" s="239" t="s">
        <v>72</v>
      </c>
      <c r="E426" s="239">
        <v>6</v>
      </c>
      <c r="F426" s="240">
        <v>3.04</v>
      </c>
      <c r="G426" s="240">
        <f t="shared" si="24"/>
        <v>3.5045120000000001</v>
      </c>
      <c r="H426" s="240">
        <f t="shared" si="25"/>
        <v>3.676272</v>
      </c>
      <c r="I426" s="240">
        <f t="shared" si="26"/>
        <v>21.027072</v>
      </c>
      <c r="J426" s="240">
        <f t="shared" si="27"/>
        <v>22.057631999999998</v>
      </c>
    </row>
    <row r="427" spans="1:10">
      <c r="A427" s="239" t="s">
        <v>924</v>
      </c>
      <c r="B427" s="239" t="s">
        <v>70</v>
      </c>
      <c r="C427" s="223" t="s">
        <v>925</v>
      </c>
      <c r="D427" s="239" t="s">
        <v>72</v>
      </c>
      <c r="E427" s="239">
        <v>6</v>
      </c>
      <c r="F427" s="240">
        <v>2.27</v>
      </c>
      <c r="G427" s="240">
        <f t="shared" si="24"/>
        <v>2.6168560000000003</v>
      </c>
      <c r="H427" s="240">
        <f t="shared" si="25"/>
        <v>2.7451110000000001</v>
      </c>
      <c r="I427" s="240">
        <f t="shared" si="26"/>
        <v>15.701136000000002</v>
      </c>
      <c r="J427" s="240">
        <f t="shared" si="27"/>
        <v>16.470666000000001</v>
      </c>
    </row>
    <row r="428" spans="1:10">
      <c r="A428" s="239" t="s">
        <v>926</v>
      </c>
      <c r="B428" s="239" t="s">
        <v>70</v>
      </c>
      <c r="C428" s="223" t="s">
        <v>927</v>
      </c>
      <c r="D428" s="239" t="s">
        <v>72</v>
      </c>
      <c r="E428" s="239">
        <v>6</v>
      </c>
      <c r="F428" s="240">
        <v>2.54</v>
      </c>
      <c r="G428" s="240">
        <f t="shared" si="24"/>
        <v>2.928112</v>
      </c>
      <c r="H428" s="240">
        <f t="shared" si="25"/>
        <v>3.0716220000000001</v>
      </c>
      <c r="I428" s="240">
        <f t="shared" si="26"/>
        <v>17.568671999999999</v>
      </c>
      <c r="J428" s="240">
        <f t="shared" si="27"/>
        <v>18.429732000000001</v>
      </c>
    </row>
    <row r="429" spans="1:10">
      <c r="A429" s="239" t="s">
        <v>928</v>
      </c>
      <c r="B429" s="239" t="s">
        <v>70</v>
      </c>
      <c r="C429" s="223" t="s">
        <v>929</v>
      </c>
      <c r="D429" s="239" t="s">
        <v>72</v>
      </c>
      <c r="E429" s="239">
        <v>6</v>
      </c>
      <c r="F429" s="240">
        <v>4.6399999999999997</v>
      </c>
      <c r="G429" s="240">
        <f t="shared" si="24"/>
        <v>5.348992</v>
      </c>
      <c r="H429" s="240">
        <f t="shared" si="25"/>
        <v>5.6111519999999997</v>
      </c>
      <c r="I429" s="240">
        <f t="shared" si="26"/>
        <v>32.093952000000002</v>
      </c>
      <c r="J429" s="240">
        <f t="shared" si="27"/>
        <v>33.666911999999996</v>
      </c>
    </row>
    <row r="430" spans="1:10">
      <c r="A430" s="239" t="s">
        <v>930</v>
      </c>
      <c r="B430" s="239" t="s">
        <v>70</v>
      </c>
      <c r="C430" s="223" t="s">
        <v>931</v>
      </c>
      <c r="D430" s="239" t="s">
        <v>72</v>
      </c>
      <c r="E430" s="239">
        <v>6</v>
      </c>
      <c r="F430" s="240">
        <v>5.62</v>
      </c>
      <c r="G430" s="240">
        <f t="shared" si="24"/>
        <v>6.4787360000000005</v>
      </c>
      <c r="H430" s="240">
        <f t="shared" si="25"/>
        <v>6.7962660000000001</v>
      </c>
      <c r="I430" s="240">
        <f t="shared" si="26"/>
        <v>38.872416000000001</v>
      </c>
      <c r="J430" s="240">
        <f t="shared" si="27"/>
        <v>40.777596000000003</v>
      </c>
    </row>
    <row r="431" spans="1:10">
      <c r="A431" s="239" t="s">
        <v>932</v>
      </c>
      <c r="B431" s="239" t="s">
        <v>70</v>
      </c>
      <c r="C431" s="223" t="s">
        <v>933</v>
      </c>
      <c r="D431" s="239" t="s">
        <v>72</v>
      </c>
      <c r="E431" s="239">
        <v>6</v>
      </c>
      <c r="F431" s="240">
        <v>9.6199999999999992</v>
      </c>
      <c r="G431" s="240">
        <f t="shared" si="24"/>
        <v>11.089936</v>
      </c>
      <c r="H431" s="240">
        <f t="shared" si="25"/>
        <v>11.633466</v>
      </c>
      <c r="I431" s="240">
        <f t="shared" si="26"/>
        <v>66.539615999999995</v>
      </c>
      <c r="J431" s="240">
        <f t="shared" si="27"/>
        <v>69.800796000000005</v>
      </c>
    </row>
    <row r="432" spans="1:10">
      <c r="A432" s="239" t="s">
        <v>934</v>
      </c>
      <c r="B432" s="239" t="s">
        <v>70</v>
      </c>
      <c r="C432" s="223" t="s">
        <v>935</v>
      </c>
      <c r="D432" s="239" t="s">
        <v>72</v>
      </c>
      <c r="E432" s="239">
        <v>6</v>
      </c>
      <c r="F432" s="240">
        <v>15.53</v>
      </c>
      <c r="G432" s="240">
        <f t="shared" si="24"/>
        <v>17.902984</v>
      </c>
      <c r="H432" s="240">
        <f t="shared" si="25"/>
        <v>18.780429000000002</v>
      </c>
      <c r="I432" s="240">
        <f t="shared" si="26"/>
        <v>107.41790399999999</v>
      </c>
      <c r="J432" s="240">
        <f t="shared" si="27"/>
        <v>112.68257400000002</v>
      </c>
    </row>
    <row r="433" spans="1:10">
      <c r="A433" s="239" t="s">
        <v>936</v>
      </c>
      <c r="B433" s="239" t="s">
        <v>70</v>
      </c>
      <c r="C433" s="223" t="s">
        <v>937</v>
      </c>
      <c r="D433" s="239" t="s">
        <v>72</v>
      </c>
      <c r="E433" s="239">
        <v>6</v>
      </c>
      <c r="F433" s="240">
        <v>32.119999999999997</v>
      </c>
      <c r="G433" s="240">
        <f t="shared" si="24"/>
        <v>37.027935999999997</v>
      </c>
      <c r="H433" s="240">
        <f t="shared" si="25"/>
        <v>38.842715999999996</v>
      </c>
      <c r="I433" s="240">
        <f t="shared" si="26"/>
        <v>222.16761599999998</v>
      </c>
      <c r="J433" s="240">
        <f t="shared" si="27"/>
        <v>233.05629599999997</v>
      </c>
    </row>
    <row r="434" spans="1:10">
      <c r="A434" s="239" t="s">
        <v>938</v>
      </c>
      <c r="B434" s="239" t="s">
        <v>70</v>
      </c>
      <c r="C434" s="223" t="s">
        <v>939</v>
      </c>
      <c r="D434" s="239" t="s">
        <v>72</v>
      </c>
      <c r="E434" s="239">
        <v>6</v>
      </c>
      <c r="F434" s="240">
        <v>39.22</v>
      </c>
      <c r="G434" s="240">
        <f t="shared" si="24"/>
        <v>45.212816000000004</v>
      </c>
      <c r="H434" s="240">
        <f t="shared" si="25"/>
        <v>47.428745999999997</v>
      </c>
      <c r="I434" s="240">
        <f t="shared" si="26"/>
        <v>271.27689600000002</v>
      </c>
      <c r="J434" s="240">
        <f t="shared" si="27"/>
        <v>284.57247599999999</v>
      </c>
    </row>
    <row r="435" spans="1:10">
      <c r="A435" s="239" t="s">
        <v>940</v>
      </c>
      <c r="B435" s="239" t="s">
        <v>70</v>
      </c>
      <c r="C435" s="223" t="s">
        <v>941</v>
      </c>
      <c r="D435" s="239" t="s">
        <v>72</v>
      </c>
      <c r="E435" s="239">
        <v>6</v>
      </c>
      <c r="F435" s="240">
        <v>190.53</v>
      </c>
      <c r="G435" s="240">
        <f t="shared" si="24"/>
        <v>219.64298400000001</v>
      </c>
      <c r="H435" s="240">
        <f t="shared" si="25"/>
        <v>230.407929</v>
      </c>
      <c r="I435" s="240">
        <f t="shared" si="26"/>
        <v>1317.857904</v>
      </c>
      <c r="J435" s="240">
        <f t="shared" si="27"/>
        <v>1382.447574</v>
      </c>
    </row>
    <row r="436" spans="1:10">
      <c r="A436" s="239" t="s">
        <v>942</v>
      </c>
      <c r="B436" s="239" t="s">
        <v>70</v>
      </c>
      <c r="C436" s="223" t="s">
        <v>943</v>
      </c>
      <c r="D436" s="239" t="s">
        <v>72</v>
      </c>
      <c r="E436" s="239">
        <v>6</v>
      </c>
      <c r="F436" s="240">
        <v>2.19</v>
      </c>
      <c r="G436" s="240">
        <f t="shared" si="24"/>
        <v>2.524632</v>
      </c>
      <c r="H436" s="240">
        <f t="shared" si="25"/>
        <v>2.6483669999999999</v>
      </c>
      <c r="I436" s="240">
        <f t="shared" si="26"/>
        <v>15.147791999999999</v>
      </c>
      <c r="J436" s="240">
        <f t="shared" si="27"/>
        <v>15.890201999999999</v>
      </c>
    </row>
    <row r="437" spans="1:10">
      <c r="A437" s="239" t="s">
        <v>944</v>
      </c>
      <c r="B437" s="239" t="s">
        <v>70</v>
      </c>
      <c r="C437" s="223" t="s">
        <v>945</v>
      </c>
      <c r="D437" s="239" t="s">
        <v>72</v>
      </c>
      <c r="E437" s="239">
        <v>6</v>
      </c>
      <c r="F437" s="240">
        <v>3.1</v>
      </c>
      <c r="G437" s="240">
        <f t="shared" si="24"/>
        <v>3.5736800000000004</v>
      </c>
      <c r="H437" s="240">
        <f t="shared" si="25"/>
        <v>3.7488300000000003</v>
      </c>
      <c r="I437" s="240">
        <f t="shared" si="26"/>
        <v>21.442080000000004</v>
      </c>
      <c r="J437" s="240">
        <f t="shared" si="27"/>
        <v>22.492980000000003</v>
      </c>
    </row>
    <row r="438" spans="1:10">
      <c r="A438" s="239" t="s">
        <v>946</v>
      </c>
      <c r="B438" s="239" t="s">
        <v>70</v>
      </c>
      <c r="C438" s="223" t="s">
        <v>947</v>
      </c>
      <c r="D438" s="239" t="s">
        <v>72</v>
      </c>
      <c r="E438" s="239">
        <v>6</v>
      </c>
      <c r="F438" s="240">
        <v>6.7</v>
      </c>
      <c r="G438" s="240">
        <f t="shared" si="24"/>
        <v>7.7237600000000004</v>
      </c>
      <c r="H438" s="240">
        <f t="shared" si="25"/>
        <v>8.102310000000001</v>
      </c>
      <c r="I438" s="240">
        <f t="shared" si="26"/>
        <v>46.342560000000006</v>
      </c>
      <c r="J438" s="240">
        <f t="shared" si="27"/>
        <v>48.613860000000003</v>
      </c>
    </row>
    <row r="439" spans="1:10">
      <c r="A439" s="239" t="s">
        <v>948</v>
      </c>
      <c r="B439" s="239" t="s">
        <v>70</v>
      </c>
      <c r="C439" s="223" t="s">
        <v>949</v>
      </c>
      <c r="D439" s="239" t="s">
        <v>72</v>
      </c>
      <c r="E439" s="239">
        <v>6</v>
      </c>
      <c r="F439" s="240">
        <v>12.48</v>
      </c>
      <c r="G439" s="240">
        <f t="shared" si="24"/>
        <v>14.386944000000002</v>
      </c>
      <c r="H439" s="240">
        <f t="shared" si="25"/>
        <v>15.092064000000001</v>
      </c>
      <c r="I439" s="240">
        <f t="shared" si="26"/>
        <v>86.321664000000013</v>
      </c>
      <c r="J439" s="240">
        <f t="shared" si="27"/>
        <v>90.552384000000004</v>
      </c>
    </row>
    <row r="440" spans="1:10">
      <c r="A440" s="239" t="s">
        <v>950</v>
      </c>
      <c r="B440" s="239" t="s">
        <v>70</v>
      </c>
      <c r="C440" s="223" t="s">
        <v>951</v>
      </c>
      <c r="D440" s="239" t="s">
        <v>72</v>
      </c>
      <c r="E440" s="239">
        <v>6</v>
      </c>
      <c r="F440" s="240">
        <v>13.54</v>
      </c>
      <c r="G440" s="240">
        <f t="shared" si="24"/>
        <v>15.608912</v>
      </c>
      <c r="H440" s="240">
        <f t="shared" si="25"/>
        <v>16.373922</v>
      </c>
      <c r="I440" s="240">
        <f t="shared" si="26"/>
        <v>93.653471999999994</v>
      </c>
      <c r="J440" s="240">
        <f t="shared" si="27"/>
        <v>98.243532000000002</v>
      </c>
    </row>
    <row r="441" spans="1:10">
      <c r="A441" s="239" t="s">
        <v>952</v>
      </c>
      <c r="B441" s="239" t="s">
        <v>70</v>
      </c>
      <c r="C441" s="223" t="s">
        <v>953</v>
      </c>
      <c r="D441" s="239" t="s">
        <v>72</v>
      </c>
      <c r="E441" s="239">
        <v>6</v>
      </c>
      <c r="F441" s="240">
        <v>35.380000000000003</v>
      </c>
      <c r="G441" s="240">
        <f t="shared" si="24"/>
        <v>40.786064000000003</v>
      </c>
      <c r="H441" s="240">
        <f t="shared" si="25"/>
        <v>42.785034000000003</v>
      </c>
      <c r="I441" s="240">
        <f t="shared" si="26"/>
        <v>244.71638400000001</v>
      </c>
      <c r="J441" s="240">
        <f t="shared" si="27"/>
        <v>256.71020400000003</v>
      </c>
    </row>
    <row r="442" spans="1:10">
      <c r="A442" s="239" t="s">
        <v>954</v>
      </c>
      <c r="B442" s="239" t="s">
        <v>70</v>
      </c>
      <c r="C442" s="223" t="s">
        <v>955</v>
      </c>
      <c r="D442" s="239" t="s">
        <v>72</v>
      </c>
      <c r="E442" s="239">
        <v>6</v>
      </c>
      <c r="F442" s="240">
        <v>54.33</v>
      </c>
      <c r="G442" s="240">
        <f t="shared" si="24"/>
        <v>62.631624000000002</v>
      </c>
      <c r="H442" s="240">
        <f t="shared" si="25"/>
        <v>65.701268999999996</v>
      </c>
      <c r="I442" s="240">
        <f t="shared" si="26"/>
        <v>375.78974400000004</v>
      </c>
      <c r="J442" s="240">
        <f t="shared" si="27"/>
        <v>394.20761399999998</v>
      </c>
    </row>
    <row r="443" spans="1:10">
      <c r="A443" s="239" t="s">
        <v>956</v>
      </c>
      <c r="B443" s="239" t="s">
        <v>70</v>
      </c>
      <c r="C443" s="223" t="s">
        <v>957</v>
      </c>
      <c r="D443" s="239" t="s">
        <v>72</v>
      </c>
      <c r="E443" s="239">
        <v>6</v>
      </c>
      <c r="F443" s="240">
        <v>69.599999999999994</v>
      </c>
      <c r="G443" s="240">
        <f t="shared" si="24"/>
        <v>80.23487999999999</v>
      </c>
      <c r="H443" s="240">
        <f t="shared" si="25"/>
        <v>84.167279999999991</v>
      </c>
      <c r="I443" s="240">
        <f t="shared" si="26"/>
        <v>481.40927999999997</v>
      </c>
      <c r="J443" s="240">
        <f t="shared" si="27"/>
        <v>505.00367999999992</v>
      </c>
    </row>
    <row r="444" spans="1:10">
      <c r="A444" s="239" t="s">
        <v>958</v>
      </c>
      <c r="B444" s="239" t="s">
        <v>70</v>
      </c>
      <c r="C444" s="223" t="s">
        <v>959</v>
      </c>
      <c r="D444" s="239" t="s">
        <v>72</v>
      </c>
      <c r="E444" s="239">
        <v>6</v>
      </c>
      <c r="F444" s="240">
        <v>9.48</v>
      </c>
      <c r="G444" s="240">
        <f t="shared" si="24"/>
        <v>10.928544</v>
      </c>
      <c r="H444" s="240">
        <f t="shared" si="25"/>
        <v>11.464164</v>
      </c>
      <c r="I444" s="240">
        <f t="shared" si="26"/>
        <v>65.571263999999999</v>
      </c>
      <c r="J444" s="240">
        <f t="shared" si="27"/>
        <v>68.784984000000009</v>
      </c>
    </row>
    <row r="445" spans="1:10">
      <c r="A445" s="239" t="s">
        <v>960</v>
      </c>
      <c r="B445" s="239" t="s">
        <v>70</v>
      </c>
      <c r="C445" s="223" t="s">
        <v>961</v>
      </c>
      <c r="D445" s="239" t="s">
        <v>72</v>
      </c>
      <c r="E445" s="239">
        <v>6</v>
      </c>
      <c r="F445" s="240">
        <v>5.83</v>
      </c>
      <c r="G445" s="240">
        <f t="shared" si="24"/>
        <v>6.7208240000000004</v>
      </c>
      <c r="H445" s="240">
        <f t="shared" si="25"/>
        <v>7.0502190000000002</v>
      </c>
      <c r="I445" s="240">
        <f t="shared" si="26"/>
        <v>40.324944000000002</v>
      </c>
      <c r="J445" s="240">
        <f t="shared" si="27"/>
        <v>42.301314000000005</v>
      </c>
    </row>
    <row r="446" spans="1:10">
      <c r="A446" s="239" t="s">
        <v>962</v>
      </c>
      <c r="B446" s="239" t="s">
        <v>70</v>
      </c>
      <c r="C446" s="223" t="s">
        <v>963</v>
      </c>
      <c r="D446" s="239" t="s">
        <v>72</v>
      </c>
      <c r="E446" s="239">
        <v>6</v>
      </c>
      <c r="F446" s="240">
        <v>6.63</v>
      </c>
      <c r="G446" s="240">
        <f t="shared" si="24"/>
        <v>7.6430639999999999</v>
      </c>
      <c r="H446" s="240">
        <f t="shared" si="25"/>
        <v>8.0176590000000001</v>
      </c>
      <c r="I446" s="240">
        <f t="shared" si="26"/>
        <v>45.858384000000001</v>
      </c>
      <c r="J446" s="240">
        <f t="shared" si="27"/>
        <v>48.105953999999997</v>
      </c>
    </row>
    <row r="447" spans="1:10">
      <c r="A447" s="239" t="s">
        <v>964</v>
      </c>
      <c r="B447" s="239" t="s">
        <v>70</v>
      </c>
      <c r="C447" s="223" t="s">
        <v>965</v>
      </c>
      <c r="D447" s="239" t="s">
        <v>72</v>
      </c>
      <c r="E447" s="239">
        <v>6</v>
      </c>
      <c r="F447" s="240">
        <v>23.81</v>
      </c>
      <c r="G447" s="240">
        <f t="shared" si="24"/>
        <v>27.448167999999999</v>
      </c>
      <c r="H447" s="240">
        <f t="shared" si="25"/>
        <v>28.793433</v>
      </c>
      <c r="I447" s="240">
        <f t="shared" si="26"/>
        <v>164.689008</v>
      </c>
      <c r="J447" s="240">
        <f t="shared" si="27"/>
        <v>172.76059800000002</v>
      </c>
    </row>
    <row r="448" spans="1:10">
      <c r="A448" s="239" t="s">
        <v>966</v>
      </c>
      <c r="B448" s="239" t="s">
        <v>70</v>
      </c>
      <c r="C448" s="223" t="s">
        <v>967</v>
      </c>
      <c r="D448" s="239" t="s">
        <v>72</v>
      </c>
      <c r="E448" s="239">
        <v>6</v>
      </c>
      <c r="F448" s="240">
        <v>5.13</v>
      </c>
      <c r="G448" s="240">
        <f t="shared" si="24"/>
        <v>5.9138640000000002</v>
      </c>
      <c r="H448" s="240">
        <f t="shared" si="25"/>
        <v>6.2037089999999999</v>
      </c>
      <c r="I448" s="240">
        <f t="shared" si="26"/>
        <v>35.483184000000001</v>
      </c>
      <c r="J448" s="240">
        <f t="shared" si="27"/>
        <v>37.222254</v>
      </c>
    </row>
    <row r="449" spans="1:10">
      <c r="A449" s="239" t="s">
        <v>968</v>
      </c>
      <c r="B449" s="239" t="s">
        <v>70</v>
      </c>
      <c r="C449" s="223" t="s">
        <v>969</v>
      </c>
      <c r="D449" s="239" t="s">
        <v>72</v>
      </c>
      <c r="E449" s="239">
        <v>6</v>
      </c>
      <c r="F449" s="240">
        <v>11.74</v>
      </c>
      <c r="G449" s="240">
        <f t="shared" si="24"/>
        <v>13.533872000000001</v>
      </c>
      <c r="H449" s="240">
        <f t="shared" si="25"/>
        <v>14.197182000000002</v>
      </c>
      <c r="I449" s="240">
        <f t="shared" si="26"/>
        <v>81.203232</v>
      </c>
      <c r="J449" s="240">
        <f t="shared" si="27"/>
        <v>85.183092000000016</v>
      </c>
    </row>
    <row r="450" spans="1:10">
      <c r="A450" s="239" t="s">
        <v>970</v>
      </c>
      <c r="B450" s="239" t="s">
        <v>70</v>
      </c>
      <c r="C450" s="223" t="s">
        <v>971</v>
      </c>
      <c r="D450" s="239" t="s">
        <v>72</v>
      </c>
      <c r="E450" s="239">
        <v>6</v>
      </c>
      <c r="F450" s="240">
        <v>24.5</v>
      </c>
      <c r="G450" s="240">
        <f t="shared" ref="G450:G513" si="28">F450*(1+$L$2)</f>
        <v>28.243600000000001</v>
      </c>
      <c r="H450" s="240">
        <f t="shared" ref="H450:H513" si="29">F450*(1+$M$2)</f>
        <v>29.627850000000002</v>
      </c>
      <c r="I450" s="240">
        <f t="shared" ref="I450:I513" si="30">E450*G450</f>
        <v>169.4616</v>
      </c>
      <c r="J450" s="240">
        <f t="shared" ref="J450:J513" si="31">E450*H450</f>
        <v>177.76710000000003</v>
      </c>
    </row>
    <row r="451" spans="1:10">
      <c r="A451" s="239" t="s">
        <v>972</v>
      </c>
      <c r="B451" s="239" t="s">
        <v>70</v>
      </c>
      <c r="C451" s="223" t="s">
        <v>973</v>
      </c>
      <c r="D451" s="239" t="s">
        <v>72</v>
      </c>
      <c r="E451" s="239">
        <v>6</v>
      </c>
      <c r="F451" s="240">
        <v>59.53</v>
      </c>
      <c r="G451" s="240">
        <f t="shared" si="28"/>
        <v>68.626184000000009</v>
      </c>
      <c r="H451" s="240">
        <f t="shared" si="29"/>
        <v>71.989629000000008</v>
      </c>
      <c r="I451" s="240">
        <f t="shared" si="30"/>
        <v>411.75710400000003</v>
      </c>
      <c r="J451" s="240">
        <f t="shared" si="31"/>
        <v>431.93777400000005</v>
      </c>
    </row>
    <row r="452" spans="1:10">
      <c r="A452" s="239" t="s">
        <v>974</v>
      </c>
      <c r="B452" s="239" t="s">
        <v>70</v>
      </c>
      <c r="C452" s="223" t="s">
        <v>975</v>
      </c>
      <c r="D452" s="239" t="s">
        <v>72</v>
      </c>
      <c r="E452" s="239">
        <v>6</v>
      </c>
      <c r="F452" s="240">
        <v>13.97</v>
      </c>
      <c r="G452" s="240">
        <f t="shared" si="28"/>
        <v>16.104616</v>
      </c>
      <c r="H452" s="240">
        <f t="shared" si="29"/>
        <v>16.893921000000002</v>
      </c>
      <c r="I452" s="240">
        <f t="shared" si="30"/>
        <v>96.627696</v>
      </c>
      <c r="J452" s="240">
        <f t="shared" si="31"/>
        <v>101.36352600000001</v>
      </c>
    </row>
    <row r="453" spans="1:10">
      <c r="A453" s="239" t="s">
        <v>976</v>
      </c>
      <c r="B453" s="239" t="s">
        <v>70</v>
      </c>
      <c r="C453" s="223" t="s">
        <v>977</v>
      </c>
      <c r="D453" s="239" t="s">
        <v>72</v>
      </c>
      <c r="E453" s="239">
        <v>6</v>
      </c>
      <c r="F453" s="240">
        <v>45.48</v>
      </c>
      <c r="G453" s="240">
        <f t="shared" si="28"/>
        <v>52.429344</v>
      </c>
      <c r="H453" s="240">
        <f t="shared" si="29"/>
        <v>54.998964000000001</v>
      </c>
      <c r="I453" s="240">
        <f t="shared" si="30"/>
        <v>314.57606399999997</v>
      </c>
      <c r="J453" s="240">
        <f t="shared" si="31"/>
        <v>329.99378400000001</v>
      </c>
    </row>
    <row r="454" spans="1:10">
      <c r="A454" s="239" t="s">
        <v>978</v>
      </c>
      <c r="B454" s="239" t="s">
        <v>70</v>
      </c>
      <c r="C454" s="223" t="s">
        <v>979</v>
      </c>
      <c r="D454" s="239" t="s">
        <v>980</v>
      </c>
      <c r="E454" s="239">
        <v>15</v>
      </c>
      <c r="F454" s="240">
        <v>18.41</v>
      </c>
      <c r="G454" s="240">
        <f t="shared" si="28"/>
        <v>21.223048000000002</v>
      </c>
      <c r="H454" s="240">
        <f t="shared" si="29"/>
        <v>22.263213</v>
      </c>
      <c r="I454" s="240">
        <f t="shared" si="30"/>
        <v>318.34572000000003</v>
      </c>
      <c r="J454" s="240">
        <f t="shared" si="31"/>
        <v>333.948195</v>
      </c>
    </row>
    <row r="455" spans="1:10">
      <c r="A455" s="239" t="s">
        <v>981</v>
      </c>
      <c r="B455" s="239" t="s">
        <v>70</v>
      </c>
      <c r="C455" s="223" t="s">
        <v>982</v>
      </c>
      <c r="D455" s="239" t="s">
        <v>72</v>
      </c>
      <c r="E455" s="239">
        <v>7</v>
      </c>
      <c r="F455" s="240">
        <v>1699</v>
      </c>
      <c r="G455" s="240">
        <f t="shared" si="28"/>
        <v>1958.6072000000001</v>
      </c>
      <c r="H455" s="240">
        <f t="shared" si="29"/>
        <v>2054.6007</v>
      </c>
      <c r="I455" s="240">
        <f t="shared" si="30"/>
        <v>13710.250400000001</v>
      </c>
      <c r="J455" s="240">
        <f t="shared" si="31"/>
        <v>14382.204900000001</v>
      </c>
    </row>
    <row r="456" spans="1:10">
      <c r="A456" s="239" t="s">
        <v>983</v>
      </c>
      <c r="B456" s="239" t="s">
        <v>70</v>
      </c>
      <c r="C456" s="223" t="s">
        <v>984</v>
      </c>
      <c r="D456" s="239" t="s">
        <v>72</v>
      </c>
      <c r="E456" s="239">
        <v>3</v>
      </c>
      <c r="F456" s="240">
        <v>2630.59</v>
      </c>
      <c r="G456" s="240">
        <f t="shared" si="28"/>
        <v>3032.5441520000004</v>
      </c>
      <c r="H456" s="240">
        <f t="shared" si="29"/>
        <v>3181.1724870000003</v>
      </c>
      <c r="I456" s="240">
        <f t="shared" si="30"/>
        <v>9097.6324560000012</v>
      </c>
      <c r="J456" s="240">
        <f t="shared" si="31"/>
        <v>9543.5174610000013</v>
      </c>
    </row>
    <row r="457" spans="1:10">
      <c r="A457" s="239" t="s">
        <v>985</v>
      </c>
      <c r="B457" s="239" t="s">
        <v>70</v>
      </c>
      <c r="C457" s="223" t="s">
        <v>986</v>
      </c>
      <c r="D457" s="239" t="s">
        <v>72</v>
      </c>
      <c r="E457" s="239">
        <v>1</v>
      </c>
      <c r="F457" s="240">
        <v>6145.88</v>
      </c>
      <c r="G457" s="240">
        <f t="shared" si="28"/>
        <v>7084.970464</v>
      </c>
      <c r="H457" s="240">
        <f t="shared" si="29"/>
        <v>7432.2126840000001</v>
      </c>
      <c r="I457" s="240">
        <f t="shared" si="30"/>
        <v>7084.970464</v>
      </c>
      <c r="J457" s="240">
        <f t="shared" si="31"/>
        <v>7432.2126840000001</v>
      </c>
    </row>
    <row r="458" spans="1:10">
      <c r="A458" s="239" t="s">
        <v>987</v>
      </c>
      <c r="B458" s="239" t="s">
        <v>70</v>
      </c>
      <c r="C458" s="223" t="s">
        <v>988</v>
      </c>
      <c r="D458" s="239" t="s">
        <v>72</v>
      </c>
      <c r="E458" s="239">
        <v>12</v>
      </c>
      <c r="F458" s="240">
        <v>73.650000000000006</v>
      </c>
      <c r="G458" s="240">
        <f t="shared" si="28"/>
        <v>84.903720000000007</v>
      </c>
      <c r="H458" s="240">
        <f t="shared" si="29"/>
        <v>89.064945000000009</v>
      </c>
      <c r="I458" s="240">
        <f t="shared" si="30"/>
        <v>1018.84464</v>
      </c>
      <c r="J458" s="240">
        <f t="shared" si="31"/>
        <v>1068.77934</v>
      </c>
    </row>
    <row r="459" spans="1:10">
      <c r="A459" s="239" t="s">
        <v>989</v>
      </c>
      <c r="B459" s="239" t="s">
        <v>70</v>
      </c>
      <c r="C459" s="223" t="s">
        <v>990</v>
      </c>
      <c r="D459" s="239" t="s">
        <v>72</v>
      </c>
      <c r="E459" s="239">
        <v>7</v>
      </c>
      <c r="F459" s="240">
        <v>74.8</v>
      </c>
      <c r="G459" s="240">
        <f t="shared" si="28"/>
        <v>86.229439999999997</v>
      </c>
      <c r="H459" s="240">
        <f t="shared" si="29"/>
        <v>90.455640000000002</v>
      </c>
      <c r="I459" s="240">
        <f t="shared" si="30"/>
        <v>603.60608000000002</v>
      </c>
      <c r="J459" s="240">
        <f t="shared" si="31"/>
        <v>633.18948</v>
      </c>
    </row>
    <row r="460" spans="1:10">
      <c r="A460" s="239" t="s">
        <v>991</v>
      </c>
      <c r="B460" s="239" t="s">
        <v>70</v>
      </c>
      <c r="C460" s="223" t="s">
        <v>992</v>
      </c>
      <c r="D460" s="239" t="s">
        <v>72</v>
      </c>
      <c r="E460" s="239">
        <v>12</v>
      </c>
      <c r="F460" s="240">
        <v>105.49</v>
      </c>
      <c r="G460" s="240">
        <f t="shared" si="28"/>
        <v>121.60887200000001</v>
      </c>
      <c r="H460" s="240">
        <f t="shared" si="29"/>
        <v>127.569057</v>
      </c>
      <c r="I460" s="240">
        <f t="shared" si="30"/>
        <v>1459.306464</v>
      </c>
      <c r="J460" s="240">
        <f t="shared" si="31"/>
        <v>1530.8286840000001</v>
      </c>
    </row>
    <row r="461" spans="1:10">
      <c r="A461" s="239" t="s">
        <v>993</v>
      </c>
      <c r="B461" s="239" t="s">
        <v>70</v>
      </c>
      <c r="C461" s="223" t="s">
        <v>994</v>
      </c>
      <c r="D461" s="239" t="s">
        <v>72</v>
      </c>
      <c r="E461" s="239">
        <v>71</v>
      </c>
      <c r="F461" s="240">
        <v>19.350000000000001</v>
      </c>
      <c r="G461" s="240">
        <f t="shared" si="28"/>
        <v>22.306680000000004</v>
      </c>
      <c r="H461" s="240">
        <f t="shared" si="29"/>
        <v>23.399955000000002</v>
      </c>
      <c r="I461" s="240">
        <f t="shared" si="30"/>
        <v>1583.7742800000003</v>
      </c>
      <c r="J461" s="240">
        <f t="shared" si="31"/>
        <v>1661.3968050000001</v>
      </c>
    </row>
    <row r="462" spans="1:10">
      <c r="A462" s="239" t="s">
        <v>995</v>
      </c>
      <c r="B462" s="239" t="s">
        <v>70</v>
      </c>
      <c r="C462" s="223" t="s">
        <v>996</v>
      </c>
      <c r="D462" s="239" t="s">
        <v>72</v>
      </c>
      <c r="E462" s="239">
        <v>969</v>
      </c>
      <c r="F462" s="240">
        <v>13.05</v>
      </c>
      <c r="G462" s="240">
        <f t="shared" si="28"/>
        <v>15.044040000000001</v>
      </c>
      <c r="H462" s="240">
        <f t="shared" si="29"/>
        <v>15.781365000000001</v>
      </c>
      <c r="I462" s="240">
        <f t="shared" si="30"/>
        <v>14577.67476</v>
      </c>
      <c r="J462" s="240">
        <f t="shared" si="31"/>
        <v>15292.142685000001</v>
      </c>
    </row>
    <row r="463" spans="1:10">
      <c r="A463" s="239" t="s">
        <v>997</v>
      </c>
      <c r="B463" s="239" t="s">
        <v>70</v>
      </c>
      <c r="C463" s="223" t="s">
        <v>998</v>
      </c>
      <c r="D463" s="239" t="s">
        <v>72</v>
      </c>
      <c r="E463" s="239">
        <v>22</v>
      </c>
      <c r="F463" s="240">
        <v>23.65</v>
      </c>
      <c r="G463" s="240">
        <f t="shared" si="28"/>
        <v>27.263719999999999</v>
      </c>
      <c r="H463" s="240">
        <f t="shared" si="29"/>
        <v>28.599944999999998</v>
      </c>
      <c r="I463" s="240">
        <f t="shared" si="30"/>
        <v>599.80183999999997</v>
      </c>
      <c r="J463" s="240">
        <f t="shared" si="31"/>
        <v>629.19878999999992</v>
      </c>
    </row>
    <row r="464" spans="1:10">
      <c r="A464" s="239" t="s">
        <v>999</v>
      </c>
      <c r="B464" s="239" t="s">
        <v>70</v>
      </c>
      <c r="C464" s="223" t="s">
        <v>1000</v>
      </c>
      <c r="D464" s="239" t="s">
        <v>72</v>
      </c>
      <c r="E464" s="239">
        <v>95</v>
      </c>
      <c r="F464" s="240">
        <v>91.64</v>
      </c>
      <c r="G464" s="240">
        <f t="shared" si="28"/>
        <v>105.64259200000001</v>
      </c>
      <c r="H464" s="240">
        <f t="shared" si="29"/>
        <v>110.82025200000001</v>
      </c>
      <c r="I464" s="240">
        <f t="shared" si="30"/>
        <v>10036.046240000001</v>
      </c>
      <c r="J464" s="240">
        <f t="shared" si="31"/>
        <v>10527.923940000001</v>
      </c>
    </row>
    <row r="465" spans="1:10">
      <c r="A465" s="239" t="s">
        <v>1001</v>
      </c>
      <c r="B465" s="239" t="s">
        <v>70</v>
      </c>
      <c r="C465" s="223" t="s">
        <v>1002</v>
      </c>
      <c r="D465" s="239" t="s">
        <v>72</v>
      </c>
      <c r="E465" s="239">
        <v>47</v>
      </c>
      <c r="F465" s="240">
        <v>109.45</v>
      </c>
      <c r="G465" s="240">
        <f t="shared" si="28"/>
        <v>126.17396000000001</v>
      </c>
      <c r="H465" s="240">
        <f t="shared" si="29"/>
        <v>132.35788500000001</v>
      </c>
      <c r="I465" s="240">
        <f t="shared" si="30"/>
        <v>5930.1761200000001</v>
      </c>
      <c r="J465" s="240">
        <f t="shared" si="31"/>
        <v>6220.8205950000001</v>
      </c>
    </row>
    <row r="466" spans="1:10">
      <c r="A466" s="239" t="s">
        <v>1003</v>
      </c>
      <c r="B466" s="239" t="s">
        <v>70</v>
      </c>
      <c r="C466" s="223" t="s">
        <v>1004</v>
      </c>
      <c r="D466" s="239" t="s">
        <v>72</v>
      </c>
      <c r="E466" s="239">
        <v>22</v>
      </c>
      <c r="F466" s="240">
        <v>499.86</v>
      </c>
      <c r="G466" s="240">
        <f t="shared" si="28"/>
        <v>576.238608</v>
      </c>
      <c r="H466" s="240">
        <f t="shared" si="29"/>
        <v>604.48069800000007</v>
      </c>
      <c r="I466" s="240">
        <f t="shared" si="30"/>
        <v>12677.249376</v>
      </c>
      <c r="J466" s="240">
        <f t="shared" si="31"/>
        <v>13298.575356000001</v>
      </c>
    </row>
    <row r="467" spans="1:10">
      <c r="A467" s="239" t="s">
        <v>1005</v>
      </c>
      <c r="B467" s="239" t="s">
        <v>70</v>
      </c>
      <c r="C467" s="223" t="s">
        <v>1006</v>
      </c>
      <c r="D467" s="239" t="s">
        <v>72</v>
      </c>
      <c r="E467" s="239">
        <v>22</v>
      </c>
      <c r="F467" s="240">
        <v>567.08000000000004</v>
      </c>
      <c r="G467" s="240">
        <f t="shared" si="28"/>
        <v>653.72982400000012</v>
      </c>
      <c r="H467" s="240">
        <f t="shared" si="29"/>
        <v>685.76984400000003</v>
      </c>
      <c r="I467" s="240">
        <f t="shared" si="30"/>
        <v>14382.056128000002</v>
      </c>
      <c r="J467" s="240">
        <f t="shared" si="31"/>
        <v>15086.936568000001</v>
      </c>
    </row>
    <row r="468" spans="1:10">
      <c r="A468" s="239" t="s">
        <v>1007</v>
      </c>
      <c r="B468" s="239" t="s">
        <v>70</v>
      </c>
      <c r="C468" s="223" t="s">
        <v>1008</v>
      </c>
      <c r="D468" s="239" t="s">
        <v>72</v>
      </c>
      <c r="E468" s="239">
        <v>22</v>
      </c>
      <c r="F468" s="240">
        <v>795.84</v>
      </c>
      <c r="G468" s="240">
        <f t="shared" si="28"/>
        <v>917.44435200000009</v>
      </c>
      <c r="H468" s="240">
        <f t="shared" si="29"/>
        <v>962.40931200000011</v>
      </c>
      <c r="I468" s="240">
        <f t="shared" si="30"/>
        <v>20183.775744000002</v>
      </c>
      <c r="J468" s="240">
        <f t="shared" si="31"/>
        <v>21173.004864000002</v>
      </c>
    </row>
    <row r="469" spans="1:10">
      <c r="A469" s="239" t="s">
        <v>1009</v>
      </c>
      <c r="B469" s="239" t="s">
        <v>70</v>
      </c>
      <c r="C469" s="223" t="s">
        <v>1010</v>
      </c>
      <c r="D469" s="239" t="s">
        <v>72</v>
      </c>
      <c r="E469" s="239">
        <v>22</v>
      </c>
      <c r="F469" s="240">
        <v>1332.73</v>
      </c>
      <c r="G469" s="240">
        <f t="shared" si="28"/>
        <v>1536.3711440000002</v>
      </c>
      <c r="H469" s="240">
        <f t="shared" si="29"/>
        <v>1611.6703890000001</v>
      </c>
      <c r="I469" s="240">
        <f t="shared" si="30"/>
        <v>33800.165168000007</v>
      </c>
      <c r="J469" s="240">
        <f t="shared" si="31"/>
        <v>35456.748557999999</v>
      </c>
    </row>
    <row r="470" spans="1:10">
      <c r="A470" s="239" t="s">
        <v>1011</v>
      </c>
      <c r="B470" s="239" t="s">
        <v>70</v>
      </c>
      <c r="C470" s="223" t="s">
        <v>1012</v>
      </c>
      <c r="D470" s="239" t="s">
        <v>72</v>
      </c>
      <c r="E470" s="239">
        <v>12</v>
      </c>
      <c r="F470" s="240">
        <v>1165.67</v>
      </c>
      <c r="G470" s="240">
        <f t="shared" si="28"/>
        <v>1343.7843760000001</v>
      </c>
      <c r="H470" s="240">
        <f t="shared" si="29"/>
        <v>1409.6447310000001</v>
      </c>
      <c r="I470" s="240">
        <f t="shared" si="30"/>
        <v>16125.412512000001</v>
      </c>
      <c r="J470" s="240">
        <f t="shared" si="31"/>
        <v>16915.736772</v>
      </c>
    </row>
    <row r="471" spans="1:10">
      <c r="A471" s="239" t="s">
        <v>1013</v>
      </c>
      <c r="B471" s="239" t="s">
        <v>70</v>
      </c>
      <c r="C471" s="223" t="s">
        <v>1014</v>
      </c>
      <c r="D471" s="239" t="s">
        <v>72</v>
      </c>
      <c r="E471" s="239">
        <v>3</v>
      </c>
      <c r="F471" s="240">
        <v>2160</v>
      </c>
      <c r="G471" s="240">
        <f t="shared" si="28"/>
        <v>2490.0480000000002</v>
      </c>
      <c r="H471" s="240">
        <f t="shared" si="29"/>
        <v>2612.0880000000002</v>
      </c>
      <c r="I471" s="240">
        <f t="shared" si="30"/>
        <v>7470.1440000000002</v>
      </c>
      <c r="J471" s="240">
        <f t="shared" si="31"/>
        <v>7836.264000000001</v>
      </c>
    </row>
    <row r="472" spans="1:10">
      <c r="A472" s="239" t="s">
        <v>1015</v>
      </c>
      <c r="B472" s="239" t="s">
        <v>70</v>
      </c>
      <c r="C472" s="223" t="s">
        <v>1016</v>
      </c>
      <c r="D472" s="239" t="s">
        <v>72</v>
      </c>
      <c r="E472" s="239">
        <v>1</v>
      </c>
      <c r="F472" s="240">
        <v>2159.77</v>
      </c>
      <c r="G472" s="240">
        <f t="shared" si="28"/>
        <v>2489.7828560000003</v>
      </c>
      <c r="H472" s="240">
        <f t="shared" si="29"/>
        <v>2611.8098610000002</v>
      </c>
      <c r="I472" s="240">
        <f t="shared" si="30"/>
        <v>2489.7828560000003</v>
      </c>
      <c r="J472" s="240">
        <f t="shared" si="31"/>
        <v>2611.8098610000002</v>
      </c>
    </row>
    <row r="473" spans="1:10">
      <c r="A473" s="239" t="s">
        <v>1017</v>
      </c>
      <c r="B473" s="239" t="s">
        <v>70</v>
      </c>
      <c r="C473" s="223" t="s">
        <v>1018</v>
      </c>
      <c r="D473" s="239" t="s">
        <v>72</v>
      </c>
      <c r="E473" s="239">
        <v>3</v>
      </c>
      <c r="F473" s="240">
        <v>1830.69</v>
      </c>
      <c r="G473" s="240">
        <f t="shared" si="28"/>
        <v>2110.4194320000001</v>
      </c>
      <c r="H473" s="240">
        <f t="shared" si="29"/>
        <v>2213.8534170000003</v>
      </c>
      <c r="I473" s="240">
        <f t="shared" si="30"/>
        <v>6331.258296</v>
      </c>
      <c r="J473" s="240">
        <f t="shared" si="31"/>
        <v>6641.5602510000008</v>
      </c>
    </row>
    <row r="474" spans="1:10">
      <c r="A474" s="239" t="s">
        <v>1019</v>
      </c>
      <c r="B474" s="239" t="s">
        <v>70</v>
      </c>
      <c r="C474" s="223" t="s">
        <v>1020</v>
      </c>
      <c r="D474" s="239" t="s">
        <v>72</v>
      </c>
      <c r="E474" s="239">
        <v>3</v>
      </c>
      <c r="F474" s="240">
        <v>1830.69</v>
      </c>
      <c r="G474" s="240">
        <f t="shared" si="28"/>
        <v>2110.4194320000001</v>
      </c>
      <c r="H474" s="240">
        <f t="shared" si="29"/>
        <v>2213.8534170000003</v>
      </c>
      <c r="I474" s="240">
        <f t="shared" si="30"/>
        <v>6331.258296</v>
      </c>
      <c r="J474" s="240">
        <f t="shared" si="31"/>
        <v>6641.5602510000008</v>
      </c>
    </row>
    <row r="475" spans="1:10">
      <c r="A475" s="239" t="s">
        <v>1021</v>
      </c>
      <c r="B475" s="239" t="s">
        <v>70</v>
      </c>
      <c r="C475" s="223" t="s">
        <v>1022</v>
      </c>
      <c r="D475" s="239" t="s">
        <v>72</v>
      </c>
      <c r="E475" s="239">
        <v>3</v>
      </c>
      <c r="F475" s="240">
        <v>3015.13</v>
      </c>
      <c r="G475" s="240">
        <f t="shared" si="28"/>
        <v>3475.8418640000004</v>
      </c>
      <c r="H475" s="240">
        <f t="shared" si="29"/>
        <v>3646.1967090000003</v>
      </c>
      <c r="I475" s="240">
        <f t="shared" si="30"/>
        <v>10427.525592000002</v>
      </c>
      <c r="J475" s="240">
        <f t="shared" si="31"/>
        <v>10938.590127000001</v>
      </c>
    </row>
    <row r="476" spans="1:10">
      <c r="A476" s="239" t="s">
        <v>1023</v>
      </c>
      <c r="B476" s="239" t="s">
        <v>70</v>
      </c>
      <c r="C476" s="223" t="s">
        <v>1024</v>
      </c>
      <c r="D476" s="239" t="s">
        <v>72</v>
      </c>
      <c r="E476" s="239">
        <v>1</v>
      </c>
      <c r="F476" s="240">
        <v>6445.79</v>
      </c>
      <c r="G476" s="240">
        <f t="shared" si="28"/>
        <v>7430.7067120000002</v>
      </c>
      <c r="H476" s="240">
        <f t="shared" si="29"/>
        <v>7794.8938470000003</v>
      </c>
      <c r="I476" s="240">
        <f t="shared" si="30"/>
        <v>7430.7067120000002</v>
      </c>
      <c r="J476" s="240">
        <f t="shared" si="31"/>
        <v>7794.8938470000003</v>
      </c>
    </row>
    <row r="477" spans="1:10">
      <c r="A477" s="239" t="s">
        <v>1025</v>
      </c>
      <c r="B477" s="239" t="s">
        <v>70</v>
      </c>
      <c r="C477" s="223" t="s">
        <v>1026</v>
      </c>
      <c r="D477" s="239" t="s">
        <v>72</v>
      </c>
      <c r="E477" s="239">
        <v>240</v>
      </c>
      <c r="F477" s="240">
        <v>90.95</v>
      </c>
      <c r="G477" s="240">
        <f t="shared" si="28"/>
        <v>104.84716</v>
      </c>
      <c r="H477" s="240">
        <f t="shared" si="29"/>
        <v>109.98583500000001</v>
      </c>
      <c r="I477" s="240">
        <f t="shared" si="30"/>
        <v>25163.3184</v>
      </c>
      <c r="J477" s="240">
        <f t="shared" si="31"/>
        <v>26396.600400000003</v>
      </c>
    </row>
    <row r="478" spans="1:10">
      <c r="A478" s="239" t="s">
        <v>1027</v>
      </c>
      <c r="B478" s="239" t="s">
        <v>70</v>
      </c>
      <c r="C478" s="223" t="s">
        <v>1028</v>
      </c>
      <c r="D478" s="239" t="s">
        <v>72</v>
      </c>
      <c r="E478" s="239">
        <v>22</v>
      </c>
      <c r="F478" s="240">
        <v>139.52000000000001</v>
      </c>
      <c r="G478" s="240">
        <f t="shared" si="28"/>
        <v>160.83865600000001</v>
      </c>
      <c r="H478" s="240">
        <f t="shared" si="29"/>
        <v>168.72153600000001</v>
      </c>
      <c r="I478" s="240">
        <f t="shared" si="30"/>
        <v>3538.4504320000005</v>
      </c>
      <c r="J478" s="240">
        <f t="shared" si="31"/>
        <v>3711.8737920000003</v>
      </c>
    </row>
    <row r="479" spans="1:10">
      <c r="A479" s="239" t="s">
        <v>1029</v>
      </c>
      <c r="B479" s="239" t="s">
        <v>70</v>
      </c>
      <c r="C479" s="223" t="s">
        <v>1030</v>
      </c>
      <c r="D479" s="239" t="s">
        <v>72</v>
      </c>
      <c r="E479" s="239">
        <v>240</v>
      </c>
      <c r="F479" s="240">
        <v>16.899999999999999</v>
      </c>
      <c r="G479" s="240">
        <f t="shared" si="28"/>
        <v>19.482319999999998</v>
      </c>
      <c r="H479" s="240">
        <f t="shared" si="29"/>
        <v>20.437169999999998</v>
      </c>
      <c r="I479" s="240">
        <f t="shared" si="30"/>
        <v>4675.7567999999992</v>
      </c>
      <c r="J479" s="240">
        <f t="shared" si="31"/>
        <v>4904.9207999999999</v>
      </c>
    </row>
    <row r="480" spans="1:10">
      <c r="A480" s="239" t="s">
        <v>1031</v>
      </c>
      <c r="B480" s="239" t="s">
        <v>70</v>
      </c>
      <c r="C480" s="223" t="s">
        <v>1032</v>
      </c>
      <c r="D480" s="239" t="s">
        <v>72</v>
      </c>
      <c r="E480" s="239">
        <v>22</v>
      </c>
      <c r="F480" s="240">
        <v>28.35</v>
      </c>
      <c r="G480" s="240">
        <f t="shared" si="28"/>
        <v>32.68188</v>
      </c>
      <c r="H480" s="240">
        <f t="shared" si="29"/>
        <v>34.283655000000003</v>
      </c>
      <c r="I480" s="240">
        <f t="shared" si="30"/>
        <v>719.00135999999998</v>
      </c>
      <c r="J480" s="240">
        <f t="shared" si="31"/>
        <v>754.24041000000011</v>
      </c>
    </row>
    <row r="481" spans="1:10">
      <c r="A481" s="239" t="s">
        <v>1033</v>
      </c>
      <c r="B481" s="239" t="s">
        <v>70</v>
      </c>
      <c r="C481" s="223" t="s">
        <v>1034</v>
      </c>
      <c r="D481" s="239" t="s">
        <v>72</v>
      </c>
      <c r="E481" s="239">
        <v>22</v>
      </c>
      <c r="F481" s="240">
        <v>44.42</v>
      </c>
      <c r="G481" s="240">
        <f t="shared" si="28"/>
        <v>51.207376000000004</v>
      </c>
      <c r="H481" s="240">
        <f t="shared" si="29"/>
        <v>53.717106000000001</v>
      </c>
      <c r="I481" s="240">
        <f t="shared" si="30"/>
        <v>1126.5622720000001</v>
      </c>
      <c r="J481" s="240">
        <f t="shared" si="31"/>
        <v>1181.7763319999999</v>
      </c>
    </row>
    <row r="482" spans="1:10">
      <c r="A482" s="239" t="s">
        <v>1035</v>
      </c>
      <c r="B482" s="239" t="s">
        <v>70</v>
      </c>
      <c r="C482" s="223" t="s">
        <v>1036</v>
      </c>
      <c r="D482" s="239" t="s">
        <v>72</v>
      </c>
      <c r="E482" s="239">
        <v>22</v>
      </c>
      <c r="F482" s="240">
        <v>113.45</v>
      </c>
      <c r="G482" s="240">
        <f t="shared" si="28"/>
        <v>130.78516000000002</v>
      </c>
      <c r="H482" s="240">
        <f t="shared" si="29"/>
        <v>137.19508500000001</v>
      </c>
      <c r="I482" s="240">
        <f t="shared" si="30"/>
        <v>2877.2735200000006</v>
      </c>
      <c r="J482" s="240">
        <f t="shared" si="31"/>
        <v>3018.29187</v>
      </c>
    </row>
    <row r="483" spans="1:10">
      <c r="A483" s="239" t="s">
        <v>1037</v>
      </c>
      <c r="B483" s="239" t="s">
        <v>70</v>
      </c>
      <c r="C483" s="223" t="s">
        <v>1038</v>
      </c>
      <c r="D483" s="239" t="s">
        <v>72</v>
      </c>
      <c r="E483" s="239">
        <v>22</v>
      </c>
      <c r="F483" s="240">
        <v>159.84</v>
      </c>
      <c r="G483" s="240">
        <f t="shared" si="28"/>
        <v>184.263552</v>
      </c>
      <c r="H483" s="240">
        <f t="shared" si="29"/>
        <v>193.294512</v>
      </c>
      <c r="I483" s="240">
        <f t="shared" si="30"/>
        <v>4053.7981440000003</v>
      </c>
      <c r="J483" s="240">
        <f t="shared" si="31"/>
        <v>4252.4792639999996</v>
      </c>
    </row>
    <row r="484" spans="1:10">
      <c r="A484" s="239" t="s">
        <v>1039</v>
      </c>
      <c r="B484" s="239" t="s">
        <v>70</v>
      </c>
      <c r="C484" s="223" t="s">
        <v>1040</v>
      </c>
      <c r="D484" s="239" t="s">
        <v>72</v>
      </c>
      <c r="E484" s="239">
        <v>12</v>
      </c>
      <c r="F484" s="240">
        <v>97.64</v>
      </c>
      <c r="G484" s="240">
        <f t="shared" si="28"/>
        <v>112.559392</v>
      </c>
      <c r="H484" s="240">
        <f t="shared" si="29"/>
        <v>118.076052</v>
      </c>
      <c r="I484" s="240">
        <f t="shared" si="30"/>
        <v>1350.712704</v>
      </c>
      <c r="J484" s="240">
        <f t="shared" si="31"/>
        <v>1416.9126240000001</v>
      </c>
    </row>
    <row r="485" spans="1:10">
      <c r="A485" s="239" t="s">
        <v>1041</v>
      </c>
      <c r="B485" s="239" t="s">
        <v>70</v>
      </c>
      <c r="C485" s="223" t="s">
        <v>1042</v>
      </c>
      <c r="D485" s="239" t="s">
        <v>72</v>
      </c>
      <c r="E485" s="239">
        <v>12</v>
      </c>
      <c r="F485" s="240">
        <v>109.85</v>
      </c>
      <c r="G485" s="240">
        <f t="shared" si="28"/>
        <v>126.63508</v>
      </c>
      <c r="H485" s="240">
        <f t="shared" si="29"/>
        <v>132.84160499999999</v>
      </c>
      <c r="I485" s="240">
        <f t="shared" si="30"/>
        <v>1519.62096</v>
      </c>
      <c r="J485" s="240">
        <f t="shared" si="31"/>
        <v>1594.09926</v>
      </c>
    </row>
    <row r="486" spans="1:10">
      <c r="A486" s="239" t="s">
        <v>1043</v>
      </c>
      <c r="B486" s="239" t="s">
        <v>70</v>
      </c>
      <c r="C486" s="223" t="s">
        <v>1044</v>
      </c>
      <c r="D486" s="239" t="s">
        <v>72</v>
      </c>
      <c r="E486" s="239">
        <v>12</v>
      </c>
      <c r="F486" s="240">
        <v>140.51</v>
      </c>
      <c r="G486" s="240">
        <f t="shared" si="28"/>
        <v>161.979928</v>
      </c>
      <c r="H486" s="240">
        <f t="shared" si="29"/>
        <v>169.91874300000001</v>
      </c>
      <c r="I486" s="240">
        <f t="shared" si="30"/>
        <v>1943.7591360000001</v>
      </c>
      <c r="J486" s="240">
        <f t="shared" si="31"/>
        <v>2039.0249160000001</v>
      </c>
    </row>
    <row r="487" spans="1:10">
      <c r="A487" s="239" t="s">
        <v>1045</v>
      </c>
      <c r="B487" s="239" t="s">
        <v>70</v>
      </c>
      <c r="C487" s="223" t="s">
        <v>1046</v>
      </c>
      <c r="D487" s="239" t="s">
        <v>72</v>
      </c>
      <c r="E487" s="239">
        <v>12</v>
      </c>
      <c r="F487" s="240">
        <v>249.75</v>
      </c>
      <c r="G487" s="240">
        <f t="shared" si="28"/>
        <v>287.91180000000003</v>
      </c>
      <c r="H487" s="240">
        <f t="shared" si="29"/>
        <v>302.02267499999999</v>
      </c>
      <c r="I487" s="240">
        <f t="shared" si="30"/>
        <v>3454.9416000000001</v>
      </c>
      <c r="J487" s="240">
        <f t="shared" si="31"/>
        <v>3624.2721000000001</v>
      </c>
    </row>
    <row r="488" spans="1:10">
      <c r="A488" s="239" t="s">
        <v>1047</v>
      </c>
      <c r="B488" s="239" t="s">
        <v>70</v>
      </c>
      <c r="C488" s="223" t="s">
        <v>1048</v>
      </c>
      <c r="D488" s="239" t="s">
        <v>72</v>
      </c>
      <c r="E488" s="239">
        <v>12</v>
      </c>
      <c r="F488" s="240">
        <v>101.73</v>
      </c>
      <c r="G488" s="240">
        <f t="shared" si="28"/>
        <v>117.27434400000001</v>
      </c>
      <c r="H488" s="240">
        <f t="shared" si="29"/>
        <v>123.02208900000001</v>
      </c>
      <c r="I488" s="240">
        <f t="shared" si="30"/>
        <v>1407.292128</v>
      </c>
      <c r="J488" s="240">
        <f t="shared" si="31"/>
        <v>1476.2650680000002</v>
      </c>
    </row>
    <row r="489" spans="1:10">
      <c r="A489" s="239" t="s">
        <v>1049</v>
      </c>
      <c r="B489" s="239" t="s">
        <v>70</v>
      </c>
      <c r="C489" s="223" t="s">
        <v>1050</v>
      </c>
      <c r="D489" s="239" t="s">
        <v>72</v>
      </c>
      <c r="E489" s="239">
        <v>12</v>
      </c>
      <c r="F489" s="240">
        <v>125</v>
      </c>
      <c r="G489" s="240">
        <f t="shared" si="28"/>
        <v>144.1</v>
      </c>
      <c r="H489" s="240">
        <f t="shared" si="29"/>
        <v>151.16249999999999</v>
      </c>
      <c r="I489" s="240">
        <f t="shared" si="30"/>
        <v>1729.1999999999998</v>
      </c>
      <c r="J489" s="240">
        <f t="shared" si="31"/>
        <v>1813.9499999999998</v>
      </c>
    </row>
    <row r="490" spans="1:10">
      <c r="A490" s="239" t="s">
        <v>1051</v>
      </c>
      <c r="B490" s="239" t="s">
        <v>70</v>
      </c>
      <c r="C490" s="223" t="s">
        <v>1052</v>
      </c>
      <c r="D490" s="239" t="s">
        <v>72</v>
      </c>
      <c r="E490" s="239">
        <v>12</v>
      </c>
      <c r="F490" s="240">
        <v>150.22</v>
      </c>
      <c r="G490" s="240">
        <f t="shared" si="28"/>
        <v>173.17361600000001</v>
      </c>
      <c r="H490" s="240">
        <f t="shared" si="29"/>
        <v>181.661046</v>
      </c>
      <c r="I490" s="240">
        <f t="shared" si="30"/>
        <v>2078.083392</v>
      </c>
      <c r="J490" s="240">
        <f t="shared" si="31"/>
        <v>2179.9325520000002</v>
      </c>
    </row>
    <row r="491" spans="1:10">
      <c r="A491" s="239" t="s">
        <v>1053</v>
      </c>
      <c r="B491" s="239" t="s">
        <v>70</v>
      </c>
      <c r="C491" s="223" t="s">
        <v>1054</v>
      </c>
      <c r="D491" s="239" t="s">
        <v>72</v>
      </c>
      <c r="E491" s="239">
        <v>12</v>
      </c>
      <c r="F491" s="240">
        <v>261.01</v>
      </c>
      <c r="G491" s="240">
        <f t="shared" si="28"/>
        <v>300.89232800000002</v>
      </c>
      <c r="H491" s="240">
        <f t="shared" si="29"/>
        <v>315.63939299999998</v>
      </c>
      <c r="I491" s="240">
        <f t="shared" si="30"/>
        <v>3610.7079360000002</v>
      </c>
      <c r="J491" s="240">
        <f t="shared" si="31"/>
        <v>3787.672716</v>
      </c>
    </row>
    <row r="492" spans="1:10">
      <c r="A492" s="239" t="s">
        <v>1055</v>
      </c>
      <c r="B492" s="239" t="s">
        <v>70</v>
      </c>
      <c r="C492" s="223" t="s">
        <v>1056</v>
      </c>
      <c r="D492" s="239" t="s">
        <v>72</v>
      </c>
      <c r="E492" s="239">
        <v>12</v>
      </c>
      <c r="F492" s="240">
        <v>168.61</v>
      </c>
      <c r="G492" s="240">
        <f t="shared" si="28"/>
        <v>194.37360800000002</v>
      </c>
      <c r="H492" s="240">
        <f t="shared" si="29"/>
        <v>203.90007300000002</v>
      </c>
      <c r="I492" s="240">
        <f t="shared" si="30"/>
        <v>2332.4832960000003</v>
      </c>
      <c r="J492" s="240">
        <f t="shared" si="31"/>
        <v>2446.8008760000002</v>
      </c>
    </row>
    <row r="493" spans="1:10">
      <c r="A493" s="239" t="s">
        <v>1057</v>
      </c>
      <c r="B493" s="239" t="s">
        <v>70</v>
      </c>
      <c r="C493" s="223" t="s">
        <v>1058</v>
      </c>
      <c r="D493" s="239" t="s">
        <v>72</v>
      </c>
      <c r="E493" s="239">
        <v>12</v>
      </c>
      <c r="F493" s="240">
        <v>179.75</v>
      </c>
      <c r="G493" s="240">
        <f t="shared" si="28"/>
        <v>207.2158</v>
      </c>
      <c r="H493" s="240">
        <f t="shared" si="29"/>
        <v>217.37167500000001</v>
      </c>
      <c r="I493" s="240">
        <f t="shared" si="30"/>
        <v>2486.5896000000002</v>
      </c>
      <c r="J493" s="240">
        <f t="shared" si="31"/>
        <v>2608.4601000000002</v>
      </c>
    </row>
    <row r="494" spans="1:10">
      <c r="A494" s="239" t="s">
        <v>1059</v>
      </c>
      <c r="B494" s="239" t="s">
        <v>70</v>
      </c>
      <c r="C494" s="223" t="s">
        <v>1060</v>
      </c>
      <c r="D494" s="239" t="s">
        <v>72</v>
      </c>
      <c r="E494" s="239">
        <v>12</v>
      </c>
      <c r="F494" s="240">
        <v>203.94</v>
      </c>
      <c r="G494" s="240">
        <f t="shared" si="28"/>
        <v>235.10203200000001</v>
      </c>
      <c r="H494" s="240">
        <f t="shared" si="29"/>
        <v>246.62464199999999</v>
      </c>
      <c r="I494" s="240">
        <f t="shared" si="30"/>
        <v>2821.2243840000001</v>
      </c>
      <c r="J494" s="240">
        <f t="shared" si="31"/>
        <v>2959.4957039999999</v>
      </c>
    </row>
    <row r="495" spans="1:10">
      <c r="A495" s="239" t="s">
        <v>1061</v>
      </c>
      <c r="B495" s="239" t="s">
        <v>70</v>
      </c>
      <c r="C495" s="223" t="s">
        <v>1062</v>
      </c>
      <c r="D495" s="239" t="s">
        <v>72</v>
      </c>
      <c r="E495" s="239">
        <v>12</v>
      </c>
      <c r="F495" s="240">
        <v>383.91</v>
      </c>
      <c r="G495" s="240">
        <f t="shared" si="28"/>
        <v>442.57144800000003</v>
      </c>
      <c r="H495" s="240">
        <f t="shared" si="29"/>
        <v>464.26236300000005</v>
      </c>
      <c r="I495" s="240">
        <f t="shared" si="30"/>
        <v>5310.8573759999999</v>
      </c>
      <c r="J495" s="240">
        <f t="shared" si="31"/>
        <v>5571.1483560000006</v>
      </c>
    </row>
    <row r="496" spans="1:10">
      <c r="A496" s="239" t="s">
        <v>1063</v>
      </c>
      <c r="B496" s="239" t="s">
        <v>70</v>
      </c>
      <c r="C496" s="223" t="s">
        <v>1064</v>
      </c>
      <c r="D496" s="239" t="s">
        <v>72</v>
      </c>
      <c r="E496" s="239">
        <v>12</v>
      </c>
      <c r="F496" s="240">
        <v>188.1</v>
      </c>
      <c r="G496" s="240">
        <f t="shared" si="28"/>
        <v>216.84168</v>
      </c>
      <c r="H496" s="240">
        <f t="shared" si="29"/>
        <v>227.46933000000001</v>
      </c>
      <c r="I496" s="240">
        <f t="shared" si="30"/>
        <v>2602.10016</v>
      </c>
      <c r="J496" s="240">
        <f t="shared" si="31"/>
        <v>2729.6319600000002</v>
      </c>
    </row>
    <row r="497" spans="1:10">
      <c r="A497" s="239" t="s">
        <v>1065</v>
      </c>
      <c r="B497" s="239" t="s">
        <v>70</v>
      </c>
      <c r="C497" s="223" t="s">
        <v>1066</v>
      </c>
      <c r="D497" s="239" t="s">
        <v>72</v>
      </c>
      <c r="E497" s="239">
        <v>12</v>
      </c>
      <c r="F497" s="240">
        <v>193.92</v>
      </c>
      <c r="G497" s="240">
        <f t="shared" si="28"/>
        <v>223.55097599999999</v>
      </c>
      <c r="H497" s="240">
        <f t="shared" si="29"/>
        <v>234.50745599999999</v>
      </c>
      <c r="I497" s="240">
        <f t="shared" si="30"/>
        <v>2682.6117119999999</v>
      </c>
      <c r="J497" s="240">
        <f t="shared" si="31"/>
        <v>2814.0894719999997</v>
      </c>
    </row>
    <row r="498" spans="1:10">
      <c r="A498" s="239" t="s">
        <v>1067</v>
      </c>
      <c r="B498" s="239" t="s">
        <v>70</v>
      </c>
      <c r="C498" s="223" t="s">
        <v>1068</v>
      </c>
      <c r="D498" s="239" t="s">
        <v>72</v>
      </c>
      <c r="E498" s="239">
        <v>12</v>
      </c>
      <c r="F498" s="240">
        <v>228.48</v>
      </c>
      <c r="G498" s="240">
        <f t="shared" si="28"/>
        <v>263.39174400000002</v>
      </c>
      <c r="H498" s="240">
        <f t="shared" si="29"/>
        <v>276.30086399999999</v>
      </c>
      <c r="I498" s="240">
        <f t="shared" si="30"/>
        <v>3160.7009280000002</v>
      </c>
      <c r="J498" s="240">
        <f t="shared" si="31"/>
        <v>3315.6103679999997</v>
      </c>
    </row>
    <row r="499" spans="1:10">
      <c r="A499" s="239" t="s">
        <v>1069</v>
      </c>
      <c r="B499" s="239" t="s">
        <v>70</v>
      </c>
      <c r="C499" s="223" t="s">
        <v>1070</v>
      </c>
      <c r="D499" s="239" t="s">
        <v>72</v>
      </c>
      <c r="E499" s="239">
        <v>12</v>
      </c>
      <c r="F499" s="240">
        <v>471.47</v>
      </c>
      <c r="G499" s="240">
        <f t="shared" si="28"/>
        <v>543.51061600000003</v>
      </c>
      <c r="H499" s="240">
        <f t="shared" si="29"/>
        <v>570.14867100000004</v>
      </c>
      <c r="I499" s="240">
        <f t="shared" si="30"/>
        <v>6522.1273920000003</v>
      </c>
      <c r="J499" s="240">
        <f t="shared" si="31"/>
        <v>6841.7840520000009</v>
      </c>
    </row>
    <row r="500" spans="1:10">
      <c r="A500" s="239" t="s">
        <v>1071</v>
      </c>
      <c r="B500" s="239" t="s">
        <v>70</v>
      </c>
      <c r="C500" s="223" t="s">
        <v>1072</v>
      </c>
      <c r="D500" s="239" t="s">
        <v>72</v>
      </c>
      <c r="E500" s="239">
        <v>12</v>
      </c>
      <c r="F500" s="240">
        <v>400.16</v>
      </c>
      <c r="G500" s="240">
        <f t="shared" si="28"/>
        <v>461.30444800000004</v>
      </c>
      <c r="H500" s="240">
        <f t="shared" si="29"/>
        <v>483.91348800000003</v>
      </c>
      <c r="I500" s="240">
        <f t="shared" si="30"/>
        <v>5535.6533760000002</v>
      </c>
      <c r="J500" s="240">
        <f t="shared" si="31"/>
        <v>5806.9618559999999</v>
      </c>
    </row>
    <row r="501" spans="1:10">
      <c r="A501" s="239" t="s">
        <v>1073</v>
      </c>
      <c r="B501" s="239" t="s">
        <v>70</v>
      </c>
      <c r="C501" s="223" t="s">
        <v>1074</v>
      </c>
      <c r="D501" s="239" t="s">
        <v>72</v>
      </c>
      <c r="E501" s="239">
        <v>12</v>
      </c>
      <c r="F501" s="240">
        <v>200.92</v>
      </c>
      <c r="G501" s="240">
        <f t="shared" si="28"/>
        <v>231.620576</v>
      </c>
      <c r="H501" s="240">
        <f t="shared" si="29"/>
        <v>242.972556</v>
      </c>
      <c r="I501" s="240">
        <f t="shared" si="30"/>
        <v>2779.4469119999999</v>
      </c>
      <c r="J501" s="240">
        <f t="shared" si="31"/>
        <v>2915.6706720000002</v>
      </c>
    </row>
    <row r="502" spans="1:10">
      <c r="A502" s="239" t="s">
        <v>1075</v>
      </c>
      <c r="B502" s="239" t="s">
        <v>70</v>
      </c>
      <c r="C502" s="223" t="s">
        <v>1076</v>
      </c>
      <c r="D502" s="239" t="s">
        <v>72</v>
      </c>
      <c r="E502" s="239">
        <v>12</v>
      </c>
      <c r="F502" s="240">
        <v>204.49</v>
      </c>
      <c r="G502" s="240">
        <f t="shared" si="28"/>
        <v>235.73607200000001</v>
      </c>
      <c r="H502" s="240">
        <f t="shared" si="29"/>
        <v>247.28975700000001</v>
      </c>
      <c r="I502" s="240">
        <f t="shared" si="30"/>
        <v>2828.832864</v>
      </c>
      <c r="J502" s="240">
        <f t="shared" si="31"/>
        <v>2967.4770840000001</v>
      </c>
    </row>
    <row r="503" spans="1:10">
      <c r="A503" s="239" t="s">
        <v>1077</v>
      </c>
      <c r="B503" s="239" t="s">
        <v>70</v>
      </c>
      <c r="C503" s="223" t="s">
        <v>1078</v>
      </c>
      <c r="D503" s="239" t="s">
        <v>72</v>
      </c>
      <c r="E503" s="239">
        <v>12</v>
      </c>
      <c r="F503" s="240">
        <v>218.68</v>
      </c>
      <c r="G503" s="240">
        <f t="shared" si="28"/>
        <v>252.09430400000002</v>
      </c>
      <c r="H503" s="240">
        <f t="shared" si="29"/>
        <v>264.449724</v>
      </c>
      <c r="I503" s="240">
        <f t="shared" si="30"/>
        <v>3025.1316480000005</v>
      </c>
      <c r="J503" s="240">
        <f t="shared" si="31"/>
        <v>3173.3966879999998</v>
      </c>
    </row>
    <row r="504" spans="1:10">
      <c r="A504" s="239" t="s">
        <v>1079</v>
      </c>
      <c r="B504" s="239" t="s">
        <v>70</v>
      </c>
      <c r="C504" s="223" t="s">
        <v>1080</v>
      </c>
      <c r="D504" s="239" t="s">
        <v>72</v>
      </c>
      <c r="E504" s="239">
        <v>12</v>
      </c>
      <c r="F504" s="240">
        <v>372.89</v>
      </c>
      <c r="G504" s="240">
        <f t="shared" si="28"/>
        <v>429.867592</v>
      </c>
      <c r="H504" s="240">
        <f t="shared" si="29"/>
        <v>450.935877</v>
      </c>
      <c r="I504" s="240">
        <f t="shared" si="30"/>
        <v>5158.4111039999998</v>
      </c>
      <c r="J504" s="240">
        <f t="shared" si="31"/>
        <v>5411.2305240000005</v>
      </c>
    </row>
    <row r="505" spans="1:10">
      <c r="A505" s="239" t="s">
        <v>1081</v>
      </c>
      <c r="B505" s="239" t="s">
        <v>70</v>
      </c>
      <c r="C505" s="223" t="s">
        <v>1082</v>
      </c>
      <c r="D505" s="239" t="s">
        <v>72</v>
      </c>
      <c r="E505" s="239">
        <v>12</v>
      </c>
      <c r="F505" s="240">
        <v>227.51</v>
      </c>
      <c r="G505" s="240">
        <f t="shared" si="28"/>
        <v>262.273528</v>
      </c>
      <c r="H505" s="240">
        <f t="shared" si="29"/>
        <v>275.12784299999998</v>
      </c>
      <c r="I505" s="240">
        <f t="shared" si="30"/>
        <v>3147.2823360000002</v>
      </c>
      <c r="J505" s="240">
        <f t="shared" si="31"/>
        <v>3301.5341159999998</v>
      </c>
    </row>
    <row r="506" spans="1:10">
      <c r="A506" s="239" t="s">
        <v>1083</v>
      </c>
      <c r="B506" s="239" t="s">
        <v>70</v>
      </c>
      <c r="C506" s="223" t="s">
        <v>1084</v>
      </c>
      <c r="D506" s="239" t="s">
        <v>72</v>
      </c>
      <c r="E506" s="239">
        <v>12</v>
      </c>
      <c r="F506" s="240">
        <v>248.14</v>
      </c>
      <c r="G506" s="240">
        <f t="shared" si="28"/>
        <v>286.055792</v>
      </c>
      <c r="H506" s="240">
        <f t="shared" si="29"/>
        <v>300.07570199999998</v>
      </c>
      <c r="I506" s="240">
        <f t="shared" si="30"/>
        <v>3432.669504</v>
      </c>
      <c r="J506" s="240">
        <f t="shared" si="31"/>
        <v>3600.9084239999997</v>
      </c>
    </row>
    <row r="507" spans="1:10">
      <c r="A507" s="239" t="s">
        <v>1085</v>
      </c>
      <c r="B507" s="239" t="s">
        <v>70</v>
      </c>
      <c r="C507" s="223" t="s">
        <v>1086</v>
      </c>
      <c r="D507" s="239" t="s">
        <v>72</v>
      </c>
      <c r="E507" s="239">
        <v>12</v>
      </c>
      <c r="F507" s="240">
        <v>249.63</v>
      </c>
      <c r="G507" s="240">
        <f t="shared" si="28"/>
        <v>287.77346399999999</v>
      </c>
      <c r="H507" s="240">
        <f t="shared" si="29"/>
        <v>301.87755900000002</v>
      </c>
      <c r="I507" s="240">
        <f t="shared" si="30"/>
        <v>3453.2815679999999</v>
      </c>
      <c r="J507" s="240">
        <f t="shared" si="31"/>
        <v>3622.5307080000002</v>
      </c>
    </row>
    <row r="508" spans="1:10">
      <c r="A508" s="239" t="s">
        <v>1087</v>
      </c>
      <c r="B508" s="239" t="s">
        <v>70</v>
      </c>
      <c r="C508" s="223" t="s">
        <v>1088</v>
      </c>
      <c r="D508" s="239" t="s">
        <v>72</v>
      </c>
      <c r="E508" s="239">
        <v>12</v>
      </c>
      <c r="F508" s="240">
        <v>417.74</v>
      </c>
      <c r="G508" s="240">
        <f t="shared" si="28"/>
        <v>481.570672</v>
      </c>
      <c r="H508" s="240">
        <f t="shared" si="29"/>
        <v>505.17298200000005</v>
      </c>
      <c r="I508" s="240">
        <f t="shared" si="30"/>
        <v>5778.8480639999998</v>
      </c>
      <c r="J508" s="240">
        <f t="shared" si="31"/>
        <v>6062.0757840000006</v>
      </c>
    </row>
    <row r="509" spans="1:10">
      <c r="A509" s="239" t="s">
        <v>1089</v>
      </c>
      <c r="B509" s="239" t="s">
        <v>70</v>
      </c>
      <c r="C509" s="223" t="s">
        <v>1090</v>
      </c>
      <c r="D509" s="239" t="s">
        <v>72</v>
      </c>
      <c r="E509" s="239">
        <v>12</v>
      </c>
      <c r="F509" s="240">
        <v>462.62</v>
      </c>
      <c r="G509" s="240">
        <f t="shared" si="28"/>
        <v>533.30833600000005</v>
      </c>
      <c r="H509" s="240">
        <f t="shared" si="29"/>
        <v>559.44636600000001</v>
      </c>
      <c r="I509" s="240">
        <f t="shared" si="30"/>
        <v>6399.7000320000006</v>
      </c>
      <c r="J509" s="240">
        <f t="shared" si="31"/>
        <v>6713.3563919999997</v>
      </c>
    </row>
    <row r="510" spans="1:10">
      <c r="A510" s="239" t="s">
        <v>1091</v>
      </c>
      <c r="B510" s="239" t="s">
        <v>70</v>
      </c>
      <c r="C510" s="223" t="s">
        <v>1092</v>
      </c>
      <c r="D510" s="239" t="s">
        <v>72</v>
      </c>
      <c r="E510" s="239">
        <v>12</v>
      </c>
      <c r="F510" s="240">
        <v>228.91</v>
      </c>
      <c r="G510" s="240">
        <f t="shared" si="28"/>
        <v>263.88744800000001</v>
      </c>
      <c r="H510" s="240">
        <f t="shared" si="29"/>
        <v>276.82086300000003</v>
      </c>
      <c r="I510" s="240">
        <f t="shared" si="30"/>
        <v>3166.6493760000003</v>
      </c>
      <c r="J510" s="240">
        <f t="shared" si="31"/>
        <v>3321.8503560000004</v>
      </c>
    </row>
    <row r="511" spans="1:10">
      <c r="A511" s="239" t="s">
        <v>1093</v>
      </c>
      <c r="B511" s="239" t="s">
        <v>70</v>
      </c>
      <c r="C511" s="223" t="s">
        <v>1094</v>
      </c>
      <c r="D511" s="239" t="s">
        <v>72</v>
      </c>
      <c r="E511" s="239">
        <v>12</v>
      </c>
      <c r="F511" s="240">
        <v>229.08</v>
      </c>
      <c r="G511" s="240">
        <f t="shared" si="28"/>
        <v>264.08342400000004</v>
      </c>
      <c r="H511" s="240">
        <f t="shared" si="29"/>
        <v>277.02644400000003</v>
      </c>
      <c r="I511" s="240">
        <f t="shared" si="30"/>
        <v>3169.0010880000004</v>
      </c>
      <c r="J511" s="240">
        <f t="shared" si="31"/>
        <v>3324.3173280000001</v>
      </c>
    </row>
    <row r="512" spans="1:10">
      <c r="A512" s="239" t="s">
        <v>1095</v>
      </c>
      <c r="B512" s="239" t="s">
        <v>70</v>
      </c>
      <c r="C512" s="223" t="s">
        <v>1096</v>
      </c>
      <c r="D512" s="239" t="s">
        <v>72</v>
      </c>
      <c r="E512" s="239">
        <v>12</v>
      </c>
      <c r="F512" s="240">
        <v>249.74</v>
      </c>
      <c r="G512" s="240">
        <f t="shared" si="28"/>
        <v>287.90027200000003</v>
      </c>
      <c r="H512" s="240">
        <f t="shared" si="29"/>
        <v>302.010582</v>
      </c>
      <c r="I512" s="240">
        <f t="shared" si="30"/>
        <v>3454.8032640000001</v>
      </c>
      <c r="J512" s="240">
        <f t="shared" si="31"/>
        <v>3624.126984</v>
      </c>
    </row>
    <row r="513" spans="1:10">
      <c r="A513" s="239" t="s">
        <v>1097</v>
      </c>
      <c r="B513" s="239" t="s">
        <v>70</v>
      </c>
      <c r="C513" s="223" t="s">
        <v>1098</v>
      </c>
      <c r="D513" s="239" t="s">
        <v>72</v>
      </c>
      <c r="E513" s="239">
        <v>12</v>
      </c>
      <c r="F513" s="240">
        <v>466.03</v>
      </c>
      <c r="G513" s="240">
        <f t="shared" si="28"/>
        <v>537.23938399999997</v>
      </c>
      <c r="H513" s="240">
        <f t="shared" si="29"/>
        <v>563.57007899999996</v>
      </c>
      <c r="I513" s="240">
        <f t="shared" si="30"/>
        <v>6446.8726079999997</v>
      </c>
      <c r="J513" s="240">
        <f t="shared" si="31"/>
        <v>6762.8409479999991</v>
      </c>
    </row>
    <row r="514" spans="1:10">
      <c r="A514" s="239" t="s">
        <v>1099</v>
      </c>
      <c r="B514" s="239" t="s">
        <v>70</v>
      </c>
      <c r="C514" s="223" t="s">
        <v>1100</v>
      </c>
      <c r="D514" s="239" t="s">
        <v>72</v>
      </c>
      <c r="E514" s="239">
        <v>12</v>
      </c>
      <c r="F514" s="240">
        <v>749.42</v>
      </c>
      <c r="G514" s="240">
        <f t="shared" ref="G514:G577" si="32">F514*(1+$L$2)</f>
        <v>863.931376</v>
      </c>
      <c r="H514" s="240">
        <f t="shared" ref="H514:H577" si="33">F514*(1+$M$2)</f>
        <v>906.27360599999997</v>
      </c>
      <c r="I514" s="240">
        <f t="shared" ref="I514:I577" si="34">E514*G514</f>
        <v>10367.176512</v>
      </c>
      <c r="J514" s="240">
        <f t="shared" ref="J514:J577" si="35">E514*H514</f>
        <v>10875.283272000001</v>
      </c>
    </row>
    <row r="515" spans="1:10">
      <c r="A515" s="239" t="s">
        <v>1101</v>
      </c>
      <c r="B515" s="239" t="s">
        <v>70</v>
      </c>
      <c r="C515" s="223" t="s">
        <v>1102</v>
      </c>
      <c r="D515" s="239" t="s">
        <v>72</v>
      </c>
      <c r="E515" s="239">
        <v>12</v>
      </c>
      <c r="F515" s="240">
        <v>284.23</v>
      </c>
      <c r="G515" s="240">
        <f t="shared" si="32"/>
        <v>327.66034400000001</v>
      </c>
      <c r="H515" s="240">
        <f t="shared" si="33"/>
        <v>343.71933900000005</v>
      </c>
      <c r="I515" s="240">
        <f t="shared" si="34"/>
        <v>3931.9241280000001</v>
      </c>
      <c r="J515" s="240">
        <f t="shared" si="35"/>
        <v>4124.6320680000008</v>
      </c>
    </row>
    <row r="516" spans="1:10">
      <c r="A516" s="239" t="s">
        <v>1103</v>
      </c>
      <c r="B516" s="239" t="s">
        <v>70</v>
      </c>
      <c r="C516" s="223" t="s">
        <v>1104</v>
      </c>
      <c r="D516" s="239" t="s">
        <v>72</v>
      </c>
      <c r="E516" s="239">
        <v>12</v>
      </c>
      <c r="F516" s="240">
        <v>333.06</v>
      </c>
      <c r="G516" s="240">
        <f t="shared" si="32"/>
        <v>383.95156800000001</v>
      </c>
      <c r="H516" s="240">
        <f t="shared" si="33"/>
        <v>402.76945800000004</v>
      </c>
      <c r="I516" s="240">
        <f t="shared" si="34"/>
        <v>4607.4188160000003</v>
      </c>
      <c r="J516" s="240">
        <f t="shared" si="35"/>
        <v>4833.2334960000007</v>
      </c>
    </row>
    <row r="517" spans="1:10">
      <c r="A517" s="239" t="s">
        <v>1105</v>
      </c>
      <c r="B517" s="239" t="s">
        <v>70</v>
      </c>
      <c r="C517" s="223" t="s">
        <v>1106</v>
      </c>
      <c r="D517" s="239" t="s">
        <v>72</v>
      </c>
      <c r="E517" s="239">
        <v>12</v>
      </c>
      <c r="F517" s="240">
        <v>320.98</v>
      </c>
      <c r="G517" s="240">
        <f t="shared" si="32"/>
        <v>370.02574400000003</v>
      </c>
      <c r="H517" s="240">
        <f t="shared" si="33"/>
        <v>388.16111400000005</v>
      </c>
      <c r="I517" s="240">
        <f t="shared" si="34"/>
        <v>4440.3089280000004</v>
      </c>
      <c r="J517" s="240">
        <f t="shared" si="35"/>
        <v>4657.9333680000009</v>
      </c>
    </row>
    <row r="518" spans="1:10">
      <c r="A518" s="239" t="s">
        <v>1107</v>
      </c>
      <c r="B518" s="239" t="s">
        <v>70</v>
      </c>
      <c r="C518" s="223" t="s">
        <v>1108</v>
      </c>
      <c r="D518" s="239" t="s">
        <v>72</v>
      </c>
      <c r="E518" s="239">
        <v>12</v>
      </c>
      <c r="F518" s="240">
        <v>743.6</v>
      </c>
      <c r="G518" s="240">
        <f t="shared" si="32"/>
        <v>857.22208000000001</v>
      </c>
      <c r="H518" s="240">
        <f t="shared" si="33"/>
        <v>899.23548000000005</v>
      </c>
      <c r="I518" s="240">
        <f t="shared" si="34"/>
        <v>10286.66496</v>
      </c>
      <c r="J518" s="240">
        <f t="shared" si="35"/>
        <v>10790.82576</v>
      </c>
    </row>
    <row r="519" spans="1:10" ht="30">
      <c r="A519" s="239" t="s">
        <v>1109</v>
      </c>
      <c r="B519" s="239" t="s">
        <v>70</v>
      </c>
      <c r="C519" s="223" t="s">
        <v>1110</v>
      </c>
      <c r="D519" s="239" t="s">
        <v>753</v>
      </c>
      <c r="E519" s="239">
        <v>47</v>
      </c>
      <c r="F519" s="240">
        <v>574.04999999999995</v>
      </c>
      <c r="G519" s="240">
        <f t="shared" si="32"/>
        <v>661.76483999999994</v>
      </c>
      <c r="H519" s="240">
        <f t="shared" si="33"/>
        <v>694.19866500000001</v>
      </c>
      <c r="I519" s="240">
        <f t="shared" si="34"/>
        <v>31102.947479999995</v>
      </c>
      <c r="J519" s="240">
        <f t="shared" si="35"/>
        <v>32627.337254999999</v>
      </c>
    </row>
    <row r="520" spans="1:10">
      <c r="A520" s="239" t="s">
        <v>1111</v>
      </c>
      <c r="B520" s="239" t="s">
        <v>70</v>
      </c>
      <c r="C520" s="223" t="s">
        <v>1112</v>
      </c>
      <c r="D520" s="239" t="s">
        <v>753</v>
      </c>
      <c r="E520" s="239">
        <v>47</v>
      </c>
      <c r="F520" s="240">
        <v>533.5</v>
      </c>
      <c r="G520" s="240">
        <f t="shared" si="32"/>
        <v>615.01880000000006</v>
      </c>
      <c r="H520" s="240">
        <f t="shared" si="33"/>
        <v>645.16155000000003</v>
      </c>
      <c r="I520" s="240">
        <f t="shared" si="34"/>
        <v>28905.883600000001</v>
      </c>
      <c r="J520" s="240">
        <f t="shared" si="35"/>
        <v>30322.592850000001</v>
      </c>
    </row>
    <row r="521" spans="1:10">
      <c r="A521" s="239" t="s">
        <v>1113</v>
      </c>
      <c r="B521" s="239" t="s">
        <v>70</v>
      </c>
      <c r="C521" s="223" t="s">
        <v>1114</v>
      </c>
      <c r="D521" s="239" t="s">
        <v>753</v>
      </c>
      <c r="E521" s="239">
        <v>47</v>
      </c>
      <c r="F521" s="240">
        <v>207.56</v>
      </c>
      <c r="G521" s="240">
        <f t="shared" si="32"/>
        <v>239.27516800000001</v>
      </c>
      <c r="H521" s="240">
        <f t="shared" si="33"/>
        <v>251.002308</v>
      </c>
      <c r="I521" s="240">
        <f t="shared" si="34"/>
        <v>11245.932896</v>
      </c>
      <c r="J521" s="240">
        <f t="shared" si="35"/>
        <v>11797.108475999999</v>
      </c>
    </row>
    <row r="522" spans="1:10">
      <c r="A522" s="239" t="s">
        <v>1115</v>
      </c>
      <c r="B522" s="239" t="s">
        <v>70</v>
      </c>
      <c r="C522" s="223" t="s">
        <v>1116</v>
      </c>
      <c r="D522" s="239" t="s">
        <v>72</v>
      </c>
      <c r="E522" s="239">
        <v>22</v>
      </c>
      <c r="F522" s="240">
        <v>102.22</v>
      </c>
      <c r="G522" s="240">
        <f t="shared" si="32"/>
        <v>117.83921600000001</v>
      </c>
      <c r="H522" s="240">
        <f t="shared" si="33"/>
        <v>123.61464600000001</v>
      </c>
      <c r="I522" s="240">
        <f t="shared" si="34"/>
        <v>2592.4627520000004</v>
      </c>
      <c r="J522" s="240">
        <f t="shared" si="35"/>
        <v>2719.5222120000003</v>
      </c>
    </row>
    <row r="523" spans="1:10">
      <c r="A523" s="239" t="s">
        <v>1117</v>
      </c>
      <c r="B523" s="239" t="s">
        <v>70</v>
      </c>
      <c r="C523" s="223" t="s">
        <v>1118</v>
      </c>
      <c r="D523" s="239" t="s">
        <v>160</v>
      </c>
      <c r="E523" s="239">
        <v>240</v>
      </c>
      <c r="F523" s="240">
        <v>42.25</v>
      </c>
      <c r="G523" s="240">
        <f t="shared" si="32"/>
        <v>48.705800000000004</v>
      </c>
      <c r="H523" s="240">
        <f t="shared" si="33"/>
        <v>51.092925000000001</v>
      </c>
      <c r="I523" s="240">
        <f t="shared" si="34"/>
        <v>11689.392000000002</v>
      </c>
      <c r="J523" s="240">
        <f t="shared" si="35"/>
        <v>12262.302</v>
      </c>
    </row>
    <row r="524" spans="1:10">
      <c r="A524" s="239" t="s">
        <v>1119</v>
      </c>
      <c r="B524" s="239" t="s">
        <v>70</v>
      </c>
      <c r="C524" s="223" t="s">
        <v>1120</v>
      </c>
      <c r="D524" s="239" t="s">
        <v>160</v>
      </c>
      <c r="E524" s="239">
        <v>22</v>
      </c>
      <c r="F524" s="240">
        <v>40.590000000000003</v>
      </c>
      <c r="G524" s="240">
        <f t="shared" si="32"/>
        <v>46.792152000000009</v>
      </c>
      <c r="H524" s="240">
        <f t="shared" si="33"/>
        <v>49.085487000000008</v>
      </c>
      <c r="I524" s="240">
        <f t="shared" si="34"/>
        <v>1029.4273440000002</v>
      </c>
      <c r="J524" s="240">
        <f t="shared" si="35"/>
        <v>1079.8807140000001</v>
      </c>
    </row>
    <row r="525" spans="1:10">
      <c r="A525" s="239" t="s">
        <v>1121</v>
      </c>
      <c r="B525" s="239" t="s">
        <v>70</v>
      </c>
      <c r="C525" s="223" t="s">
        <v>1122</v>
      </c>
      <c r="D525" s="239" t="s">
        <v>157</v>
      </c>
      <c r="E525" s="239">
        <v>7</v>
      </c>
      <c r="F525" s="240">
        <v>9.51</v>
      </c>
      <c r="G525" s="240">
        <f t="shared" si="32"/>
        <v>10.963127999999999</v>
      </c>
      <c r="H525" s="240">
        <f t="shared" si="33"/>
        <v>11.500443000000001</v>
      </c>
      <c r="I525" s="240">
        <f t="shared" si="34"/>
        <v>76.741895999999997</v>
      </c>
      <c r="J525" s="240">
        <f t="shared" si="35"/>
        <v>80.503101000000001</v>
      </c>
    </row>
    <row r="526" spans="1:10">
      <c r="A526" s="239" t="s">
        <v>1123</v>
      </c>
      <c r="B526" s="239" t="s">
        <v>70</v>
      </c>
      <c r="C526" s="223" t="s">
        <v>1124</v>
      </c>
      <c r="D526" s="239" t="s">
        <v>157</v>
      </c>
      <c r="E526" s="239">
        <v>7</v>
      </c>
      <c r="F526" s="240">
        <v>13.92</v>
      </c>
      <c r="G526" s="240">
        <f t="shared" si="32"/>
        <v>16.046976000000001</v>
      </c>
      <c r="H526" s="240">
        <f t="shared" si="33"/>
        <v>16.833456000000002</v>
      </c>
      <c r="I526" s="240">
        <f t="shared" si="34"/>
        <v>112.32883200000001</v>
      </c>
      <c r="J526" s="240">
        <f t="shared" si="35"/>
        <v>117.83419200000002</v>
      </c>
    </row>
    <row r="527" spans="1:10">
      <c r="A527" s="239" t="s">
        <v>1125</v>
      </c>
      <c r="B527" s="239" t="s">
        <v>70</v>
      </c>
      <c r="C527" s="223" t="s">
        <v>1126</v>
      </c>
      <c r="D527" s="239" t="s">
        <v>157</v>
      </c>
      <c r="E527" s="239">
        <v>22</v>
      </c>
      <c r="F527" s="240">
        <v>12.67</v>
      </c>
      <c r="G527" s="240">
        <f t="shared" si="32"/>
        <v>14.605976</v>
      </c>
      <c r="H527" s="240">
        <f t="shared" si="33"/>
        <v>15.321831000000001</v>
      </c>
      <c r="I527" s="240">
        <f t="shared" si="34"/>
        <v>321.33147200000002</v>
      </c>
      <c r="J527" s="240">
        <f t="shared" si="35"/>
        <v>337.08028200000001</v>
      </c>
    </row>
    <row r="528" spans="1:10">
      <c r="A528" s="239" t="s">
        <v>1127</v>
      </c>
      <c r="B528" s="239" t="s">
        <v>70</v>
      </c>
      <c r="C528" s="223" t="s">
        <v>1128</v>
      </c>
      <c r="D528" s="239" t="s">
        <v>157</v>
      </c>
      <c r="E528" s="239">
        <v>7</v>
      </c>
      <c r="F528" s="240">
        <v>4.8899999999999997</v>
      </c>
      <c r="G528" s="240">
        <f t="shared" si="32"/>
        <v>5.6371919999999998</v>
      </c>
      <c r="H528" s="240">
        <f t="shared" si="33"/>
        <v>5.9134769999999994</v>
      </c>
      <c r="I528" s="240">
        <f t="shared" si="34"/>
        <v>39.460343999999999</v>
      </c>
      <c r="J528" s="240">
        <f t="shared" si="35"/>
        <v>41.394338999999995</v>
      </c>
    </row>
    <row r="529" spans="1:10">
      <c r="A529" s="239" t="s">
        <v>1129</v>
      </c>
      <c r="B529" s="239" t="s">
        <v>70</v>
      </c>
      <c r="C529" s="223" t="s">
        <v>1130</v>
      </c>
      <c r="D529" s="239" t="s">
        <v>157</v>
      </c>
      <c r="E529" s="239">
        <v>7</v>
      </c>
      <c r="F529" s="240">
        <v>22.75</v>
      </c>
      <c r="G529" s="240">
        <f t="shared" si="32"/>
        <v>26.226200000000002</v>
      </c>
      <c r="H529" s="240">
        <f t="shared" si="33"/>
        <v>27.511575000000001</v>
      </c>
      <c r="I529" s="240">
        <f t="shared" si="34"/>
        <v>183.58340000000001</v>
      </c>
      <c r="J529" s="240">
        <f t="shared" si="35"/>
        <v>192.58102500000001</v>
      </c>
    </row>
    <row r="530" spans="1:10">
      <c r="A530" s="239" t="s">
        <v>1131</v>
      </c>
      <c r="B530" s="239" t="s">
        <v>70</v>
      </c>
      <c r="C530" s="223" t="s">
        <v>1132</v>
      </c>
      <c r="D530" s="239" t="s">
        <v>157</v>
      </c>
      <c r="E530" s="239">
        <v>7</v>
      </c>
      <c r="F530" s="240">
        <v>33.200000000000003</v>
      </c>
      <c r="G530" s="240">
        <f t="shared" si="32"/>
        <v>38.272960000000005</v>
      </c>
      <c r="H530" s="240">
        <f t="shared" si="33"/>
        <v>40.148760000000003</v>
      </c>
      <c r="I530" s="240">
        <f t="shared" si="34"/>
        <v>267.91072000000003</v>
      </c>
      <c r="J530" s="240">
        <f t="shared" si="35"/>
        <v>281.04132000000004</v>
      </c>
    </row>
    <row r="531" spans="1:10">
      <c r="A531" s="239" t="s">
        <v>1133</v>
      </c>
      <c r="B531" s="239" t="s">
        <v>70</v>
      </c>
      <c r="C531" s="223" t="s">
        <v>1134</v>
      </c>
      <c r="D531" s="239" t="s">
        <v>157</v>
      </c>
      <c r="E531" s="239">
        <v>7</v>
      </c>
      <c r="F531" s="240">
        <v>41.63</v>
      </c>
      <c r="G531" s="240">
        <f t="shared" si="32"/>
        <v>47.991064000000001</v>
      </c>
      <c r="H531" s="240">
        <f t="shared" si="33"/>
        <v>50.343159000000007</v>
      </c>
      <c r="I531" s="240">
        <f t="shared" si="34"/>
        <v>335.93744800000002</v>
      </c>
      <c r="J531" s="240">
        <f t="shared" si="35"/>
        <v>352.40211300000004</v>
      </c>
    </row>
    <row r="532" spans="1:10">
      <c r="A532" s="239" t="s">
        <v>1135</v>
      </c>
      <c r="B532" s="239" t="s">
        <v>70</v>
      </c>
      <c r="C532" s="223" t="s">
        <v>1136</v>
      </c>
      <c r="D532" s="239" t="s">
        <v>157</v>
      </c>
      <c r="E532" s="239">
        <v>7</v>
      </c>
      <c r="F532" s="240">
        <v>6.09</v>
      </c>
      <c r="G532" s="240">
        <f t="shared" si="32"/>
        <v>7.0205520000000003</v>
      </c>
      <c r="H532" s="240">
        <f t="shared" si="33"/>
        <v>7.3646370000000001</v>
      </c>
      <c r="I532" s="240">
        <f t="shared" si="34"/>
        <v>49.143864000000001</v>
      </c>
      <c r="J532" s="240">
        <f t="shared" si="35"/>
        <v>51.552458999999999</v>
      </c>
    </row>
    <row r="533" spans="1:10">
      <c r="A533" s="239" t="s">
        <v>1137</v>
      </c>
      <c r="B533" s="239" t="s">
        <v>70</v>
      </c>
      <c r="C533" s="223" t="s">
        <v>1138</v>
      </c>
      <c r="D533" s="239" t="s">
        <v>157</v>
      </c>
      <c r="E533" s="239">
        <v>7</v>
      </c>
      <c r="F533" s="240">
        <v>65.599999999999994</v>
      </c>
      <c r="G533" s="240">
        <f t="shared" si="32"/>
        <v>75.623679999999993</v>
      </c>
      <c r="H533" s="240">
        <f t="shared" si="33"/>
        <v>79.330079999999995</v>
      </c>
      <c r="I533" s="240">
        <f t="shared" si="34"/>
        <v>529.36575999999991</v>
      </c>
      <c r="J533" s="240">
        <f t="shared" si="35"/>
        <v>555.31056000000001</v>
      </c>
    </row>
    <row r="534" spans="1:10">
      <c r="A534" s="239" t="s">
        <v>1139</v>
      </c>
      <c r="B534" s="239" t="s">
        <v>70</v>
      </c>
      <c r="C534" s="223" t="s">
        <v>1140</v>
      </c>
      <c r="D534" s="239" t="s">
        <v>157</v>
      </c>
      <c r="E534" s="239">
        <v>22</v>
      </c>
      <c r="F534" s="240">
        <v>2.84</v>
      </c>
      <c r="G534" s="240">
        <f t="shared" si="32"/>
        <v>3.273952</v>
      </c>
      <c r="H534" s="240">
        <f t="shared" si="33"/>
        <v>3.434412</v>
      </c>
      <c r="I534" s="240">
        <f t="shared" si="34"/>
        <v>72.026944</v>
      </c>
      <c r="J534" s="240">
        <f t="shared" si="35"/>
        <v>75.557063999999997</v>
      </c>
    </row>
    <row r="535" spans="1:10">
      <c r="A535" s="239" t="s">
        <v>1141</v>
      </c>
      <c r="B535" s="239" t="s">
        <v>70</v>
      </c>
      <c r="C535" s="223" t="s">
        <v>1142</v>
      </c>
      <c r="D535" s="239" t="s">
        <v>157</v>
      </c>
      <c r="E535" s="239">
        <v>22</v>
      </c>
      <c r="F535" s="240">
        <v>3.56</v>
      </c>
      <c r="G535" s="240">
        <f t="shared" si="32"/>
        <v>4.1039680000000001</v>
      </c>
      <c r="H535" s="240">
        <f t="shared" si="33"/>
        <v>4.3051080000000006</v>
      </c>
      <c r="I535" s="240">
        <f t="shared" si="34"/>
        <v>90.287295999999998</v>
      </c>
      <c r="J535" s="240">
        <f t="shared" si="35"/>
        <v>94.712376000000006</v>
      </c>
    </row>
    <row r="536" spans="1:10">
      <c r="A536" s="239" t="s">
        <v>1143</v>
      </c>
      <c r="B536" s="239" t="s">
        <v>70</v>
      </c>
      <c r="C536" s="223" t="s">
        <v>1144</v>
      </c>
      <c r="D536" s="239" t="s">
        <v>157</v>
      </c>
      <c r="E536" s="239">
        <v>22</v>
      </c>
      <c r="F536" s="240">
        <v>5.49</v>
      </c>
      <c r="G536" s="240">
        <f t="shared" si="32"/>
        <v>6.3288720000000005</v>
      </c>
      <c r="H536" s="240">
        <f t="shared" si="33"/>
        <v>6.6390570000000002</v>
      </c>
      <c r="I536" s="240">
        <f t="shared" si="34"/>
        <v>139.235184</v>
      </c>
      <c r="J536" s="240">
        <f t="shared" si="35"/>
        <v>146.05925400000001</v>
      </c>
    </row>
    <row r="537" spans="1:10">
      <c r="A537" s="239" t="s">
        <v>1145</v>
      </c>
      <c r="B537" s="239" t="s">
        <v>70</v>
      </c>
      <c r="C537" s="223" t="s">
        <v>1146</v>
      </c>
      <c r="D537" s="239" t="s">
        <v>157</v>
      </c>
      <c r="E537" s="239">
        <v>22</v>
      </c>
      <c r="F537" s="240">
        <v>7.64</v>
      </c>
      <c r="G537" s="240">
        <f t="shared" si="32"/>
        <v>8.8073920000000001</v>
      </c>
      <c r="H537" s="240">
        <f t="shared" si="33"/>
        <v>9.2390519999999992</v>
      </c>
      <c r="I537" s="240">
        <f t="shared" si="34"/>
        <v>193.76262400000002</v>
      </c>
      <c r="J537" s="240">
        <f t="shared" si="35"/>
        <v>203.25914399999999</v>
      </c>
    </row>
    <row r="538" spans="1:10">
      <c r="A538" s="239" t="s">
        <v>1147</v>
      </c>
      <c r="B538" s="239" t="s">
        <v>70</v>
      </c>
      <c r="C538" s="223" t="s">
        <v>1148</v>
      </c>
      <c r="D538" s="239" t="s">
        <v>157</v>
      </c>
      <c r="E538" s="239">
        <v>22</v>
      </c>
      <c r="F538" s="240">
        <v>9.93</v>
      </c>
      <c r="G538" s="240">
        <f t="shared" si="32"/>
        <v>11.447304000000001</v>
      </c>
      <c r="H538" s="240">
        <f t="shared" si="33"/>
        <v>12.008349000000001</v>
      </c>
      <c r="I538" s="240">
        <f t="shared" si="34"/>
        <v>251.84068800000003</v>
      </c>
      <c r="J538" s="240">
        <f t="shared" si="35"/>
        <v>264.18367800000004</v>
      </c>
    </row>
    <row r="539" spans="1:10">
      <c r="A539" s="239" t="s">
        <v>1149</v>
      </c>
      <c r="B539" s="239" t="s">
        <v>70</v>
      </c>
      <c r="C539" s="223" t="s">
        <v>1150</v>
      </c>
      <c r="D539" s="239" t="s">
        <v>157</v>
      </c>
      <c r="E539" s="239">
        <v>22</v>
      </c>
      <c r="F539" s="240">
        <v>13.48</v>
      </c>
      <c r="G539" s="240">
        <f t="shared" si="32"/>
        <v>15.539744000000001</v>
      </c>
      <c r="H539" s="240">
        <f t="shared" si="33"/>
        <v>16.301364</v>
      </c>
      <c r="I539" s="240">
        <f t="shared" si="34"/>
        <v>341.874368</v>
      </c>
      <c r="J539" s="240">
        <f t="shared" si="35"/>
        <v>358.63000799999998</v>
      </c>
    </row>
    <row r="540" spans="1:10">
      <c r="A540" s="239" t="s">
        <v>1151</v>
      </c>
      <c r="B540" s="239" t="s">
        <v>70</v>
      </c>
      <c r="C540" s="223" t="s">
        <v>1152</v>
      </c>
      <c r="D540" s="239" t="s">
        <v>157</v>
      </c>
      <c r="E540" s="239">
        <v>7</v>
      </c>
      <c r="F540" s="240">
        <v>1.92</v>
      </c>
      <c r="G540" s="240">
        <f t="shared" si="32"/>
        <v>2.2133759999999998</v>
      </c>
      <c r="H540" s="240">
        <f t="shared" si="33"/>
        <v>2.3218559999999999</v>
      </c>
      <c r="I540" s="240">
        <f t="shared" si="34"/>
        <v>15.493631999999998</v>
      </c>
      <c r="J540" s="240">
        <f t="shared" si="35"/>
        <v>16.252991999999999</v>
      </c>
    </row>
    <row r="541" spans="1:10">
      <c r="A541" s="239" t="s">
        <v>1153</v>
      </c>
      <c r="B541" s="239" t="s">
        <v>70</v>
      </c>
      <c r="C541" s="223" t="s">
        <v>1154</v>
      </c>
      <c r="D541" s="239" t="s">
        <v>157</v>
      </c>
      <c r="E541" s="239">
        <v>7</v>
      </c>
      <c r="F541" s="240">
        <v>2.83</v>
      </c>
      <c r="G541" s="240">
        <f t="shared" si="32"/>
        <v>3.2624240000000002</v>
      </c>
      <c r="H541" s="240">
        <f t="shared" si="33"/>
        <v>3.4223190000000003</v>
      </c>
      <c r="I541" s="240">
        <f t="shared" si="34"/>
        <v>22.836968000000002</v>
      </c>
      <c r="J541" s="240">
        <f t="shared" si="35"/>
        <v>23.956233000000001</v>
      </c>
    </row>
    <row r="542" spans="1:10">
      <c r="A542" s="239" t="s">
        <v>1155</v>
      </c>
      <c r="B542" s="239" t="s">
        <v>70</v>
      </c>
      <c r="C542" s="223" t="s">
        <v>1156</v>
      </c>
      <c r="D542" s="239" t="s">
        <v>157</v>
      </c>
      <c r="E542" s="239">
        <v>7</v>
      </c>
      <c r="F542" s="240">
        <v>3.63</v>
      </c>
      <c r="G542" s="240">
        <f t="shared" si="32"/>
        <v>4.1846639999999997</v>
      </c>
      <c r="H542" s="240">
        <f t="shared" si="33"/>
        <v>4.3897589999999997</v>
      </c>
      <c r="I542" s="240">
        <f t="shared" si="34"/>
        <v>29.292648</v>
      </c>
      <c r="J542" s="240">
        <f t="shared" si="35"/>
        <v>30.728313</v>
      </c>
    </row>
    <row r="543" spans="1:10" ht="30">
      <c r="A543" s="239" t="s">
        <v>1157</v>
      </c>
      <c r="B543" s="239" t="s">
        <v>70</v>
      </c>
      <c r="C543" s="223" t="s">
        <v>1158</v>
      </c>
      <c r="D543" s="239" t="s">
        <v>157</v>
      </c>
      <c r="E543" s="239">
        <v>47</v>
      </c>
      <c r="F543" s="240">
        <v>10.23</v>
      </c>
      <c r="G543" s="240">
        <f t="shared" si="32"/>
        <v>11.793144000000002</v>
      </c>
      <c r="H543" s="240">
        <f t="shared" si="33"/>
        <v>12.371139000000001</v>
      </c>
      <c r="I543" s="240">
        <f t="shared" si="34"/>
        <v>554.27776800000004</v>
      </c>
      <c r="J543" s="240">
        <f t="shared" si="35"/>
        <v>581.443533</v>
      </c>
    </row>
    <row r="544" spans="1:10" ht="30">
      <c r="A544" s="239" t="s">
        <v>1159</v>
      </c>
      <c r="B544" s="239" t="s">
        <v>70</v>
      </c>
      <c r="C544" s="223" t="s">
        <v>1160</v>
      </c>
      <c r="D544" s="239" t="s">
        <v>157</v>
      </c>
      <c r="E544" s="239">
        <v>483</v>
      </c>
      <c r="F544" s="240">
        <v>11.09</v>
      </c>
      <c r="G544" s="240">
        <f t="shared" si="32"/>
        <v>12.784552</v>
      </c>
      <c r="H544" s="240">
        <f t="shared" si="33"/>
        <v>13.411137</v>
      </c>
      <c r="I544" s="240">
        <f t="shared" si="34"/>
        <v>6174.9386159999995</v>
      </c>
      <c r="J544" s="240">
        <f t="shared" si="35"/>
        <v>6477.5791710000003</v>
      </c>
    </row>
    <row r="545" spans="1:10" ht="30">
      <c r="A545" s="239" t="s">
        <v>1161</v>
      </c>
      <c r="B545" s="239" t="s">
        <v>70</v>
      </c>
      <c r="C545" s="223" t="s">
        <v>1162</v>
      </c>
      <c r="D545" s="239" t="s">
        <v>157</v>
      </c>
      <c r="E545" s="239">
        <v>240</v>
      </c>
      <c r="F545" s="240">
        <v>14.55</v>
      </c>
      <c r="G545" s="240">
        <f t="shared" si="32"/>
        <v>16.773240000000001</v>
      </c>
      <c r="H545" s="240">
        <f t="shared" si="33"/>
        <v>17.595315000000003</v>
      </c>
      <c r="I545" s="240">
        <f t="shared" si="34"/>
        <v>4025.5776000000005</v>
      </c>
      <c r="J545" s="240">
        <f t="shared" si="35"/>
        <v>4222.8756000000003</v>
      </c>
    </row>
    <row r="546" spans="1:10" ht="30">
      <c r="A546" s="239" t="s">
        <v>1163</v>
      </c>
      <c r="B546" s="239" t="s">
        <v>70</v>
      </c>
      <c r="C546" s="223" t="s">
        <v>1164</v>
      </c>
      <c r="D546" s="239" t="s">
        <v>157</v>
      </c>
      <c r="E546" s="239">
        <v>7</v>
      </c>
      <c r="F546" s="240">
        <v>21.95</v>
      </c>
      <c r="G546" s="240">
        <f t="shared" si="32"/>
        <v>25.30396</v>
      </c>
      <c r="H546" s="240">
        <f t="shared" si="33"/>
        <v>26.544135000000001</v>
      </c>
      <c r="I546" s="240">
        <f t="shared" si="34"/>
        <v>177.12772000000001</v>
      </c>
      <c r="J546" s="240">
        <f t="shared" si="35"/>
        <v>185.80894499999999</v>
      </c>
    </row>
    <row r="547" spans="1:10" ht="30">
      <c r="A547" s="239" t="s">
        <v>1165</v>
      </c>
      <c r="B547" s="239" t="s">
        <v>70</v>
      </c>
      <c r="C547" s="223" t="s">
        <v>1166</v>
      </c>
      <c r="D547" s="239" t="s">
        <v>157</v>
      </c>
      <c r="E547" s="239">
        <v>7</v>
      </c>
      <c r="F547" s="240">
        <v>28.26</v>
      </c>
      <c r="G547" s="240">
        <f t="shared" si="32"/>
        <v>32.578128000000007</v>
      </c>
      <c r="H547" s="240">
        <f t="shared" si="33"/>
        <v>34.174818000000002</v>
      </c>
      <c r="I547" s="240">
        <f t="shared" si="34"/>
        <v>228.04689600000006</v>
      </c>
      <c r="J547" s="240">
        <f t="shared" si="35"/>
        <v>239.223726</v>
      </c>
    </row>
    <row r="548" spans="1:10" ht="30">
      <c r="A548" s="239" t="s">
        <v>1167</v>
      </c>
      <c r="B548" s="239" t="s">
        <v>70</v>
      </c>
      <c r="C548" s="223" t="s">
        <v>1168</v>
      </c>
      <c r="D548" s="239" t="s">
        <v>157</v>
      </c>
      <c r="E548" s="239">
        <v>7</v>
      </c>
      <c r="F548" s="240">
        <v>37.64</v>
      </c>
      <c r="G548" s="240">
        <f t="shared" si="32"/>
        <v>43.391392000000003</v>
      </c>
      <c r="H548" s="240">
        <f t="shared" si="33"/>
        <v>45.518052000000004</v>
      </c>
      <c r="I548" s="240">
        <f t="shared" si="34"/>
        <v>303.73974400000003</v>
      </c>
      <c r="J548" s="240">
        <f t="shared" si="35"/>
        <v>318.62636400000002</v>
      </c>
    </row>
    <row r="549" spans="1:10" ht="30">
      <c r="A549" s="239" t="s">
        <v>1169</v>
      </c>
      <c r="B549" s="239" t="s">
        <v>70</v>
      </c>
      <c r="C549" s="223" t="s">
        <v>1170</v>
      </c>
      <c r="D549" s="239" t="s">
        <v>157</v>
      </c>
      <c r="E549" s="239">
        <v>7</v>
      </c>
      <c r="F549" s="240">
        <v>58.66</v>
      </c>
      <c r="G549" s="240">
        <f t="shared" si="32"/>
        <v>67.623248000000004</v>
      </c>
      <c r="H549" s="240">
        <f t="shared" si="33"/>
        <v>70.937538000000004</v>
      </c>
      <c r="I549" s="240">
        <f t="shared" si="34"/>
        <v>473.36273600000004</v>
      </c>
      <c r="J549" s="240">
        <f t="shared" si="35"/>
        <v>496.56276600000001</v>
      </c>
    </row>
    <row r="550" spans="1:10">
      <c r="A550" s="239" t="s">
        <v>1171</v>
      </c>
      <c r="B550" s="239" t="s">
        <v>70</v>
      </c>
      <c r="C550" s="223" t="s">
        <v>1172</v>
      </c>
      <c r="D550" s="239" t="s">
        <v>157</v>
      </c>
      <c r="E550" s="239">
        <v>7</v>
      </c>
      <c r="F550" s="240">
        <v>23.7</v>
      </c>
      <c r="G550" s="240">
        <f t="shared" si="32"/>
        <v>27.321359999999999</v>
      </c>
      <c r="H550" s="240">
        <f t="shared" si="33"/>
        <v>28.660409999999999</v>
      </c>
      <c r="I550" s="240">
        <f t="shared" si="34"/>
        <v>191.24951999999999</v>
      </c>
      <c r="J550" s="240">
        <f t="shared" si="35"/>
        <v>200.62286999999998</v>
      </c>
    </row>
    <row r="551" spans="1:10">
      <c r="A551" s="239" t="s">
        <v>1173</v>
      </c>
      <c r="B551" s="239" t="s">
        <v>70</v>
      </c>
      <c r="C551" s="223" t="s">
        <v>1174</v>
      </c>
      <c r="D551" s="239" t="s">
        <v>157</v>
      </c>
      <c r="E551" s="239">
        <v>7</v>
      </c>
      <c r="F551" s="240">
        <v>20.13</v>
      </c>
      <c r="G551" s="240">
        <f t="shared" si="32"/>
        <v>23.205863999999998</v>
      </c>
      <c r="H551" s="240">
        <f t="shared" si="33"/>
        <v>24.343208999999998</v>
      </c>
      <c r="I551" s="240">
        <f t="shared" si="34"/>
        <v>162.44104799999999</v>
      </c>
      <c r="J551" s="240">
        <f t="shared" si="35"/>
        <v>170.40246299999998</v>
      </c>
    </row>
    <row r="552" spans="1:10">
      <c r="A552" s="239" t="s">
        <v>1175</v>
      </c>
      <c r="B552" s="239" t="s">
        <v>70</v>
      </c>
      <c r="C552" s="223" t="s">
        <v>1176</v>
      </c>
      <c r="D552" s="239" t="s">
        <v>157</v>
      </c>
      <c r="E552" s="239">
        <v>95</v>
      </c>
      <c r="F552" s="240">
        <v>12.55</v>
      </c>
      <c r="G552" s="240">
        <f t="shared" si="32"/>
        <v>14.467640000000001</v>
      </c>
      <c r="H552" s="240">
        <f t="shared" si="33"/>
        <v>15.176715000000002</v>
      </c>
      <c r="I552" s="240">
        <f t="shared" si="34"/>
        <v>1374.4258000000002</v>
      </c>
      <c r="J552" s="240">
        <f t="shared" si="35"/>
        <v>1441.7879250000001</v>
      </c>
    </row>
    <row r="553" spans="1:10">
      <c r="A553" s="239" t="s">
        <v>1177</v>
      </c>
      <c r="B553" s="239" t="s">
        <v>70</v>
      </c>
      <c r="C553" s="223" t="s">
        <v>1178</v>
      </c>
      <c r="D553" s="239" t="s">
        <v>157</v>
      </c>
      <c r="E553" s="239">
        <v>7</v>
      </c>
      <c r="F553" s="240">
        <v>7.06</v>
      </c>
      <c r="G553" s="240">
        <f t="shared" si="32"/>
        <v>8.1387680000000007</v>
      </c>
      <c r="H553" s="240">
        <f t="shared" si="33"/>
        <v>8.5376580000000004</v>
      </c>
      <c r="I553" s="240">
        <f t="shared" si="34"/>
        <v>56.971376000000006</v>
      </c>
      <c r="J553" s="240">
        <f t="shared" si="35"/>
        <v>59.763606000000003</v>
      </c>
    </row>
    <row r="554" spans="1:10">
      <c r="A554" s="239" t="s">
        <v>1179</v>
      </c>
      <c r="B554" s="239" t="s">
        <v>70</v>
      </c>
      <c r="C554" s="223" t="s">
        <v>1180</v>
      </c>
      <c r="D554" s="239" t="s">
        <v>157</v>
      </c>
      <c r="E554" s="239">
        <v>7</v>
      </c>
      <c r="F554" s="240">
        <v>52.3</v>
      </c>
      <c r="G554" s="240">
        <f t="shared" si="32"/>
        <v>60.291440000000001</v>
      </c>
      <c r="H554" s="240">
        <f t="shared" si="33"/>
        <v>63.246389999999998</v>
      </c>
      <c r="I554" s="240">
        <f t="shared" si="34"/>
        <v>422.04007999999999</v>
      </c>
      <c r="J554" s="240">
        <f t="shared" si="35"/>
        <v>442.72472999999997</v>
      </c>
    </row>
    <row r="555" spans="1:10">
      <c r="A555" s="239" t="s">
        <v>1181</v>
      </c>
      <c r="B555" s="239" t="s">
        <v>70</v>
      </c>
      <c r="C555" s="223" t="s">
        <v>1182</v>
      </c>
      <c r="D555" s="239" t="s">
        <v>157</v>
      </c>
      <c r="E555" s="239">
        <v>7</v>
      </c>
      <c r="F555" s="240">
        <v>31.94</v>
      </c>
      <c r="G555" s="240">
        <f t="shared" si="32"/>
        <v>36.820432000000004</v>
      </c>
      <c r="H555" s="240">
        <f t="shared" si="33"/>
        <v>38.625042000000001</v>
      </c>
      <c r="I555" s="240">
        <f t="shared" si="34"/>
        <v>257.74302400000005</v>
      </c>
      <c r="J555" s="240">
        <f t="shared" si="35"/>
        <v>270.375294</v>
      </c>
    </row>
    <row r="556" spans="1:10">
      <c r="A556" s="239" t="s">
        <v>1183</v>
      </c>
      <c r="B556" s="239" t="s">
        <v>70</v>
      </c>
      <c r="C556" s="223" t="s">
        <v>1184</v>
      </c>
      <c r="D556" s="239" t="s">
        <v>157</v>
      </c>
      <c r="E556" s="239">
        <v>7</v>
      </c>
      <c r="F556" s="240">
        <v>58.9</v>
      </c>
      <c r="G556" s="240">
        <f t="shared" si="32"/>
        <v>67.899919999999995</v>
      </c>
      <c r="H556" s="240">
        <f t="shared" si="33"/>
        <v>71.227770000000007</v>
      </c>
      <c r="I556" s="240">
        <f t="shared" si="34"/>
        <v>475.29943999999995</v>
      </c>
      <c r="J556" s="240">
        <f t="shared" si="35"/>
        <v>498.59439000000003</v>
      </c>
    </row>
    <row r="557" spans="1:10">
      <c r="A557" s="239" t="s">
        <v>1185</v>
      </c>
      <c r="B557" s="239" t="s">
        <v>70</v>
      </c>
      <c r="C557" s="223" t="s">
        <v>1186</v>
      </c>
      <c r="D557" s="239" t="s">
        <v>157</v>
      </c>
      <c r="E557" s="239">
        <v>7</v>
      </c>
      <c r="F557" s="240">
        <v>2.48</v>
      </c>
      <c r="G557" s="240">
        <f t="shared" si="32"/>
        <v>2.8589440000000002</v>
      </c>
      <c r="H557" s="240">
        <f t="shared" si="33"/>
        <v>2.9990640000000002</v>
      </c>
      <c r="I557" s="240">
        <f t="shared" si="34"/>
        <v>20.012608</v>
      </c>
      <c r="J557" s="240">
        <f t="shared" si="35"/>
        <v>20.993448000000001</v>
      </c>
    </row>
    <row r="558" spans="1:10">
      <c r="A558" s="239" t="s">
        <v>1187</v>
      </c>
      <c r="B558" s="239" t="s">
        <v>70</v>
      </c>
      <c r="C558" s="223" t="s">
        <v>1188</v>
      </c>
      <c r="D558" s="239" t="s">
        <v>157</v>
      </c>
      <c r="E558" s="239">
        <v>7</v>
      </c>
      <c r="F558" s="240">
        <v>2.95</v>
      </c>
      <c r="G558" s="240">
        <f t="shared" si="32"/>
        <v>3.4007600000000004</v>
      </c>
      <c r="H558" s="240">
        <f t="shared" si="33"/>
        <v>3.5674350000000001</v>
      </c>
      <c r="I558" s="240">
        <f t="shared" si="34"/>
        <v>23.805320000000002</v>
      </c>
      <c r="J558" s="240">
        <f t="shared" si="35"/>
        <v>24.972045000000001</v>
      </c>
    </row>
    <row r="559" spans="1:10">
      <c r="A559" s="239" t="s">
        <v>1189</v>
      </c>
      <c r="B559" s="239" t="s">
        <v>70</v>
      </c>
      <c r="C559" s="223" t="s">
        <v>1190</v>
      </c>
      <c r="D559" s="239" t="s">
        <v>157</v>
      </c>
      <c r="E559" s="239">
        <v>7</v>
      </c>
      <c r="F559" s="240">
        <v>3.2</v>
      </c>
      <c r="G559" s="240">
        <f t="shared" si="32"/>
        <v>3.6889600000000002</v>
      </c>
      <c r="H559" s="240">
        <f t="shared" si="33"/>
        <v>3.8697600000000003</v>
      </c>
      <c r="I559" s="240">
        <f t="shared" si="34"/>
        <v>25.82272</v>
      </c>
      <c r="J559" s="240">
        <f t="shared" si="35"/>
        <v>27.088320000000003</v>
      </c>
    </row>
    <row r="560" spans="1:10">
      <c r="A560" s="239" t="s">
        <v>1191</v>
      </c>
      <c r="B560" s="239" t="s">
        <v>70</v>
      </c>
      <c r="C560" s="223" t="s">
        <v>1192</v>
      </c>
      <c r="D560" s="239" t="s">
        <v>157</v>
      </c>
      <c r="E560" s="239">
        <v>7</v>
      </c>
      <c r="F560" s="240">
        <v>5.48</v>
      </c>
      <c r="G560" s="240">
        <f t="shared" si="32"/>
        <v>6.3173440000000012</v>
      </c>
      <c r="H560" s="240">
        <f t="shared" si="33"/>
        <v>6.626964000000001</v>
      </c>
      <c r="I560" s="240">
        <f t="shared" si="34"/>
        <v>44.221408000000011</v>
      </c>
      <c r="J560" s="240">
        <f t="shared" si="35"/>
        <v>46.388748000000007</v>
      </c>
    </row>
    <row r="561" spans="1:10">
      <c r="A561" s="239" t="s">
        <v>1193</v>
      </c>
      <c r="B561" s="239" t="s">
        <v>70</v>
      </c>
      <c r="C561" s="223" t="s">
        <v>1194</v>
      </c>
      <c r="D561" s="239" t="s">
        <v>157</v>
      </c>
      <c r="E561" s="239">
        <v>7</v>
      </c>
      <c r="F561" s="240">
        <v>3.61</v>
      </c>
      <c r="G561" s="240">
        <f t="shared" si="32"/>
        <v>4.1616080000000002</v>
      </c>
      <c r="H561" s="240">
        <f t="shared" si="33"/>
        <v>4.3655730000000004</v>
      </c>
      <c r="I561" s="240">
        <f t="shared" si="34"/>
        <v>29.131256</v>
      </c>
      <c r="J561" s="240">
        <f t="shared" si="35"/>
        <v>30.559011000000002</v>
      </c>
    </row>
    <row r="562" spans="1:10">
      <c r="A562" s="239" t="s">
        <v>1195</v>
      </c>
      <c r="B562" s="239" t="s">
        <v>70</v>
      </c>
      <c r="C562" s="223" t="s">
        <v>1196</v>
      </c>
      <c r="D562" s="239" t="s">
        <v>157</v>
      </c>
      <c r="E562" s="239">
        <v>7</v>
      </c>
      <c r="F562" s="240">
        <v>4.88</v>
      </c>
      <c r="G562" s="240">
        <f t="shared" si="32"/>
        <v>5.6256640000000004</v>
      </c>
      <c r="H562" s="240">
        <f t="shared" si="33"/>
        <v>5.9013840000000002</v>
      </c>
      <c r="I562" s="240">
        <f t="shared" si="34"/>
        <v>39.379648000000003</v>
      </c>
      <c r="J562" s="240">
        <f t="shared" si="35"/>
        <v>41.309688000000001</v>
      </c>
    </row>
    <row r="563" spans="1:10">
      <c r="A563" s="239" t="s">
        <v>1197</v>
      </c>
      <c r="B563" s="239" t="s">
        <v>70</v>
      </c>
      <c r="C563" s="223" t="s">
        <v>1198</v>
      </c>
      <c r="D563" s="239" t="s">
        <v>157</v>
      </c>
      <c r="E563" s="239">
        <v>7</v>
      </c>
      <c r="F563" s="240">
        <v>9.39</v>
      </c>
      <c r="G563" s="240">
        <f t="shared" si="32"/>
        <v>10.824792</v>
      </c>
      <c r="H563" s="240">
        <f t="shared" si="33"/>
        <v>11.355327000000001</v>
      </c>
      <c r="I563" s="240">
        <f t="shared" si="34"/>
        <v>75.773544000000001</v>
      </c>
      <c r="J563" s="240">
        <f t="shared" si="35"/>
        <v>79.487289000000004</v>
      </c>
    </row>
    <row r="564" spans="1:10">
      <c r="A564" s="239" t="s">
        <v>1199</v>
      </c>
      <c r="B564" s="239" t="s">
        <v>70</v>
      </c>
      <c r="C564" s="223" t="s">
        <v>1200</v>
      </c>
      <c r="D564" s="239" t="s">
        <v>157</v>
      </c>
      <c r="E564" s="239">
        <v>7</v>
      </c>
      <c r="F564" s="240">
        <v>25.99</v>
      </c>
      <c r="G564" s="240">
        <f t="shared" si="32"/>
        <v>29.961272000000001</v>
      </c>
      <c r="H564" s="240">
        <f t="shared" si="33"/>
        <v>31.429707000000001</v>
      </c>
      <c r="I564" s="240">
        <f t="shared" si="34"/>
        <v>209.728904</v>
      </c>
      <c r="J564" s="240">
        <f t="shared" si="35"/>
        <v>220.007949</v>
      </c>
    </row>
    <row r="565" spans="1:10">
      <c r="A565" s="239" t="s">
        <v>1201</v>
      </c>
      <c r="B565" s="239" t="s">
        <v>70</v>
      </c>
      <c r="C565" s="223" t="s">
        <v>1202</v>
      </c>
      <c r="D565" s="239" t="s">
        <v>157</v>
      </c>
      <c r="E565" s="239">
        <v>7</v>
      </c>
      <c r="F565" s="240">
        <v>14.04</v>
      </c>
      <c r="G565" s="240">
        <f t="shared" si="32"/>
        <v>16.185312</v>
      </c>
      <c r="H565" s="240">
        <f t="shared" si="33"/>
        <v>16.978572</v>
      </c>
      <c r="I565" s="240">
        <f t="shared" si="34"/>
        <v>113.297184</v>
      </c>
      <c r="J565" s="240">
        <f t="shared" si="35"/>
        <v>118.850004</v>
      </c>
    </row>
    <row r="566" spans="1:10">
      <c r="A566" s="239" t="s">
        <v>1203</v>
      </c>
      <c r="B566" s="239" t="s">
        <v>70</v>
      </c>
      <c r="C566" s="223" t="s">
        <v>1204</v>
      </c>
      <c r="D566" s="239" t="s">
        <v>157</v>
      </c>
      <c r="E566" s="239">
        <v>7</v>
      </c>
      <c r="F566" s="240">
        <v>17.899999999999999</v>
      </c>
      <c r="G566" s="240">
        <f t="shared" si="32"/>
        <v>20.635120000000001</v>
      </c>
      <c r="H566" s="240">
        <f t="shared" si="33"/>
        <v>21.646470000000001</v>
      </c>
      <c r="I566" s="240">
        <f t="shared" si="34"/>
        <v>144.44584</v>
      </c>
      <c r="J566" s="240">
        <f t="shared" si="35"/>
        <v>151.52529000000001</v>
      </c>
    </row>
    <row r="567" spans="1:10" ht="30">
      <c r="A567" s="239" t="s">
        <v>1205</v>
      </c>
      <c r="B567" s="239" t="s">
        <v>70</v>
      </c>
      <c r="C567" s="223" t="s">
        <v>1206</v>
      </c>
      <c r="D567" s="239" t="s">
        <v>157</v>
      </c>
      <c r="E567" s="239">
        <v>7</v>
      </c>
      <c r="F567" s="240">
        <v>4.92</v>
      </c>
      <c r="G567" s="240">
        <f t="shared" si="32"/>
        <v>5.6717760000000004</v>
      </c>
      <c r="H567" s="240">
        <f t="shared" si="33"/>
        <v>5.9497559999999998</v>
      </c>
      <c r="I567" s="240">
        <f t="shared" si="34"/>
        <v>39.702432000000002</v>
      </c>
      <c r="J567" s="240">
        <f t="shared" si="35"/>
        <v>41.648291999999998</v>
      </c>
    </row>
    <row r="568" spans="1:10" ht="30">
      <c r="A568" s="239" t="s">
        <v>1207</v>
      </c>
      <c r="B568" s="239" t="s">
        <v>70</v>
      </c>
      <c r="C568" s="223" t="s">
        <v>1208</v>
      </c>
      <c r="D568" s="239" t="s">
        <v>157</v>
      </c>
      <c r="E568" s="239">
        <v>7</v>
      </c>
      <c r="F568" s="240">
        <v>4.28</v>
      </c>
      <c r="G568" s="240">
        <f t="shared" si="32"/>
        <v>4.9339840000000006</v>
      </c>
      <c r="H568" s="240">
        <f t="shared" si="33"/>
        <v>5.1758040000000003</v>
      </c>
      <c r="I568" s="240">
        <f t="shared" si="34"/>
        <v>34.537888000000002</v>
      </c>
      <c r="J568" s="240">
        <f t="shared" si="35"/>
        <v>36.230628000000003</v>
      </c>
    </row>
    <row r="569" spans="1:10" ht="30">
      <c r="A569" s="239" t="s">
        <v>1209</v>
      </c>
      <c r="B569" s="239" t="s">
        <v>70</v>
      </c>
      <c r="C569" s="223" t="s">
        <v>1210</v>
      </c>
      <c r="D569" s="239" t="s">
        <v>157</v>
      </c>
      <c r="E569" s="239">
        <v>7</v>
      </c>
      <c r="F569" s="240">
        <v>7.06</v>
      </c>
      <c r="G569" s="240">
        <f t="shared" si="32"/>
        <v>8.1387680000000007</v>
      </c>
      <c r="H569" s="240">
        <f t="shared" si="33"/>
        <v>8.5376580000000004</v>
      </c>
      <c r="I569" s="240">
        <f t="shared" si="34"/>
        <v>56.971376000000006</v>
      </c>
      <c r="J569" s="240">
        <f t="shared" si="35"/>
        <v>59.763606000000003</v>
      </c>
    </row>
    <row r="570" spans="1:10" ht="30">
      <c r="A570" s="239" t="s">
        <v>1211</v>
      </c>
      <c r="B570" s="239" t="s">
        <v>70</v>
      </c>
      <c r="C570" s="223" t="s">
        <v>1212</v>
      </c>
      <c r="D570" s="239" t="s">
        <v>157</v>
      </c>
      <c r="E570" s="239">
        <v>7</v>
      </c>
      <c r="F570" s="240">
        <v>9.89</v>
      </c>
      <c r="G570" s="240">
        <f t="shared" si="32"/>
        <v>11.401192000000002</v>
      </c>
      <c r="H570" s="240">
        <f t="shared" si="33"/>
        <v>11.959977</v>
      </c>
      <c r="I570" s="240">
        <f t="shared" si="34"/>
        <v>79.808344000000005</v>
      </c>
      <c r="J570" s="240">
        <f t="shared" si="35"/>
        <v>83.719839000000007</v>
      </c>
    </row>
    <row r="571" spans="1:10" ht="30">
      <c r="A571" s="239" t="s">
        <v>1213</v>
      </c>
      <c r="B571" s="239" t="s">
        <v>70</v>
      </c>
      <c r="C571" s="223" t="s">
        <v>1214</v>
      </c>
      <c r="D571" s="239" t="s">
        <v>157</v>
      </c>
      <c r="E571" s="239">
        <v>47</v>
      </c>
      <c r="F571" s="240">
        <v>13.78</v>
      </c>
      <c r="G571" s="240">
        <f t="shared" si="32"/>
        <v>15.885584</v>
      </c>
      <c r="H571" s="240">
        <f t="shared" si="33"/>
        <v>16.664154</v>
      </c>
      <c r="I571" s="240">
        <f t="shared" si="34"/>
        <v>746.62244799999996</v>
      </c>
      <c r="J571" s="240">
        <f t="shared" si="35"/>
        <v>783.215238</v>
      </c>
    </row>
    <row r="572" spans="1:10">
      <c r="A572" s="312">
        <v>41123</v>
      </c>
      <c r="B572" s="239" t="s">
        <v>379</v>
      </c>
      <c r="C572" s="223" t="s">
        <v>1215</v>
      </c>
      <c r="D572" s="239" t="s">
        <v>72</v>
      </c>
      <c r="E572" s="239">
        <v>22</v>
      </c>
      <c r="F572" s="240">
        <v>8.9700000000000006</v>
      </c>
      <c r="G572" s="240">
        <f t="shared" si="32"/>
        <v>10.340616000000001</v>
      </c>
      <c r="H572" s="240">
        <f t="shared" si="33"/>
        <v>10.847421000000001</v>
      </c>
      <c r="I572" s="240">
        <f t="shared" si="34"/>
        <v>227.49355200000002</v>
      </c>
      <c r="J572" s="242">
        <f t="shared" si="35"/>
        <v>238.64326200000002</v>
      </c>
    </row>
    <row r="573" spans="1:10">
      <c r="A573" s="239" t="s">
        <v>1216</v>
      </c>
      <c r="B573" s="239" t="s">
        <v>70</v>
      </c>
      <c r="C573" s="223" t="s">
        <v>1217</v>
      </c>
      <c r="D573" s="239" t="s">
        <v>72</v>
      </c>
      <c r="E573" s="239">
        <v>81</v>
      </c>
      <c r="F573" s="240">
        <v>33.700000000000003</v>
      </c>
      <c r="G573" s="240">
        <f t="shared" si="32"/>
        <v>38.849360000000004</v>
      </c>
      <c r="H573" s="240">
        <f t="shared" si="33"/>
        <v>40.753410000000002</v>
      </c>
      <c r="I573" s="240">
        <f t="shared" si="34"/>
        <v>3146.7981600000003</v>
      </c>
      <c r="J573" s="240">
        <f t="shared" si="35"/>
        <v>3301.02621</v>
      </c>
    </row>
    <row r="574" spans="1:10">
      <c r="A574" s="239" t="s">
        <v>1218</v>
      </c>
      <c r="B574" s="239" t="s">
        <v>70</v>
      </c>
      <c r="C574" s="223" t="s">
        <v>1219</v>
      </c>
      <c r="D574" s="239" t="s">
        <v>72</v>
      </c>
      <c r="E574" s="239">
        <v>12</v>
      </c>
      <c r="F574" s="240">
        <v>6.83</v>
      </c>
      <c r="G574" s="240">
        <f t="shared" si="32"/>
        <v>7.8736240000000004</v>
      </c>
      <c r="H574" s="240">
        <f t="shared" si="33"/>
        <v>8.2595190000000009</v>
      </c>
      <c r="I574" s="240">
        <f t="shared" si="34"/>
        <v>94.483488000000008</v>
      </c>
      <c r="J574" s="240">
        <f t="shared" si="35"/>
        <v>99.114228000000011</v>
      </c>
    </row>
    <row r="575" spans="1:10">
      <c r="A575" s="239" t="s">
        <v>1220</v>
      </c>
      <c r="B575" s="239" t="s">
        <v>70</v>
      </c>
      <c r="C575" s="223" t="s">
        <v>1221</v>
      </c>
      <c r="D575" s="239" t="s">
        <v>72</v>
      </c>
      <c r="E575" s="239">
        <v>1</v>
      </c>
      <c r="F575" s="240">
        <v>234.87</v>
      </c>
      <c r="G575" s="240">
        <f t="shared" si="32"/>
        <v>270.75813600000004</v>
      </c>
      <c r="H575" s="240">
        <f t="shared" si="33"/>
        <v>284.02829100000002</v>
      </c>
      <c r="I575" s="240">
        <f t="shared" si="34"/>
        <v>270.75813600000004</v>
      </c>
      <c r="J575" s="240">
        <f t="shared" si="35"/>
        <v>284.02829100000002</v>
      </c>
    </row>
    <row r="576" spans="1:10">
      <c r="A576" s="239" t="s">
        <v>1222</v>
      </c>
      <c r="B576" s="239" t="s">
        <v>70</v>
      </c>
      <c r="C576" s="223" t="s">
        <v>1223</v>
      </c>
      <c r="D576" s="239" t="s">
        <v>72</v>
      </c>
      <c r="E576" s="239">
        <v>1</v>
      </c>
      <c r="F576" s="240">
        <v>285.70999999999998</v>
      </c>
      <c r="G576" s="240">
        <f t="shared" si="32"/>
        <v>329.366488</v>
      </c>
      <c r="H576" s="240">
        <f t="shared" si="33"/>
        <v>345.50910299999998</v>
      </c>
      <c r="I576" s="240">
        <f t="shared" si="34"/>
        <v>329.366488</v>
      </c>
      <c r="J576" s="240">
        <f t="shared" si="35"/>
        <v>345.50910299999998</v>
      </c>
    </row>
    <row r="577" spans="1:10" ht="30">
      <c r="A577" s="239" t="s">
        <v>1224</v>
      </c>
      <c r="B577" s="239" t="s">
        <v>70</v>
      </c>
      <c r="C577" s="223" t="s">
        <v>1225</v>
      </c>
      <c r="D577" s="239" t="s">
        <v>72</v>
      </c>
      <c r="E577" s="239">
        <v>3</v>
      </c>
      <c r="F577" s="240">
        <v>72.36</v>
      </c>
      <c r="G577" s="240">
        <f t="shared" si="32"/>
        <v>83.416607999999997</v>
      </c>
      <c r="H577" s="240">
        <f t="shared" si="33"/>
        <v>87.504947999999999</v>
      </c>
      <c r="I577" s="240">
        <f t="shared" si="34"/>
        <v>250.24982399999999</v>
      </c>
      <c r="J577" s="240">
        <f t="shared" si="35"/>
        <v>262.51484399999998</v>
      </c>
    </row>
    <row r="578" spans="1:10">
      <c r="A578" s="239" t="s">
        <v>1226</v>
      </c>
      <c r="B578" s="239" t="s">
        <v>70</v>
      </c>
      <c r="C578" s="223" t="s">
        <v>1227</v>
      </c>
      <c r="D578" s="239" t="s">
        <v>72</v>
      </c>
      <c r="E578" s="239">
        <v>119</v>
      </c>
      <c r="F578" s="240">
        <v>3.54</v>
      </c>
      <c r="G578" s="240">
        <f t="shared" ref="G578:G641" si="36">F578*(1+$L$2)</f>
        <v>4.0809120000000005</v>
      </c>
      <c r="H578" s="240">
        <f t="shared" ref="H578:H641" si="37">F578*(1+$M$2)</f>
        <v>4.2809220000000003</v>
      </c>
      <c r="I578" s="240">
        <f t="shared" ref="I578:I641" si="38">E578*G578</f>
        <v>485.62852800000007</v>
      </c>
      <c r="J578" s="240">
        <f t="shared" ref="J578:J641" si="39">E578*H578</f>
        <v>509.42971800000004</v>
      </c>
    </row>
    <row r="579" spans="1:10">
      <c r="A579" s="239" t="s">
        <v>1228</v>
      </c>
      <c r="B579" s="239" t="s">
        <v>70</v>
      </c>
      <c r="C579" s="223" t="s">
        <v>1229</v>
      </c>
      <c r="D579" s="239" t="s">
        <v>72</v>
      </c>
      <c r="E579" s="239">
        <v>47</v>
      </c>
      <c r="F579" s="240">
        <v>7.5</v>
      </c>
      <c r="G579" s="240">
        <f t="shared" si="36"/>
        <v>8.6460000000000008</v>
      </c>
      <c r="H579" s="240">
        <f t="shared" si="37"/>
        <v>9.0697500000000009</v>
      </c>
      <c r="I579" s="240">
        <f t="shared" si="38"/>
        <v>406.36200000000002</v>
      </c>
      <c r="J579" s="240">
        <f t="shared" si="39"/>
        <v>426.27825000000001</v>
      </c>
    </row>
    <row r="580" spans="1:10">
      <c r="A580" s="239" t="s">
        <v>1230</v>
      </c>
      <c r="B580" s="239" t="s">
        <v>70</v>
      </c>
      <c r="C580" s="223" t="s">
        <v>1231</v>
      </c>
      <c r="D580" s="239" t="s">
        <v>72</v>
      </c>
      <c r="E580" s="239">
        <v>47</v>
      </c>
      <c r="F580" s="240">
        <v>3.36</v>
      </c>
      <c r="G580" s="240">
        <f t="shared" si="36"/>
        <v>3.873408</v>
      </c>
      <c r="H580" s="240">
        <f t="shared" si="37"/>
        <v>4.0632479999999997</v>
      </c>
      <c r="I580" s="240">
        <f t="shared" si="38"/>
        <v>182.05017599999999</v>
      </c>
      <c r="J580" s="240">
        <f t="shared" si="39"/>
        <v>190.972656</v>
      </c>
    </row>
    <row r="581" spans="1:10">
      <c r="A581" s="239" t="s">
        <v>1232</v>
      </c>
      <c r="B581" s="239" t="s">
        <v>70</v>
      </c>
      <c r="C581" s="223" t="s">
        <v>1233</v>
      </c>
      <c r="D581" s="239" t="s">
        <v>72</v>
      </c>
      <c r="E581" s="239">
        <v>47</v>
      </c>
      <c r="F581" s="240">
        <v>3.47</v>
      </c>
      <c r="G581" s="240">
        <f t="shared" si="36"/>
        <v>4.000216</v>
      </c>
      <c r="H581" s="240">
        <f t="shared" si="37"/>
        <v>4.1962710000000003</v>
      </c>
      <c r="I581" s="240">
        <f t="shared" si="38"/>
        <v>188.01015200000001</v>
      </c>
      <c r="J581" s="240">
        <f t="shared" si="39"/>
        <v>197.224737</v>
      </c>
    </row>
    <row r="582" spans="1:10">
      <c r="A582" s="239" t="s">
        <v>1234</v>
      </c>
      <c r="B582" s="239" t="s">
        <v>70</v>
      </c>
      <c r="C582" s="223" t="s">
        <v>1235</v>
      </c>
      <c r="D582" s="239" t="s">
        <v>72</v>
      </c>
      <c r="E582" s="239">
        <v>47</v>
      </c>
      <c r="F582" s="240">
        <v>8.06</v>
      </c>
      <c r="G582" s="240">
        <f t="shared" si="36"/>
        <v>9.2915680000000016</v>
      </c>
      <c r="H582" s="240">
        <f t="shared" si="37"/>
        <v>9.7469580000000011</v>
      </c>
      <c r="I582" s="240">
        <f t="shared" si="38"/>
        <v>436.70369600000009</v>
      </c>
      <c r="J582" s="240">
        <f t="shared" si="39"/>
        <v>458.10702600000008</v>
      </c>
    </row>
    <row r="583" spans="1:10">
      <c r="A583" s="239" t="s">
        <v>1236</v>
      </c>
      <c r="B583" s="239" t="s">
        <v>70</v>
      </c>
      <c r="C583" s="223" t="s">
        <v>1237</v>
      </c>
      <c r="D583" s="239" t="s">
        <v>72</v>
      </c>
      <c r="E583" s="239">
        <v>47</v>
      </c>
      <c r="F583" s="240">
        <v>4.26</v>
      </c>
      <c r="G583" s="240">
        <f t="shared" si="36"/>
        <v>4.9109280000000002</v>
      </c>
      <c r="H583" s="240">
        <f t="shared" si="37"/>
        <v>5.151618</v>
      </c>
      <c r="I583" s="240">
        <f t="shared" si="38"/>
        <v>230.813616</v>
      </c>
      <c r="J583" s="240">
        <f t="shared" si="39"/>
        <v>242.126046</v>
      </c>
    </row>
    <row r="584" spans="1:10">
      <c r="A584" s="239" t="s">
        <v>1238</v>
      </c>
      <c r="B584" s="239" t="s">
        <v>70</v>
      </c>
      <c r="C584" s="223" t="s">
        <v>1239</v>
      </c>
      <c r="D584" s="239" t="s">
        <v>72</v>
      </c>
      <c r="E584" s="239">
        <v>47</v>
      </c>
      <c r="F584" s="240">
        <v>8.64</v>
      </c>
      <c r="G584" s="240">
        <f t="shared" si="36"/>
        <v>9.960192000000001</v>
      </c>
      <c r="H584" s="240">
        <f t="shared" si="37"/>
        <v>10.448352000000002</v>
      </c>
      <c r="I584" s="240">
        <f t="shared" si="38"/>
        <v>468.12902400000007</v>
      </c>
      <c r="J584" s="240">
        <f t="shared" si="39"/>
        <v>491.07254400000005</v>
      </c>
    </row>
    <row r="585" spans="1:10">
      <c r="A585" s="239" t="s">
        <v>1240</v>
      </c>
      <c r="B585" s="239" t="s">
        <v>70</v>
      </c>
      <c r="C585" s="223" t="s">
        <v>1241</v>
      </c>
      <c r="D585" s="239" t="s">
        <v>72</v>
      </c>
      <c r="E585" s="239">
        <v>47</v>
      </c>
      <c r="F585" s="240">
        <v>8.64</v>
      </c>
      <c r="G585" s="240">
        <f t="shared" si="36"/>
        <v>9.960192000000001</v>
      </c>
      <c r="H585" s="240">
        <f t="shared" si="37"/>
        <v>10.448352000000002</v>
      </c>
      <c r="I585" s="240">
        <f t="shared" si="38"/>
        <v>468.12902400000007</v>
      </c>
      <c r="J585" s="240">
        <f t="shared" si="39"/>
        <v>491.07254400000005</v>
      </c>
    </row>
    <row r="586" spans="1:10">
      <c r="A586" s="239" t="s">
        <v>1242</v>
      </c>
      <c r="B586" s="239" t="s">
        <v>70</v>
      </c>
      <c r="C586" s="223" t="s">
        <v>1243</v>
      </c>
      <c r="D586" s="239" t="s">
        <v>753</v>
      </c>
      <c r="E586" s="239">
        <v>47</v>
      </c>
      <c r="F586" s="240">
        <v>425.7</v>
      </c>
      <c r="G586" s="240">
        <f t="shared" si="36"/>
        <v>490.74696</v>
      </c>
      <c r="H586" s="240">
        <f t="shared" si="37"/>
        <v>514.79900999999995</v>
      </c>
      <c r="I586" s="240">
        <f t="shared" si="38"/>
        <v>23065.107120000001</v>
      </c>
      <c r="J586" s="240">
        <f t="shared" si="39"/>
        <v>24195.553469999999</v>
      </c>
    </row>
    <row r="587" spans="1:10">
      <c r="A587" s="239" t="s">
        <v>1244</v>
      </c>
      <c r="B587" s="239" t="s">
        <v>771</v>
      </c>
      <c r="C587" s="223" t="s">
        <v>1245</v>
      </c>
      <c r="D587" s="239" t="s">
        <v>773</v>
      </c>
      <c r="E587" s="239">
        <v>22</v>
      </c>
      <c r="F587" s="240">
        <v>4.93</v>
      </c>
      <c r="G587" s="240">
        <f t="shared" si="36"/>
        <v>5.6833039999999997</v>
      </c>
      <c r="H587" s="240">
        <f t="shared" si="37"/>
        <v>5.961849</v>
      </c>
      <c r="I587" s="240">
        <f t="shared" si="38"/>
        <v>125.03268799999999</v>
      </c>
      <c r="J587" s="240">
        <f t="shared" si="39"/>
        <v>131.16067799999999</v>
      </c>
    </row>
    <row r="588" spans="1:10">
      <c r="A588" s="239" t="s">
        <v>1246</v>
      </c>
      <c r="B588" s="239" t="s">
        <v>70</v>
      </c>
      <c r="C588" s="223" t="s">
        <v>1247</v>
      </c>
      <c r="D588" s="239" t="s">
        <v>72</v>
      </c>
      <c r="E588" s="239">
        <v>22</v>
      </c>
      <c r="F588" s="240">
        <v>18.96</v>
      </c>
      <c r="G588" s="240">
        <f t="shared" si="36"/>
        <v>21.857088000000001</v>
      </c>
      <c r="H588" s="240">
        <f t="shared" si="37"/>
        <v>22.928328</v>
      </c>
      <c r="I588" s="240">
        <f t="shared" si="38"/>
        <v>480.85593600000004</v>
      </c>
      <c r="J588" s="240">
        <f t="shared" si="39"/>
        <v>504.42321600000002</v>
      </c>
    </row>
    <row r="589" spans="1:10" ht="30">
      <c r="A589" s="239" t="s">
        <v>1248</v>
      </c>
      <c r="B589" s="239" t="s">
        <v>70</v>
      </c>
      <c r="C589" s="223" t="s">
        <v>1249</v>
      </c>
      <c r="D589" s="239" t="s">
        <v>72</v>
      </c>
      <c r="E589" s="239">
        <v>3</v>
      </c>
      <c r="F589" s="240">
        <v>10.71</v>
      </c>
      <c r="G589" s="240">
        <f t="shared" si="36"/>
        <v>12.346488000000001</v>
      </c>
      <c r="H589" s="240">
        <f t="shared" si="37"/>
        <v>12.951603000000002</v>
      </c>
      <c r="I589" s="240">
        <f t="shared" si="38"/>
        <v>37.039464000000002</v>
      </c>
      <c r="J589" s="240">
        <f t="shared" si="39"/>
        <v>38.854809000000003</v>
      </c>
    </row>
    <row r="590" spans="1:10">
      <c r="A590" s="239" t="s">
        <v>1250</v>
      </c>
      <c r="B590" s="239" t="s">
        <v>70</v>
      </c>
      <c r="C590" s="223" t="s">
        <v>1251</v>
      </c>
      <c r="D590" s="239" t="s">
        <v>157</v>
      </c>
      <c r="E590" s="239">
        <v>47</v>
      </c>
      <c r="F590" s="240">
        <v>1.96</v>
      </c>
      <c r="G590" s="240">
        <f t="shared" si="36"/>
        <v>2.2594880000000002</v>
      </c>
      <c r="H590" s="240">
        <f t="shared" si="37"/>
        <v>2.370228</v>
      </c>
      <c r="I590" s="240">
        <f t="shared" si="38"/>
        <v>106.195936</v>
      </c>
      <c r="J590" s="240">
        <f t="shared" si="39"/>
        <v>111.400716</v>
      </c>
    </row>
    <row r="591" spans="1:10">
      <c r="A591" s="239" t="s">
        <v>1252</v>
      </c>
      <c r="B591" s="239" t="s">
        <v>70</v>
      </c>
      <c r="C591" s="223" t="s">
        <v>1253</v>
      </c>
      <c r="D591" s="239" t="s">
        <v>157</v>
      </c>
      <c r="E591" s="239">
        <v>47</v>
      </c>
      <c r="F591" s="240">
        <v>11.41</v>
      </c>
      <c r="G591" s="240">
        <f t="shared" si="36"/>
        <v>13.153448000000001</v>
      </c>
      <c r="H591" s="240">
        <f t="shared" si="37"/>
        <v>13.798113000000001</v>
      </c>
      <c r="I591" s="240">
        <f t="shared" si="38"/>
        <v>618.21205600000008</v>
      </c>
      <c r="J591" s="240">
        <f t="shared" si="39"/>
        <v>648.51131099999998</v>
      </c>
    </row>
    <row r="592" spans="1:10">
      <c r="A592" s="239" t="s">
        <v>1254</v>
      </c>
      <c r="B592" s="239" t="s">
        <v>70</v>
      </c>
      <c r="C592" s="223" t="s">
        <v>1255</v>
      </c>
      <c r="D592" s="239" t="s">
        <v>157</v>
      </c>
      <c r="E592" s="239">
        <v>47</v>
      </c>
      <c r="F592" s="240">
        <v>3.16</v>
      </c>
      <c r="G592" s="240">
        <f t="shared" si="36"/>
        <v>3.6428480000000003</v>
      </c>
      <c r="H592" s="240">
        <f t="shared" si="37"/>
        <v>3.8213880000000002</v>
      </c>
      <c r="I592" s="240">
        <f t="shared" si="38"/>
        <v>171.21385600000002</v>
      </c>
      <c r="J592" s="240">
        <f t="shared" si="39"/>
        <v>179.60523600000002</v>
      </c>
    </row>
    <row r="593" spans="1:10">
      <c r="A593" s="239" t="s">
        <v>1256</v>
      </c>
      <c r="B593" s="239" t="s">
        <v>70</v>
      </c>
      <c r="C593" s="223" t="s">
        <v>1257</v>
      </c>
      <c r="D593" s="239" t="s">
        <v>157</v>
      </c>
      <c r="E593" s="239">
        <v>47</v>
      </c>
      <c r="F593" s="240">
        <v>5</v>
      </c>
      <c r="G593" s="240">
        <f t="shared" si="36"/>
        <v>5.7640000000000002</v>
      </c>
      <c r="H593" s="240">
        <f t="shared" si="37"/>
        <v>6.0465</v>
      </c>
      <c r="I593" s="240">
        <f t="shared" si="38"/>
        <v>270.90800000000002</v>
      </c>
      <c r="J593" s="240">
        <f t="shared" si="39"/>
        <v>284.18549999999999</v>
      </c>
    </row>
    <row r="594" spans="1:10">
      <c r="A594" s="239" t="s">
        <v>1258</v>
      </c>
      <c r="B594" s="239" t="s">
        <v>70</v>
      </c>
      <c r="C594" s="223" t="s">
        <v>1259</v>
      </c>
      <c r="D594" s="239" t="s">
        <v>157</v>
      </c>
      <c r="E594" s="239">
        <v>47</v>
      </c>
      <c r="F594" s="240">
        <v>7.22</v>
      </c>
      <c r="G594" s="240">
        <f t="shared" si="36"/>
        <v>8.3232160000000004</v>
      </c>
      <c r="H594" s="240">
        <f t="shared" si="37"/>
        <v>8.7311460000000007</v>
      </c>
      <c r="I594" s="240">
        <f t="shared" si="38"/>
        <v>391.19115200000005</v>
      </c>
      <c r="J594" s="240">
        <f t="shared" si="39"/>
        <v>410.36386200000004</v>
      </c>
    </row>
    <row r="595" spans="1:10">
      <c r="A595" s="239" t="s">
        <v>1260</v>
      </c>
      <c r="B595" s="239" t="s">
        <v>1261</v>
      </c>
      <c r="C595" s="223" t="s">
        <v>1262</v>
      </c>
      <c r="D595" s="239" t="s">
        <v>1263</v>
      </c>
      <c r="E595" s="239">
        <v>75</v>
      </c>
      <c r="F595" s="240">
        <v>27.23</v>
      </c>
      <c r="G595" s="240">
        <f t="shared" si="36"/>
        <v>31.390744000000002</v>
      </c>
      <c r="H595" s="240">
        <f t="shared" si="37"/>
        <v>32.929239000000003</v>
      </c>
      <c r="I595" s="240">
        <f t="shared" si="38"/>
        <v>2354.3058000000001</v>
      </c>
      <c r="J595" s="240">
        <f t="shared" si="39"/>
        <v>2469.6929250000003</v>
      </c>
    </row>
    <row r="596" spans="1:10">
      <c r="A596" s="239" t="s">
        <v>1264</v>
      </c>
      <c r="B596" s="239" t="s">
        <v>70</v>
      </c>
      <c r="C596" s="223" t="s">
        <v>1265</v>
      </c>
      <c r="D596" s="239" t="s">
        <v>157</v>
      </c>
      <c r="E596" s="239">
        <v>47</v>
      </c>
      <c r="F596" s="240">
        <v>0.27</v>
      </c>
      <c r="G596" s="240">
        <f t="shared" si="36"/>
        <v>0.31125600000000003</v>
      </c>
      <c r="H596" s="240">
        <f t="shared" si="37"/>
        <v>0.32651100000000005</v>
      </c>
      <c r="I596" s="240">
        <f t="shared" si="38"/>
        <v>14.629032000000002</v>
      </c>
      <c r="J596" s="240">
        <f t="shared" si="39"/>
        <v>15.346017000000002</v>
      </c>
    </row>
    <row r="597" spans="1:10">
      <c r="A597" s="239" t="s">
        <v>1266</v>
      </c>
      <c r="B597" s="239" t="s">
        <v>70</v>
      </c>
      <c r="C597" s="223" t="s">
        <v>1267</v>
      </c>
      <c r="D597" s="239" t="s">
        <v>157</v>
      </c>
      <c r="E597" s="239">
        <v>47</v>
      </c>
      <c r="F597" s="240">
        <v>2.46</v>
      </c>
      <c r="G597" s="240">
        <f t="shared" si="36"/>
        <v>2.8358880000000002</v>
      </c>
      <c r="H597" s="240">
        <f t="shared" si="37"/>
        <v>2.9748779999999999</v>
      </c>
      <c r="I597" s="240">
        <f t="shared" si="38"/>
        <v>133.28673600000002</v>
      </c>
      <c r="J597" s="240">
        <f t="shared" si="39"/>
        <v>139.819266</v>
      </c>
    </row>
    <row r="598" spans="1:10">
      <c r="A598" s="239" t="s">
        <v>1268</v>
      </c>
      <c r="B598" s="239" t="s">
        <v>1261</v>
      </c>
      <c r="C598" s="223" t="s">
        <v>1269</v>
      </c>
      <c r="D598" s="239" t="s">
        <v>72</v>
      </c>
      <c r="E598" s="239">
        <v>15</v>
      </c>
      <c r="F598" s="240">
        <v>81.62</v>
      </c>
      <c r="G598" s="240">
        <f t="shared" si="36"/>
        <v>94.091536000000005</v>
      </c>
      <c r="H598" s="240">
        <f t="shared" si="37"/>
        <v>98.703066000000007</v>
      </c>
      <c r="I598" s="240">
        <f t="shared" si="38"/>
        <v>1411.3730400000002</v>
      </c>
      <c r="J598" s="240">
        <f t="shared" si="39"/>
        <v>1480.5459900000001</v>
      </c>
    </row>
    <row r="599" spans="1:10" ht="30">
      <c r="A599" s="239" t="s">
        <v>1270</v>
      </c>
      <c r="B599" s="239" t="s">
        <v>70</v>
      </c>
      <c r="C599" s="223" t="s">
        <v>1271</v>
      </c>
      <c r="D599" s="239" t="s">
        <v>753</v>
      </c>
      <c r="E599" s="239">
        <v>47</v>
      </c>
      <c r="F599" s="240">
        <v>119.97</v>
      </c>
      <c r="G599" s="240">
        <f t="shared" si="36"/>
        <v>138.30141600000002</v>
      </c>
      <c r="H599" s="240">
        <f t="shared" si="37"/>
        <v>145.07972100000001</v>
      </c>
      <c r="I599" s="240">
        <f t="shared" si="38"/>
        <v>6500.1665520000006</v>
      </c>
      <c r="J599" s="240">
        <f t="shared" si="39"/>
        <v>6818.7468870000002</v>
      </c>
    </row>
    <row r="600" spans="1:10" ht="30">
      <c r="A600" s="239" t="s">
        <v>1272</v>
      </c>
      <c r="B600" s="239" t="s">
        <v>70</v>
      </c>
      <c r="C600" s="223" t="s">
        <v>1273</v>
      </c>
      <c r="D600" s="239" t="s">
        <v>753</v>
      </c>
      <c r="E600" s="239">
        <v>47</v>
      </c>
      <c r="F600" s="240">
        <v>130.86000000000001</v>
      </c>
      <c r="G600" s="240">
        <f t="shared" si="36"/>
        <v>150.85540800000001</v>
      </c>
      <c r="H600" s="240">
        <f t="shared" si="37"/>
        <v>158.24899800000003</v>
      </c>
      <c r="I600" s="240">
        <f t="shared" si="38"/>
        <v>7090.2041760000002</v>
      </c>
      <c r="J600" s="240">
        <f t="shared" si="39"/>
        <v>7437.7029060000013</v>
      </c>
    </row>
    <row r="601" spans="1:10" ht="30">
      <c r="A601" s="239" t="s">
        <v>1274</v>
      </c>
      <c r="B601" s="239" t="s">
        <v>70</v>
      </c>
      <c r="C601" s="223" t="s">
        <v>1275</v>
      </c>
      <c r="D601" s="239" t="s">
        <v>753</v>
      </c>
      <c r="E601" s="239">
        <v>192</v>
      </c>
      <c r="F601" s="240">
        <v>140.36000000000001</v>
      </c>
      <c r="G601" s="240">
        <f t="shared" si="36"/>
        <v>161.80700800000002</v>
      </c>
      <c r="H601" s="240">
        <f t="shared" si="37"/>
        <v>169.73734800000003</v>
      </c>
      <c r="I601" s="240">
        <f t="shared" si="38"/>
        <v>31066.945536000007</v>
      </c>
      <c r="J601" s="240">
        <f t="shared" si="39"/>
        <v>32589.570816000007</v>
      </c>
    </row>
    <row r="602" spans="1:10" ht="30">
      <c r="A602" s="239" t="s">
        <v>1276</v>
      </c>
      <c r="B602" s="239" t="s">
        <v>70</v>
      </c>
      <c r="C602" s="223" t="s">
        <v>1277</v>
      </c>
      <c r="D602" s="239" t="s">
        <v>753</v>
      </c>
      <c r="E602" s="239">
        <v>47</v>
      </c>
      <c r="F602" s="240">
        <v>60.31</v>
      </c>
      <c r="G602" s="240">
        <f t="shared" si="36"/>
        <v>69.525368</v>
      </c>
      <c r="H602" s="240">
        <f t="shared" si="37"/>
        <v>72.932883000000004</v>
      </c>
      <c r="I602" s="240">
        <f t="shared" si="38"/>
        <v>3267.6922960000002</v>
      </c>
      <c r="J602" s="240">
        <f t="shared" si="39"/>
        <v>3427.8455010000002</v>
      </c>
    </row>
    <row r="603" spans="1:10" ht="30">
      <c r="A603" s="239" t="s">
        <v>1278</v>
      </c>
      <c r="B603" s="239" t="s">
        <v>70</v>
      </c>
      <c r="C603" s="223" t="s">
        <v>1279</v>
      </c>
      <c r="D603" s="239" t="s">
        <v>753</v>
      </c>
      <c r="E603" s="239">
        <v>47</v>
      </c>
      <c r="F603" s="240">
        <v>24.5</v>
      </c>
      <c r="G603" s="240">
        <f t="shared" si="36"/>
        <v>28.243600000000001</v>
      </c>
      <c r="H603" s="240">
        <f t="shared" si="37"/>
        <v>29.627850000000002</v>
      </c>
      <c r="I603" s="240">
        <f t="shared" si="38"/>
        <v>1327.4492</v>
      </c>
      <c r="J603" s="240">
        <f t="shared" si="39"/>
        <v>1392.5089500000001</v>
      </c>
    </row>
    <row r="604" spans="1:10" ht="30">
      <c r="A604" s="239" t="s">
        <v>1280</v>
      </c>
      <c r="B604" s="239" t="s">
        <v>70</v>
      </c>
      <c r="C604" s="223" t="s">
        <v>1281</v>
      </c>
      <c r="D604" s="239" t="s">
        <v>753</v>
      </c>
      <c r="E604" s="239">
        <v>47</v>
      </c>
      <c r="F604" s="240">
        <v>18</v>
      </c>
      <c r="G604" s="240">
        <f t="shared" si="36"/>
        <v>20.750399999999999</v>
      </c>
      <c r="H604" s="240">
        <f t="shared" si="37"/>
        <v>21.767400000000002</v>
      </c>
      <c r="I604" s="240">
        <f t="shared" si="38"/>
        <v>975.26879999999994</v>
      </c>
      <c r="J604" s="240">
        <f t="shared" si="39"/>
        <v>1023.0678000000001</v>
      </c>
    </row>
    <row r="605" spans="1:10" ht="30">
      <c r="A605" s="239" t="s">
        <v>1282</v>
      </c>
      <c r="B605" s="239" t="s">
        <v>70</v>
      </c>
      <c r="C605" s="223" t="s">
        <v>1283</v>
      </c>
      <c r="D605" s="239" t="s">
        <v>753</v>
      </c>
      <c r="E605" s="239">
        <v>47</v>
      </c>
      <c r="F605" s="240">
        <v>17.59</v>
      </c>
      <c r="G605" s="240">
        <f t="shared" si="36"/>
        <v>20.277752</v>
      </c>
      <c r="H605" s="240">
        <f t="shared" si="37"/>
        <v>21.271587</v>
      </c>
      <c r="I605" s="240">
        <f t="shared" si="38"/>
        <v>953.05434400000001</v>
      </c>
      <c r="J605" s="240">
        <f t="shared" si="39"/>
        <v>999.764589</v>
      </c>
    </row>
    <row r="606" spans="1:10">
      <c r="A606" s="239" t="s">
        <v>1284</v>
      </c>
      <c r="B606" s="239" t="s">
        <v>70</v>
      </c>
      <c r="C606" s="223" t="s">
        <v>1285</v>
      </c>
      <c r="D606" s="239" t="s">
        <v>980</v>
      </c>
      <c r="E606" s="239">
        <v>71</v>
      </c>
      <c r="F606" s="240">
        <v>43.45</v>
      </c>
      <c r="G606" s="240">
        <f t="shared" si="36"/>
        <v>50.089160000000007</v>
      </c>
      <c r="H606" s="240">
        <f t="shared" si="37"/>
        <v>52.544085000000003</v>
      </c>
      <c r="I606" s="240">
        <f t="shared" si="38"/>
        <v>3556.3303600000004</v>
      </c>
      <c r="J606" s="240">
        <f t="shared" si="39"/>
        <v>3730.6300350000001</v>
      </c>
    </row>
    <row r="607" spans="1:10" ht="30">
      <c r="A607" s="239" t="s">
        <v>1286</v>
      </c>
      <c r="B607" s="239" t="s">
        <v>70</v>
      </c>
      <c r="C607" s="223" t="s">
        <v>1287</v>
      </c>
      <c r="D607" s="239" t="s">
        <v>72</v>
      </c>
      <c r="E607" s="239">
        <v>7</v>
      </c>
      <c r="F607" s="240">
        <v>5.46</v>
      </c>
      <c r="G607" s="240">
        <f t="shared" si="36"/>
        <v>6.2942879999999999</v>
      </c>
      <c r="H607" s="240">
        <f t="shared" si="37"/>
        <v>6.6027779999999998</v>
      </c>
      <c r="I607" s="240">
        <f t="shared" si="38"/>
        <v>44.060015999999997</v>
      </c>
      <c r="J607" s="240">
        <f t="shared" si="39"/>
        <v>46.219445999999998</v>
      </c>
    </row>
    <row r="608" spans="1:10" ht="30">
      <c r="A608" s="239" t="s">
        <v>1288</v>
      </c>
      <c r="B608" s="239" t="s">
        <v>70</v>
      </c>
      <c r="C608" s="223" t="s">
        <v>1289</v>
      </c>
      <c r="D608" s="239" t="s">
        <v>72</v>
      </c>
      <c r="E608" s="239">
        <v>7</v>
      </c>
      <c r="F608" s="240">
        <v>8.4600000000000009</v>
      </c>
      <c r="G608" s="240">
        <f t="shared" si="36"/>
        <v>9.7526880000000009</v>
      </c>
      <c r="H608" s="240">
        <f t="shared" si="37"/>
        <v>10.230678000000001</v>
      </c>
      <c r="I608" s="240">
        <f t="shared" si="38"/>
        <v>68.268816000000001</v>
      </c>
      <c r="J608" s="240">
        <f t="shared" si="39"/>
        <v>71.614746000000011</v>
      </c>
    </row>
    <row r="609" spans="1:10">
      <c r="A609" s="239" t="s">
        <v>1290</v>
      </c>
      <c r="B609" s="239" t="s">
        <v>70</v>
      </c>
      <c r="C609" s="223" t="s">
        <v>1291</v>
      </c>
      <c r="D609" s="239" t="s">
        <v>72</v>
      </c>
      <c r="E609" s="239">
        <v>12</v>
      </c>
      <c r="F609" s="240">
        <v>29.56</v>
      </c>
      <c r="G609" s="240">
        <f t="shared" si="36"/>
        <v>34.076768000000001</v>
      </c>
      <c r="H609" s="240">
        <f t="shared" si="37"/>
        <v>35.746907999999998</v>
      </c>
      <c r="I609" s="240">
        <f t="shared" si="38"/>
        <v>408.92121600000002</v>
      </c>
      <c r="J609" s="240">
        <f t="shared" si="39"/>
        <v>428.962896</v>
      </c>
    </row>
    <row r="610" spans="1:10">
      <c r="A610" s="239" t="s">
        <v>1292</v>
      </c>
      <c r="B610" s="239" t="s">
        <v>70</v>
      </c>
      <c r="C610" s="223" t="s">
        <v>1293</v>
      </c>
      <c r="D610" s="239" t="s">
        <v>72</v>
      </c>
      <c r="E610" s="239">
        <v>12</v>
      </c>
      <c r="F610" s="240">
        <v>30.91</v>
      </c>
      <c r="G610" s="240">
        <f t="shared" si="36"/>
        <v>35.633048000000002</v>
      </c>
      <c r="H610" s="240">
        <f t="shared" si="37"/>
        <v>37.379463000000001</v>
      </c>
      <c r="I610" s="240">
        <f t="shared" si="38"/>
        <v>427.59657600000003</v>
      </c>
      <c r="J610" s="240">
        <f t="shared" si="39"/>
        <v>448.55355600000001</v>
      </c>
    </row>
    <row r="611" spans="1:10">
      <c r="A611" s="239" t="s">
        <v>1294</v>
      </c>
      <c r="B611" s="239" t="s">
        <v>70</v>
      </c>
      <c r="C611" s="223" t="s">
        <v>1295</v>
      </c>
      <c r="D611" s="239" t="s">
        <v>72</v>
      </c>
      <c r="E611" s="239">
        <v>12</v>
      </c>
      <c r="F611" s="240">
        <v>32.99</v>
      </c>
      <c r="G611" s="240">
        <f t="shared" si="36"/>
        <v>38.030872000000002</v>
      </c>
      <c r="H611" s="240">
        <f t="shared" si="37"/>
        <v>39.894807000000007</v>
      </c>
      <c r="I611" s="240">
        <f t="shared" si="38"/>
        <v>456.37046400000003</v>
      </c>
      <c r="J611" s="240">
        <f t="shared" si="39"/>
        <v>478.73768400000006</v>
      </c>
    </row>
    <row r="612" spans="1:10">
      <c r="A612" s="239" t="s">
        <v>1296</v>
      </c>
      <c r="B612" s="239" t="s">
        <v>70</v>
      </c>
      <c r="C612" s="223" t="s">
        <v>1297</v>
      </c>
      <c r="D612" s="239" t="s">
        <v>72</v>
      </c>
      <c r="E612" s="239">
        <v>12</v>
      </c>
      <c r="F612" s="240">
        <v>33.5</v>
      </c>
      <c r="G612" s="240">
        <f t="shared" si="36"/>
        <v>38.6188</v>
      </c>
      <c r="H612" s="240">
        <f t="shared" si="37"/>
        <v>40.51155</v>
      </c>
      <c r="I612" s="240">
        <f t="shared" si="38"/>
        <v>463.42560000000003</v>
      </c>
      <c r="J612" s="240">
        <f t="shared" si="39"/>
        <v>486.1386</v>
      </c>
    </row>
    <row r="613" spans="1:10">
      <c r="A613" s="239" t="s">
        <v>1298</v>
      </c>
      <c r="B613" s="239" t="s">
        <v>70</v>
      </c>
      <c r="C613" s="223" t="s">
        <v>1299</v>
      </c>
      <c r="D613" s="239" t="s">
        <v>72</v>
      </c>
      <c r="E613" s="239">
        <v>12</v>
      </c>
      <c r="F613" s="240">
        <v>31.47</v>
      </c>
      <c r="G613" s="240">
        <f t="shared" si="36"/>
        <v>36.278616</v>
      </c>
      <c r="H613" s="240">
        <f t="shared" si="37"/>
        <v>38.056671000000001</v>
      </c>
      <c r="I613" s="240">
        <f t="shared" si="38"/>
        <v>435.34339199999999</v>
      </c>
      <c r="J613" s="240">
        <f t="shared" si="39"/>
        <v>456.68005200000005</v>
      </c>
    </row>
    <row r="614" spans="1:10">
      <c r="A614" s="239" t="s">
        <v>1300</v>
      </c>
      <c r="B614" s="239" t="s">
        <v>70</v>
      </c>
      <c r="C614" s="223" t="s">
        <v>1301</v>
      </c>
      <c r="D614" s="239" t="s">
        <v>72</v>
      </c>
      <c r="E614" s="239">
        <v>12</v>
      </c>
      <c r="F614" s="240">
        <v>73.75</v>
      </c>
      <c r="G614" s="240">
        <f t="shared" si="36"/>
        <v>85.019000000000005</v>
      </c>
      <c r="H614" s="240">
        <f t="shared" si="37"/>
        <v>89.18587500000001</v>
      </c>
      <c r="I614" s="240">
        <f t="shared" si="38"/>
        <v>1020.2280000000001</v>
      </c>
      <c r="J614" s="240">
        <f t="shared" si="39"/>
        <v>1070.2305000000001</v>
      </c>
    </row>
    <row r="615" spans="1:10">
      <c r="A615" s="239" t="s">
        <v>1302</v>
      </c>
      <c r="B615" s="239" t="s">
        <v>70</v>
      </c>
      <c r="C615" s="223" t="s">
        <v>1303</v>
      </c>
      <c r="D615" s="239" t="s">
        <v>72</v>
      </c>
      <c r="E615" s="239">
        <v>95</v>
      </c>
      <c r="F615" s="240">
        <v>19.88</v>
      </c>
      <c r="G615" s="240">
        <f t="shared" si="36"/>
        <v>22.917663999999998</v>
      </c>
      <c r="H615" s="240">
        <f t="shared" si="37"/>
        <v>24.040883999999998</v>
      </c>
      <c r="I615" s="240">
        <f t="shared" si="38"/>
        <v>2177.1780799999997</v>
      </c>
      <c r="J615" s="240">
        <f t="shared" si="39"/>
        <v>2283.8839800000001</v>
      </c>
    </row>
    <row r="616" spans="1:10">
      <c r="A616" s="312">
        <v>79247</v>
      </c>
      <c r="B616" s="239" t="s">
        <v>1304</v>
      </c>
      <c r="C616" s="223" t="s">
        <v>1305</v>
      </c>
      <c r="D616" s="239" t="s">
        <v>1306</v>
      </c>
      <c r="E616" s="239">
        <v>52</v>
      </c>
      <c r="F616" s="240">
        <v>56.3</v>
      </c>
      <c r="G616" s="240">
        <f t="shared" si="36"/>
        <v>64.902640000000005</v>
      </c>
      <c r="H616" s="240">
        <f t="shared" si="37"/>
        <v>68.083590000000001</v>
      </c>
      <c r="I616" s="240">
        <f t="shared" si="38"/>
        <v>3374.9372800000001</v>
      </c>
      <c r="J616" s="242">
        <f t="shared" si="39"/>
        <v>3540.3466800000001</v>
      </c>
    </row>
    <row r="617" spans="1:10">
      <c r="A617" s="239" t="s">
        <v>1307</v>
      </c>
      <c r="B617" s="239" t="s">
        <v>70</v>
      </c>
      <c r="C617" s="223" t="s">
        <v>1308</v>
      </c>
      <c r="D617" s="239" t="s">
        <v>160</v>
      </c>
      <c r="E617" s="239">
        <v>726</v>
      </c>
      <c r="F617" s="240">
        <v>0.7</v>
      </c>
      <c r="G617" s="240">
        <f t="shared" si="36"/>
        <v>0.80696000000000001</v>
      </c>
      <c r="H617" s="240">
        <f t="shared" si="37"/>
        <v>0.84650999999999998</v>
      </c>
      <c r="I617" s="240">
        <f t="shared" si="38"/>
        <v>585.85296000000005</v>
      </c>
      <c r="J617" s="240">
        <f t="shared" si="39"/>
        <v>614.56625999999994</v>
      </c>
    </row>
    <row r="618" spans="1:10">
      <c r="A618" s="239" t="s">
        <v>1309</v>
      </c>
      <c r="B618" s="239" t="s">
        <v>70</v>
      </c>
      <c r="C618" s="223" t="s">
        <v>1310</v>
      </c>
      <c r="D618" s="239" t="s">
        <v>72</v>
      </c>
      <c r="E618" s="239">
        <v>12</v>
      </c>
      <c r="F618" s="240">
        <v>23.7</v>
      </c>
      <c r="G618" s="240">
        <f t="shared" si="36"/>
        <v>27.321359999999999</v>
      </c>
      <c r="H618" s="240">
        <f t="shared" si="37"/>
        <v>28.660409999999999</v>
      </c>
      <c r="I618" s="240">
        <f t="shared" si="38"/>
        <v>327.85631999999998</v>
      </c>
      <c r="J618" s="240">
        <f t="shared" si="39"/>
        <v>343.92491999999999</v>
      </c>
    </row>
    <row r="619" spans="1:10">
      <c r="A619" s="239" t="s">
        <v>1311</v>
      </c>
      <c r="B619" s="239" t="s">
        <v>70</v>
      </c>
      <c r="C619" s="223" t="s">
        <v>1312</v>
      </c>
      <c r="D619" s="239" t="s">
        <v>72</v>
      </c>
      <c r="E619" s="239">
        <v>12</v>
      </c>
      <c r="F619" s="240">
        <v>5.24</v>
      </c>
      <c r="G619" s="240">
        <f t="shared" si="36"/>
        <v>6.0406720000000007</v>
      </c>
      <c r="H619" s="240">
        <f t="shared" si="37"/>
        <v>6.3367320000000005</v>
      </c>
      <c r="I619" s="240">
        <f t="shared" si="38"/>
        <v>72.488064000000008</v>
      </c>
      <c r="J619" s="240">
        <f t="shared" si="39"/>
        <v>76.040784000000002</v>
      </c>
    </row>
    <row r="620" spans="1:10">
      <c r="A620" s="239" t="s">
        <v>1313</v>
      </c>
      <c r="B620" s="239" t="s">
        <v>70</v>
      </c>
      <c r="C620" s="223" t="s">
        <v>1314</v>
      </c>
      <c r="D620" s="239" t="s">
        <v>72</v>
      </c>
      <c r="E620" s="239">
        <v>12</v>
      </c>
      <c r="F620" s="240">
        <v>8.67</v>
      </c>
      <c r="G620" s="240">
        <f t="shared" si="36"/>
        <v>9.9947759999999999</v>
      </c>
      <c r="H620" s="240">
        <f t="shared" si="37"/>
        <v>10.484631</v>
      </c>
      <c r="I620" s="240">
        <f t="shared" si="38"/>
        <v>119.93731199999999</v>
      </c>
      <c r="J620" s="240">
        <f t="shared" si="39"/>
        <v>125.815572</v>
      </c>
    </row>
    <row r="621" spans="1:10">
      <c r="A621" s="239" t="s">
        <v>1315</v>
      </c>
      <c r="B621" s="239" t="s">
        <v>70</v>
      </c>
      <c r="C621" s="223" t="s">
        <v>1316</v>
      </c>
      <c r="D621" s="239" t="s">
        <v>72</v>
      </c>
      <c r="E621" s="239">
        <v>12</v>
      </c>
      <c r="F621" s="240">
        <v>5.38</v>
      </c>
      <c r="G621" s="240">
        <f t="shared" si="36"/>
        <v>6.202064</v>
      </c>
      <c r="H621" s="240">
        <f t="shared" si="37"/>
        <v>6.5060339999999997</v>
      </c>
      <c r="I621" s="240">
        <f t="shared" si="38"/>
        <v>74.424768</v>
      </c>
      <c r="J621" s="240">
        <f t="shared" si="39"/>
        <v>78.072407999999996</v>
      </c>
    </row>
    <row r="622" spans="1:10">
      <c r="A622" s="239" t="s">
        <v>1317</v>
      </c>
      <c r="B622" s="239" t="s">
        <v>70</v>
      </c>
      <c r="C622" s="223" t="s">
        <v>1318</v>
      </c>
      <c r="D622" s="239" t="s">
        <v>72</v>
      </c>
      <c r="E622" s="239">
        <v>12</v>
      </c>
      <c r="F622" s="240">
        <v>29.62</v>
      </c>
      <c r="G622" s="240">
        <f t="shared" si="36"/>
        <v>34.145936000000006</v>
      </c>
      <c r="H622" s="240">
        <f t="shared" si="37"/>
        <v>35.819466000000006</v>
      </c>
      <c r="I622" s="240">
        <f t="shared" si="38"/>
        <v>409.75123200000007</v>
      </c>
      <c r="J622" s="240">
        <f t="shared" si="39"/>
        <v>429.83359200000007</v>
      </c>
    </row>
    <row r="623" spans="1:10">
      <c r="A623" s="239" t="s">
        <v>1319</v>
      </c>
      <c r="B623" s="239" t="s">
        <v>70</v>
      </c>
      <c r="C623" s="223" t="s">
        <v>1320</v>
      </c>
      <c r="D623" s="239" t="s">
        <v>72</v>
      </c>
      <c r="E623" s="239">
        <v>12</v>
      </c>
      <c r="F623" s="240">
        <v>28.92</v>
      </c>
      <c r="G623" s="240">
        <f t="shared" si="36"/>
        <v>33.338976000000002</v>
      </c>
      <c r="H623" s="240">
        <f t="shared" si="37"/>
        <v>34.972956000000003</v>
      </c>
      <c r="I623" s="240">
        <f t="shared" si="38"/>
        <v>400.06771200000003</v>
      </c>
      <c r="J623" s="240">
        <f t="shared" si="39"/>
        <v>419.67547200000001</v>
      </c>
    </row>
    <row r="624" spans="1:10">
      <c r="A624" s="239" t="s">
        <v>1321</v>
      </c>
      <c r="B624" s="239" t="s">
        <v>70</v>
      </c>
      <c r="C624" s="223" t="s">
        <v>1322</v>
      </c>
      <c r="D624" s="239" t="s">
        <v>160</v>
      </c>
      <c r="E624" s="239">
        <v>119</v>
      </c>
      <c r="F624" s="240">
        <v>2.06</v>
      </c>
      <c r="G624" s="240">
        <f t="shared" si="36"/>
        <v>2.374768</v>
      </c>
      <c r="H624" s="240">
        <f t="shared" si="37"/>
        <v>2.491158</v>
      </c>
      <c r="I624" s="240">
        <f t="shared" si="38"/>
        <v>282.59739200000001</v>
      </c>
      <c r="J624" s="240">
        <f t="shared" si="39"/>
        <v>296.44780200000002</v>
      </c>
    </row>
    <row r="625" spans="1:10">
      <c r="A625" s="239" t="s">
        <v>1323</v>
      </c>
      <c r="B625" s="239" t="s">
        <v>70</v>
      </c>
      <c r="C625" s="223" t="s">
        <v>1324</v>
      </c>
      <c r="D625" s="239" t="s">
        <v>72</v>
      </c>
      <c r="E625" s="239">
        <v>3</v>
      </c>
      <c r="F625" s="240">
        <v>34.11</v>
      </c>
      <c r="G625" s="240">
        <f t="shared" si="36"/>
        <v>39.322008000000004</v>
      </c>
      <c r="H625" s="240">
        <f t="shared" si="37"/>
        <v>41.249223000000001</v>
      </c>
      <c r="I625" s="240">
        <f t="shared" si="38"/>
        <v>117.966024</v>
      </c>
      <c r="J625" s="240">
        <f t="shared" si="39"/>
        <v>123.747669</v>
      </c>
    </row>
    <row r="626" spans="1:10" ht="30">
      <c r="A626" s="239" t="s">
        <v>1325</v>
      </c>
      <c r="B626" s="239" t="s">
        <v>70</v>
      </c>
      <c r="C626" s="223" t="s">
        <v>1326</v>
      </c>
      <c r="D626" s="239" t="s">
        <v>72</v>
      </c>
      <c r="E626" s="239">
        <v>3</v>
      </c>
      <c r="F626" s="240">
        <v>83.88</v>
      </c>
      <c r="G626" s="240">
        <f t="shared" si="36"/>
        <v>96.696864000000005</v>
      </c>
      <c r="H626" s="240">
        <f t="shared" si="37"/>
        <v>101.43608399999999</v>
      </c>
      <c r="I626" s="240">
        <f t="shared" si="38"/>
        <v>290.09059200000002</v>
      </c>
      <c r="J626" s="240">
        <f t="shared" si="39"/>
        <v>304.30825199999998</v>
      </c>
    </row>
    <row r="627" spans="1:10" ht="30">
      <c r="A627" s="239" t="s">
        <v>1327</v>
      </c>
      <c r="B627" s="239" t="s">
        <v>70</v>
      </c>
      <c r="C627" s="223" t="s">
        <v>1328</v>
      </c>
      <c r="D627" s="239" t="s">
        <v>72</v>
      </c>
      <c r="E627" s="239">
        <v>3</v>
      </c>
      <c r="F627" s="240">
        <v>58.72</v>
      </c>
      <c r="G627" s="240">
        <f t="shared" si="36"/>
        <v>67.692415999999994</v>
      </c>
      <c r="H627" s="240">
        <f t="shared" si="37"/>
        <v>71.010096000000004</v>
      </c>
      <c r="I627" s="240">
        <f t="shared" si="38"/>
        <v>203.077248</v>
      </c>
      <c r="J627" s="240">
        <f t="shared" si="39"/>
        <v>213.03028800000001</v>
      </c>
    </row>
    <row r="628" spans="1:10" ht="30">
      <c r="A628" s="239" t="s">
        <v>1329</v>
      </c>
      <c r="B628" s="239" t="s">
        <v>70</v>
      </c>
      <c r="C628" s="223" t="s">
        <v>1330</v>
      </c>
      <c r="D628" s="239" t="s">
        <v>72</v>
      </c>
      <c r="E628" s="239">
        <v>3</v>
      </c>
      <c r="F628" s="240">
        <v>56.69</v>
      </c>
      <c r="G628" s="240">
        <f t="shared" si="36"/>
        <v>65.352232000000001</v>
      </c>
      <c r="H628" s="240">
        <f t="shared" si="37"/>
        <v>68.555216999999999</v>
      </c>
      <c r="I628" s="240">
        <f t="shared" si="38"/>
        <v>196.05669599999999</v>
      </c>
      <c r="J628" s="240">
        <f t="shared" si="39"/>
        <v>205.665651</v>
      </c>
    </row>
    <row r="629" spans="1:10" ht="30">
      <c r="A629" s="239" t="s">
        <v>1331</v>
      </c>
      <c r="B629" s="239" t="s">
        <v>70</v>
      </c>
      <c r="C629" s="223" t="s">
        <v>1332</v>
      </c>
      <c r="D629" s="239" t="s">
        <v>72</v>
      </c>
      <c r="E629" s="239">
        <v>3</v>
      </c>
      <c r="F629" s="240">
        <v>65.819999999999993</v>
      </c>
      <c r="G629" s="240">
        <f t="shared" si="36"/>
        <v>75.877296000000001</v>
      </c>
      <c r="H629" s="240">
        <f t="shared" si="37"/>
        <v>79.596125999999998</v>
      </c>
      <c r="I629" s="240">
        <f t="shared" si="38"/>
        <v>227.631888</v>
      </c>
      <c r="J629" s="240">
        <f t="shared" si="39"/>
        <v>238.78837799999999</v>
      </c>
    </row>
    <row r="630" spans="1:10">
      <c r="A630" s="239" t="s">
        <v>1333</v>
      </c>
      <c r="B630" s="239" t="s">
        <v>70</v>
      </c>
      <c r="C630" s="223" t="s">
        <v>1334</v>
      </c>
      <c r="D630" s="239" t="s">
        <v>160</v>
      </c>
      <c r="E630" s="239">
        <v>95</v>
      </c>
      <c r="F630" s="240">
        <v>23.06</v>
      </c>
      <c r="G630" s="240">
        <f t="shared" si="36"/>
        <v>26.583568</v>
      </c>
      <c r="H630" s="240">
        <f t="shared" si="37"/>
        <v>27.886458000000001</v>
      </c>
      <c r="I630" s="240">
        <f t="shared" si="38"/>
        <v>2525.43896</v>
      </c>
      <c r="J630" s="240">
        <f t="shared" si="39"/>
        <v>2649.21351</v>
      </c>
    </row>
    <row r="631" spans="1:10" ht="30">
      <c r="A631" s="239" t="s">
        <v>1335</v>
      </c>
      <c r="B631" s="239" t="s">
        <v>70</v>
      </c>
      <c r="C631" s="223" t="s">
        <v>1336</v>
      </c>
      <c r="D631" s="239" t="s">
        <v>980</v>
      </c>
      <c r="E631" s="239">
        <v>95</v>
      </c>
      <c r="F631" s="240">
        <v>34.03</v>
      </c>
      <c r="G631" s="240">
        <f t="shared" si="36"/>
        <v>39.229784000000002</v>
      </c>
      <c r="H631" s="240">
        <f t="shared" si="37"/>
        <v>41.152479</v>
      </c>
      <c r="I631" s="240">
        <f t="shared" si="38"/>
        <v>3726.8294800000003</v>
      </c>
      <c r="J631" s="240">
        <f t="shared" si="39"/>
        <v>3909.4855050000001</v>
      </c>
    </row>
    <row r="632" spans="1:10">
      <c r="A632" s="239" t="s">
        <v>1337</v>
      </c>
      <c r="B632" s="239" t="s">
        <v>70</v>
      </c>
      <c r="C632" s="223" t="s">
        <v>1338</v>
      </c>
      <c r="D632" s="239" t="s">
        <v>72</v>
      </c>
      <c r="E632" s="239">
        <v>6</v>
      </c>
      <c r="F632" s="240">
        <v>29.09</v>
      </c>
      <c r="G632" s="240">
        <f t="shared" si="36"/>
        <v>33.534952000000004</v>
      </c>
      <c r="H632" s="240">
        <f t="shared" si="37"/>
        <v>35.178536999999999</v>
      </c>
      <c r="I632" s="240">
        <f t="shared" si="38"/>
        <v>201.20971200000002</v>
      </c>
      <c r="J632" s="240">
        <f t="shared" si="39"/>
        <v>211.07122199999998</v>
      </c>
    </row>
    <row r="633" spans="1:10">
      <c r="A633" s="239" t="s">
        <v>1339</v>
      </c>
      <c r="B633" s="239" t="s">
        <v>70</v>
      </c>
      <c r="C633" s="223" t="s">
        <v>1340</v>
      </c>
      <c r="D633" s="239" t="s">
        <v>72</v>
      </c>
      <c r="E633" s="239">
        <v>6</v>
      </c>
      <c r="F633" s="240">
        <v>26.02</v>
      </c>
      <c r="G633" s="240">
        <f t="shared" si="36"/>
        <v>29.995856</v>
      </c>
      <c r="H633" s="240">
        <f t="shared" si="37"/>
        <v>31.465986000000001</v>
      </c>
      <c r="I633" s="240">
        <f t="shared" si="38"/>
        <v>179.97513599999999</v>
      </c>
      <c r="J633" s="240">
        <f t="shared" si="39"/>
        <v>188.79591600000001</v>
      </c>
    </row>
    <row r="634" spans="1:10">
      <c r="A634" s="239" t="s">
        <v>1341</v>
      </c>
      <c r="B634" s="239" t="s">
        <v>70</v>
      </c>
      <c r="C634" s="223" t="s">
        <v>1342</v>
      </c>
      <c r="D634" s="239" t="s">
        <v>72</v>
      </c>
      <c r="E634" s="239">
        <v>6</v>
      </c>
      <c r="F634" s="240">
        <v>27.78</v>
      </c>
      <c r="G634" s="240">
        <f t="shared" si="36"/>
        <v>32.024784000000004</v>
      </c>
      <c r="H634" s="240">
        <f t="shared" si="37"/>
        <v>33.594354000000003</v>
      </c>
      <c r="I634" s="240">
        <f t="shared" si="38"/>
        <v>192.14870400000001</v>
      </c>
      <c r="J634" s="240">
        <f t="shared" si="39"/>
        <v>201.566124</v>
      </c>
    </row>
    <row r="635" spans="1:10" ht="30">
      <c r="A635" s="239" t="s">
        <v>1343</v>
      </c>
      <c r="B635" s="239" t="s">
        <v>70</v>
      </c>
      <c r="C635" s="223" t="s">
        <v>1344</v>
      </c>
      <c r="D635" s="239" t="s">
        <v>72</v>
      </c>
      <c r="E635" s="239">
        <v>6</v>
      </c>
      <c r="F635" s="240">
        <v>41.28</v>
      </c>
      <c r="G635" s="240">
        <f t="shared" si="36"/>
        <v>47.587584000000007</v>
      </c>
      <c r="H635" s="240">
        <f t="shared" si="37"/>
        <v>49.919904000000002</v>
      </c>
      <c r="I635" s="240">
        <f t="shared" si="38"/>
        <v>285.52550400000007</v>
      </c>
      <c r="J635" s="240">
        <f t="shared" si="39"/>
        <v>299.51942400000001</v>
      </c>
    </row>
    <row r="636" spans="1:10" ht="30">
      <c r="A636" s="239" t="s">
        <v>1345</v>
      </c>
      <c r="B636" s="239" t="s">
        <v>70</v>
      </c>
      <c r="C636" s="223" t="s">
        <v>1346</v>
      </c>
      <c r="D636" s="239" t="s">
        <v>72</v>
      </c>
      <c r="E636" s="239">
        <v>6</v>
      </c>
      <c r="F636" s="240">
        <v>24.08</v>
      </c>
      <c r="G636" s="240">
        <f t="shared" si="36"/>
        <v>27.759423999999999</v>
      </c>
      <c r="H636" s="240">
        <f t="shared" si="37"/>
        <v>29.119944</v>
      </c>
      <c r="I636" s="240">
        <f t="shared" si="38"/>
        <v>166.556544</v>
      </c>
      <c r="J636" s="240">
        <f t="shared" si="39"/>
        <v>174.71966399999999</v>
      </c>
    </row>
    <row r="637" spans="1:10">
      <c r="A637" s="239" t="s">
        <v>1347</v>
      </c>
      <c r="B637" s="239" t="s">
        <v>70</v>
      </c>
      <c r="C637" s="223" t="s">
        <v>1348</v>
      </c>
      <c r="D637" s="239" t="s">
        <v>72</v>
      </c>
      <c r="E637" s="239">
        <v>6</v>
      </c>
      <c r="F637" s="240">
        <v>13.08</v>
      </c>
      <c r="G637" s="240">
        <f t="shared" si="36"/>
        <v>15.078624000000001</v>
      </c>
      <c r="H637" s="240">
        <f t="shared" si="37"/>
        <v>15.817644000000001</v>
      </c>
      <c r="I637" s="240">
        <f t="shared" si="38"/>
        <v>90.471744000000001</v>
      </c>
      <c r="J637" s="240">
        <f t="shared" si="39"/>
        <v>94.905864000000008</v>
      </c>
    </row>
    <row r="638" spans="1:10">
      <c r="A638" s="239" t="s">
        <v>1349</v>
      </c>
      <c r="B638" s="239" t="s">
        <v>70</v>
      </c>
      <c r="C638" s="223" t="s">
        <v>1350</v>
      </c>
      <c r="D638" s="239" t="s">
        <v>72</v>
      </c>
      <c r="E638" s="239">
        <v>6</v>
      </c>
      <c r="F638" s="240">
        <v>14.04</v>
      </c>
      <c r="G638" s="240">
        <f t="shared" si="36"/>
        <v>16.185312</v>
      </c>
      <c r="H638" s="240">
        <f t="shared" si="37"/>
        <v>16.978572</v>
      </c>
      <c r="I638" s="240">
        <f t="shared" si="38"/>
        <v>97.111872000000005</v>
      </c>
      <c r="J638" s="240">
        <f t="shared" si="39"/>
        <v>101.871432</v>
      </c>
    </row>
    <row r="639" spans="1:10" ht="30">
      <c r="A639" s="239" t="s">
        <v>1351</v>
      </c>
      <c r="B639" s="239" t="s">
        <v>70</v>
      </c>
      <c r="C639" s="223" t="s">
        <v>1352</v>
      </c>
      <c r="D639" s="239" t="s">
        <v>72</v>
      </c>
      <c r="E639" s="239">
        <v>47</v>
      </c>
      <c r="F639" s="240">
        <v>34.049999999999997</v>
      </c>
      <c r="G639" s="240">
        <f t="shared" si="36"/>
        <v>39.252839999999999</v>
      </c>
      <c r="H639" s="240">
        <f t="shared" si="37"/>
        <v>41.176665</v>
      </c>
      <c r="I639" s="240">
        <f t="shared" si="38"/>
        <v>1844.88348</v>
      </c>
      <c r="J639" s="240">
        <f t="shared" si="39"/>
        <v>1935.303255</v>
      </c>
    </row>
    <row r="640" spans="1:10" ht="30">
      <c r="A640" s="239" t="s">
        <v>1353</v>
      </c>
      <c r="B640" s="239" t="s">
        <v>70</v>
      </c>
      <c r="C640" s="223" t="s">
        <v>1354</v>
      </c>
      <c r="D640" s="239" t="s">
        <v>72</v>
      </c>
      <c r="E640" s="239">
        <v>47</v>
      </c>
      <c r="F640" s="240">
        <v>41.82</v>
      </c>
      <c r="G640" s="240">
        <f t="shared" si="36"/>
        <v>48.210096</v>
      </c>
      <c r="H640" s="240">
        <f t="shared" si="37"/>
        <v>50.572926000000002</v>
      </c>
      <c r="I640" s="240">
        <f t="shared" si="38"/>
        <v>2265.8745119999999</v>
      </c>
      <c r="J640" s="240">
        <f t="shared" si="39"/>
        <v>2376.927522</v>
      </c>
    </row>
    <row r="641" spans="1:10" ht="30">
      <c r="A641" s="239" t="s">
        <v>1355</v>
      </c>
      <c r="B641" s="239" t="s">
        <v>70</v>
      </c>
      <c r="C641" s="223" t="s">
        <v>1356</v>
      </c>
      <c r="D641" s="239" t="s">
        <v>72</v>
      </c>
      <c r="E641" s="239">
        <v>47</v>
      </c>
      <c r="F641" s="240">
        <v>22.87</v>
      </c>
      <c r="G641" s="240">
        <f t="shared" si="36"/>
        <v>26.364536000000001</v>
      </c>
      <c r="H641" s="240">
        <f t="shared" si="37"/>
        <v>27.656691000000002</v>
      </c>
      <c r="I641" s="240">
        <f t="shared" si="38"/>
        <v>1239.133192</v>
      </c>
      <c r="J641" s="240">
        <f t="shared" si="39"/>
        <v>1299.8644770000001</v>
      </c>
    </row>
    <row r="642" spans="1:10" ht="30">
      <c r="A642" s="239" t="s">
        <v>1357</v>
      </c>
      <c r="B642" s="239" t="s">
        <v>70</v>
      </c>
      <c r="C642" s="223" t="s">
        <v>1358</v>
      </c>
      <c r="D642" s="239" t="s">
        <v>72</v>
      </c>
      <c r="E642" s="239">
        <v>47</v>
      </c>
      <c r="F642" s="240">
        <v>22.35</v>
      </c>
      <c r="G642" s="240">
        <f t="shared" ref="G642:G705" si="40">F642*(1+$L$2)</f>
        <v>25.765080000000001</v>
      </c>
      <c r="H642" s="240">
        <f t="shared" ref="H642:H705" si="41">F642*(1+$M$2)</f>
        <v>27.027855000000002</v>
      </c>
      <c r="I642" s="240">
        <f t="shared" ref="I642:I705" si="42">E642*G642</f>
        <v>1210.95876</v>
      </c>
      <c r="J642" s="240">
        <f t="shared" ref="J642:J705" si="43">E642*H642</f>
        <v>1270.3091850000001</v>
      </c>
    </row>
    <row r="643" spans="1:10">
      <c r="A643" s="239" t="s">
        <v>1359</v>
      </c>
      <c r="B643" s="239" t="s">
        <v>70</v>
      </c>
      <c r="C643" s="223" t="s">
        <v>1360</v>
      </c>
      <c r="D643" s="239" t="s">
        <v>72</v>
      </c>
      <c r="E643" s="239">
        <v>71</v>
      </c>
      <c r="F643" s="240">
        <v>10.039999999999999</v>
      </c>
      <c r="G643" s="240">
        <f t="shared" si="40"/>
        <v>11.574112</v>
      </c>
      <c r="H643" s="240">
        <f t="shared" si="41"/>
        <v>12.141371999999999</v>
      </c>
      <c r="I643" s="240">
        <f t="shared" si="42"/>
        <v>821.76195199999995</v>
      </c>
      <c r="J643" s="240">
        <f t="shared" si="43"/>
        <v>862.0374119999999</v>
      </c>
    </row>
    <row r="644" spans="1:10">
      <c r="A644" s="239" t="s">
        <v>1361</v>
      </c>
      <c r="B644" s="239" t="s">
        <v>70</v>
      </c>
      <c r="C644" s="223" t="s">
        <v>1362</v>
      </c>
      <c r="D644" s="239" t="s">
        <v>72</v>
      </c>
      <c r="E644" s="239">
        <v>47</v>
      </c>
      <c r="F644" s="240">
        <v>10.31</v>
      </c>
      <c r="G644" s="240">
        <f t="shared" si="40"/>
        <v>11.885368000000001</v>
      </c>
      <c r="H644" s="240">
        <f t="shared" si="41"/>
        <v>12.467883</v>
      </c>
      <c r="I644" s="240">
        <f t="shared" si="42"/>
        <v>558.61229600000001</v>
      </c>
      <c r="J644" s="240">
        <f t="shared" si="43"/>
        <v>585.99050099999999</v>
      </c>
    </row>
    <row r="645" spans="1:10">
      <c r="A645" s="239" t="s">
        <v>1363</v>
      </c>
      <c r="B645" s="239" t="s">
        <v>70</v>
      </c>
      <c r="C645" s="223" t="s">
        <v>1364</v>
      </c>
      <c r="D645" s="239" t="s">
        <v>72</v>
      </c>
      <c r="E645" s="239">
        <v>47</v>
      </c>
      <c r="F645" s="240">
        <v>18.21</v>
      </c>
      <c r="G645" s="240">
        <f t="shared" si="40"/>
        <v>20.992488000000002</v>
      </c>
      <c r="H645" s="240">
        <f t="shared" si="41"/>
        <v>22.021353000000001</v>
      </c>
      <c r="I645" s="240">
        <f t="shared" si="42"/>
        <v>986.6469360000001</v>
      </c>
      <c r="J645" s="240">
        <f t="shared" si="43"/>
        <v>1035.0035910000001</v>
      </c>
    </row>
    <row r="646" spans="1:10">
      <c r="A646" s="239" t="s">
        <v>1365</v>
      </c>
      <c r="B646" s="239" t="s">
        <v>70</v>
      </c>
      <c r="C646" s="223" t="s">
        <v>1366</v>
      </c>
      <c r="D646" s="239" t="s">
        <v>72</v>
      </c>
      <c r="E646" s="239">
        <v>47</v>
      </c>
      <c r="F646" s="240">
        <v>13.78</v>
      </c>
      <c r="G646" s="240">
        <f t="shared" si="40"/>
        <v>15.885584</v>
      </c>
      <c r="H646" s="240">
        <f t="shared" si="41"/>
        <v>16.664154</v>
      </c>
      <c r="I646" s="240">
        <f t="shared" si="42"/>
        <v>746.62244799999996</v>
      </c>
      <c r="J646" s="240">
        <f t="shared" si="43"/>
        <v>783.215238</v>
      </c>
    </row>
    <row r="647" spans="1:10">
      <c r="A647" s="312">
        <v>6233</v>
      </c>
      <c r="B647" s="239" t="s">
        <v>379</v>
      </c>
      <c r="C647" s="223" t="s">
        <v>1367</v>
      </c>
      <c r="D647" s="239" t="s">
        <v>72</v>
      </c>
      <c r="E647" s="239">
        <v>75</v>
      </c>
      <c r="F647" s="240">
        <v>20.96</v>
      </c>
      <c r="G647" s="240">
        <f t="shared" si="40"/>
        <v>24.162688000000003</v>
      </c>
      <c r="H647" s="240">
        <f t="shared" si="41"/>
        <v>25.346928000000002</v>
      </c>
      <c r="I647" s="240">
        <f t="shared" si="42"/>
        <v>1812.2016000000003</v>
      </c>
      <c r="J647" s="242">
        <f t="shared" si="43"/>
        <v>1901.0196000000001</v>
      </c>
    </row>
    <row r="648" spans="1:10">
      <c r="A648" s="312">
        <v>12340</v>
      </c>
      <c r="B648" s="239" t="s">
        <v>379</v>
      </c>
      <c r="C648" s="223" t="s">
        <v>1368</v>
      </c>
      <c r="D648" s="239" t="s">
        <v>72</v>
      </c>
      <c r="E648" s="239">
        <v>75</v>
      </c>
      <c r="F648" s="240">
        <v>26.12</v>
      </c>
      <c r="G648" s="240">
        <f t="shared" si="40"/>
        <v>30.111136000000002</v>
      </c>
      <c r="H648" s="240">
        <f t="shared" si="41"/>
        <v>31.586916000000002</v>
      </c>
      <c r="I648" s="240">
        <f t="shared" si="42"/>
        <v>2258.3352</v>
      </c>
      <c r="J648" s="242">
        <f t="shared" si="43"/>
        <v>2369.0187000000001</v>
      </c>
    </row>
    <row r="649" spans="1:10" ht="30">
      <c r="A649" s="239" t="s">
        <v>1369</v>
      </c>
      <c r="B649" s="239" t="s">
        <v>70</v>
      </c>
      <c r="C649" s="223" t="s">
        <v>1370</v>
      </c>
      <c r="D649" s="239" t="s">
        <v>72</v>
      </c>
      <c r="E649" s="239">
        <v>7</v>
      </c>
      <c r="F649" s="240">
        <v>35.479999999999997</v>
      </c>
      <c r="G649" s="240">
        <f t="shared" si="40"/>
        <v>40.901343999999995</v>
      </c>
      <c r="H649" s="240">
        <f t="shared" si="41"/>
        <v>42.905963999999997</v>
      </c>
      <c r="I649" s="240">
        <f t="shared" si="42"/>
        <v>286.30940799999996</v>
      </c>
      <c r="J649" s="240">
        <f t="shared" si="43"/>
        <v>300.341748</v>
      </c>
    </row>
    <row r="650" spans="1:10" ht="30">
      <c r="A650" s="239" t="s">
        <v>1371</v>
      </c>
      <c r="B650" s="239" t="s">
        <v>70</v>
      </c>
      <c r="C650" s="223" t="s">
        <v>1372</v>
      </c>
      <c r="D650" s="239" t="s">
        <v>72</v>
      </c>
      <c r="E650" s="239">
        <v>7</v>
      </c>
      <c r="F650" s="240">
        <v>24.44</v>
      </c>
      <c r="G650" s="240">
        <f t="shared" si="40"/>
        <v>28.174432000000003</v>
      </c>
      <c r="H650" s="240">
        <f t="shared" si="41"/>
        <v>29.555292000000001</v>
      </c>
      <c r="I650" s="240">
        <f t="shared" si="42"/>
        <v>197.22102400000003</v>
      </c>
      <c r="J650" s="240">
        <f t="shared" si="43"/>
        <v>206.887044</v>
      </c>
    </row>
    <row r="651" spans="1:10" ht="30">
      <c r="A651" s="239" t="s">
        <v>1373</v>
      </c>
      <c r="B651" s="239" t="s">
        <v>70</v>
      </c>
      <c r="C651" s="223" t="s">
        <v>1374</v>
      </c>
      <c r="D651" s="239" t="s">
        <v>72</v>
      </c>
      <c r="E651" s="239">
        <v>7</v>
      </c>
      <c r="F651" s="240">
        <v>37.17</v>
      </c>
      <c r="G651" s="240">
        <f t="shared" si="40"/>
        <v>42.849576000000006</v>
      </c>
      <c r="H651" s="240">
        <f t="shared" si="41"/>
        <v>44.949681000000005</v>
      </c>
      <c r="I651" s="240">
        <f t="shared" si="42"/>
        <v>299.94703200000004</v>
      </c>
      <c r="J651" s="240">
        <f t="shared" si="43"/>
        <v>314.64776700000004</v>
      </c>
    </row>
    <row r="652" spans="1:10" ht="30">
      <c r="A652" s="239" t="s">
        <v>1375</v>
      </c>
      <c r="B652" s="239" t="s">
        <v>70</v>
      </c>
      <c r="C652" s="223" t="s">
        <v>1376</v>
      </c>
      <c r="D652" s="239" t="s">
        <v>72</v>
      </c>
      <c r="E652" s="239">
        <v>3</v>
      </c>
      <c r="F652" s="240">
        <v>30.66</v>
      </c>
      <c r="G652" s="240">
        <f t="shared" si="40"/>
        <v>35.344847999999999</v>
      </c>
      <c r="H652" s="240">
        <f t="shared" si="41"/>
        <v>37.077137999999998</v>
      </c>
      <c r="I652" s="240">
        <f t="shared" si="42"/>
        <v>106.034544</v>
      </c>
      <c r="J652" s="240">
        <f t="shared" si="43"/>
        <v>111.231414</v>
      </c>
    </row>
    <row r="653" spans="1:10" ht="30">
      <c r="A653" s="239" t="s">
        <v>1377</v>
      </c>
      <c r="B653" s="239" t="s">
        <v>70</v>
      </c>
      <c r="C653" s="223" t="s">
        <v>1378</v>
      </c>
      <c r="D653" s="239" t="s">
        <v>72</v>
      </c>
      <c r="E653" s="239">
        <v>47</v>
      </c>
      <c r="F653" s="240">
        <v>31.9</v>
      </c>
      <c r="G653" s="240">
        <f t="shared" si="40"/>
        <v>36.774320000000003</v>
      </c>
      <c r="H653" s="240">
        <f t="shared" si="41"/>
        <v>38.57667</v>
      </c>
      <c r="I653" s="240">
        <f t="shared" si="42"/>
        <v>1728.3930400000002</v>
      </c>
      <c r="J653" s="240">
        <f t="shared" si="43"/>
        <v>1813.10349</v>
      </c>
    </row>
    <row r="654" spans="1:10" ht="30">
      <c r="A654" s="239" t="s">
        <v>1379</v>
      </c>
      <c r="B654" s="239" t="s">
        <v>70</v>
      </c>
      <c r="C654" s="223" t="s">
        <v>1380</v>
      </c>
      <c r="D654" s="239" t="s">
        <v>72</v>
      </c>
      <c r="E654" s="239">
        <v>3</v>
      </c>
      <c r="F654" s="240">
        <v>21.16</v>
      </c>
      <c r="G654" s="240">
        <f t="shared" si="40"/>
        <v>24.393248</v>
      </c>
      <c r="H654" s="240">
        <f t="shared" si="41"/>
        <v>25.588788000000001</v>
      </c>
      <c r="I654" s="240">
        <f t="shared" si="42"/>
        <v>73.179743999999999</v>
      </c>
      <c r="J654" s="240">
        <f t="shared" si="43"/>
        <v>76.76636400000001</v>
      </c>
    </row>
    <row r="655" spans="1:10" ht="30">
      <c r="A655" s="239" t="s">
        <v>1381</v>
      </c>
      <c r="B655" s="239" t="s">
        <v>70</v>
      </c>
      <c r="C655" s="223" t="s">
        <v>1382</v>
      </c>
      <c r="D655" s="239" t="s">
        <v>72</v>
      </c>
      <c r="E655" s="239">
        <v>3</v>
      </c>
      <c r="F655" s="240">
        <v>25.3</v>
      </c>
      <c r="G655" s="240">
        <f t="shared" si="40"/>
        <v>29.165840000000003</v>
      </c>
      <c r="H655" s="240">
        <f t="shared" si="41"/>
        <v>30.595290000000002</v>
      </c>
      <c r="I655" s="240">
        <f t="shared" si="42"/>
        <v>87.497520000000009</v>
      </c>
      <c r="J655" s="240">
        <f t="shared" si="43"/>
        <v>91.785870000000003</v>
      </c>
    </row>
    <row r="656" spans="1:10">
      <c r="A656" s="312">
        <v>3782</v>
      </c>
      <c r="B656" s="239" t="s">
        <v>771</v>
      </c>
      <c r="C656" s="223" t="s">
        <v>1383</v>
      </c>
      <c r="D656" s="239" t="s">
        <v>72</v>
      </c>
      <c r="E656" s="239">
        <v>7</v>
      </c>
      <c r="F656" s="240">
        <v>6.97</v>
      </c>
      <c r="G656" s="240">
        <f t="shared" si="40"/>
        <v>8.0350160000000006</v>
      </c>
      <c r="H656" s="240">
        <f t="shared" si="41"/>
        <v>8.4288209999999992</v>
      </c>
      <c r="I656" s="240">
        <f t="shared" si="42"/>
        <v>56.245112000000006</v>
      </c>
      <c r="J656" s="242">
        <f t="shared" si="43"/>
        <v>59.001746999999995</v>
      </c>
    </row>
    <row r="657" spans="1:10">
      <c r="A657" s="239" t="s">
        <v>1384</v>
      </c>
      <c r="B657" s="239" t="s">
        <v>70</v>
      </c>
      <c r="C657" s="223" t="s">
        <v>1385</v>
      </c>
      <c r="D657" s="239" t="s">
        <v>72</v>
      </c>
      <c r="E657" s="239">
        <v>7</v>
      </c>
      <c r="F657" s="240">
        <v>4.79</v>
      </c>
      <c r="G657" s="240">
        <f t="shared" si="40"/>
        <v>5.5219120000000004</v>
      </c>
      <c r="H657" s="240">
        <f t="shared" si="41"/>
        <v>5.7925469999999999</v>
      </c>
      <c r="I657" s="240">
        <f t="shared" si="42"/>
        <v>38.653384000000003</v>
      </c>
      <c r="J657" s="240">
        <f t="shared" si="43"/>
        <v>40.547829</v>
      </c>
    </row>
    <row r="658" spans="1:10">
      <c r="A658" s="239" t="s">
        <v>1386</v>
      </c>
      <c r="B658" s="239" t="s">
        <v>1387</v>
      </c>
      <c r="C658" s="223" t="s">
        <v>1388</v>
      </c>
      <c r="D658" s="239" t="s">
        <v>72</v>
      </c>
      <c r="E658" s="239">
        <v>7</v>
      </c>
      <c r="F658" s="240">
        <v>12.93</v>
      </c>
      <c r="G658" s="240">
        <f t="shared" si="40"/>
        <v>14.905704</v>
      </c>
      <c r="H658" s="240">
        <f t="shared" si="41"/>
        <v>15.636248999999999</v>
      </c>
      <c r="I658" s="240">
        <f t="shared" si="42"/>
        <v>104.339928</v>
      </c>
      <c r="J658" s="240">
        <f t="shared" si="43"/>
        <v>109.453743</v>
      </c>
    </row>
    <row r="659" spans="1:10">
      <c r="A659" s="239" t="s">
        <v>1389</v>
      </c>
      <c r="B659" s="239" t="s">
        <v>1387</v>
      </c>
      <c r="C659" s="223" t="s">
        <v>1390</v>
      </c>
      <c r="D659" s="239" t="s">
        <v>72</v>
      </c>
      <c r="E659" s="239">
        <v>7</v>
      </c>
      <c r="F659" s="240">
        <v>13.7</v>
      </c>
      <c r="G659" s="240">
        <f t="shared" si="40"/>
        <v>15.79336</v>
      </c>
      <c r="H659" s="240">
        <f t="shared" si="41"/>
        <v>16.567409999999999</v>
      </c>
      <c r="I659" s="240">
        <f t="shared" si="42"/>
        <v>110.55351999999999</v>
      </c>
      <c r="J659" s="240">
        <f t="shared" si="43"/>
        <v>115.97187</v>
      </c>
    </row>
    <row r="660" spans="1:10">
      <c r="A660" s="239" t="s">
        <v>1391</v>
      </c>
      <c r="B660" s="239" t="s">
        <v>1387</v>
      </c>
      <c r="C660" s="223" t="s">
        <v>1392</v>
      </c>
      <c r="D660" s="239" t="s">
        <v>72</v>
      </c>
      <c r="E660" s="239">
        <v>7</v>
      </c>
      <c r="F660" s="240">
        <v>10.07</v>
      </c>
      <c r="G660" s="240">
        <f t="shared" si="40"/>
        <v>11.608696</v>
      </c>
      <c r="H660" s="240">
        <f t="shared" si="41"/>
        <v>12.177651000000001</v>
      </c>
      <c r="I660" s="240">
        <f t="shared" si="42"/>
        <v>81.260872000000006</v>
      </c>
      <c r="J660" s="240">
        <f t="shared" si="43"/>
        <v>85.24355700000001</v>
      </c>
    </row>
    <row r="661" spans="1:10">
      <c r="A661" s="239" t="s">
        <v>1393</v>
      </c>
      <c r="B661" s="239" t="s">
        <v>70</v>
      </c>
      <c r="C661" s="223" t="s">
        <v>1394</v>
      </c>
      <c r="D661" s="239" t="s">
        <v>72</v>
      </c>
      <c r="E661" s="239">
        <v>7</v>
      </c>
      <c r="F661" s="240">
        <v>2.84</v>
      </c>
      <c r="G661" s="240">
        <f t="shared" si="40"/>
        <v>3.273952</v>
      </c>
      <c r="H661" s="240">
        <f t="shared" si="41"/>
        <v>3.434412</v>
      </c>
      <c r="I661" s="240">
        <f t="shared" si="42"/>
        <v>22.917663999999998</v>
      </c>
      <c r="J661" s="240">
        <f t="shared" si="43"/>
        <v>24.040883999999998</v>
      </c>
    </row>
    <row r="662" spans="1:10">
      <c r="A662" s="239" t="s">
        <v>1395</v>
      </c>
      <c r="B662" s="239" t="s">
        <v>70</v>
      </c>
      <c r="C662" s="223" t="s">
        <v>1396</v>
      </c>
      <c r="D662" s="239" t="s">
        <v>72</v>
      </c>
      <c r="E662" s="239">
        <v>1</v>
      </c>
      <c r="F662" s="240">
        <v>5.37</v>
      </c>
      <c r="G662" s="240">
        <f t="shared" si="40"/>
        <v>6.1905360000000007</v>
      </c>
      <c r="H662" s="240">
        <f t="shared" si="41"/>
        <v>6.4939410000000004</v>
      </c>
      <c r="I662" s="240">
        <f t="shared" si="42"/>
        <v>6.1905360000000007</v>
      </c>
      <c r="J662" s="240">
        <f t="shared" si="43"/>
        <v>6.4939410000000004</v>
      </c>
    </row>
    <row r="663" spans="1:10">
      <c r="A663" s="239" t="s">
        <v>1397</v>
      </c>
      <c r="B663" s="239" t="s">
        <v>70</v>
      </c>
      <c r="C663" s="223" t="s">
        <v>1398</v>
      </c>
      <c r="D663" s="239" t="s">
        <v>72</v>
      </c>
      <c r="E663" s="239">
        <v>1</v>
      </c>
      <c r="F663" s="240">
        <v>20.73</v>
      </c>
      <c r="G663" s="240">
        <f t="shared" si="40"/>
        <v>23.897544</v>
      </c>
      <c r="H663" s="240">
        <f t="shared" si="41"/>
        <v>25.068789000000002</v>
      </c>
      <c r="I663" s="240">
        <f t="shared" si="42"/>
        <v>23.897544</v>
      </c>
      <c r="J663" s="240">
        <f t="shared" si="43"/>
        <v>25.068789000000002</v>
      </c>
    </row>
    <row r="664" spans="1:10">
      <c r="A664" s="239" t="s">
        <v>1399</v>
      </c>
      <c r="B664" s="239" t="s">
        <v>70</v>
      </c>
      <c r="C664" s="223" t="s">
        <v>1400</v>
      </c>
      <c r="D664" s="239" t="s">
        <v>72</v>
      </c>
      <c r="E664" s="239">
        <v>10</v>
      </c>
      <c r="F664" s="240">
        <v>2.0499999999999998</v>
      </c>
      <c r="G664" s="240">
        <f t="shared" si="40"/>
        <v>2.3632399999999998</v>
      </c>
      <c r="H664" s="240">
        <f t="shared" si="41"/>
        <v>2.4790649999999999</v>
      </c>
      <c r="I664" s="240">
        <f t="shared" si="42"/>
        <v>23.632399999999997</v>
      </c>
      <c r="J664" s="240">
        <f t="shared" si="43"/>
        <v>24.790649999999999</v>
      </c>
    </row>
    <row r="665" spans="1:10">
      <c r="A665" s="239" t="s">
        <v>1401</v>
      </c>
      <c r="B665" s="239" t="s">
        <v>70</v>
      </c>
      <c r="C665" s="223" t="s">
        <v>1402</v>
      </c>
      <c r="D665" s="239" t="s">
        <v>72</v>
      </c>
      <c r="E665" s="239">
        <v>6</v>
      </c>
      <c r="F665" s="240">
        <v>2.52</v>
      </c>
      <c r="G665" s="240">
        <f t="shared" si="40"/>
        <v>2.9050560000000001</v>
      </c>
      <c r="H665" s="240">
        <f t="shared" si="41"/>
        <v>3.0474360000000003</v>
      </c>
      <c r="I665" s="240">
        <f t="shared" si="42"/>
        <v>17.430336</v>
      </c>
      <c r="J665" s="240">
        <f t="shared" si="43"/>
        <v>18.284616</v>
      </c>
    </row>
    <row r="666" spans="1:10">
      <c r="A666" s="239" t="s">
        <v>1403</v>
      </c>
      <c r="B666" s="239" t="s">
        <v>70</v>
      </c>
      <c r="C666" s="223" t="s">
        <v>1404</v>
      </c>
      <c r="D666" s="239" t="s">
        <v>72</v>
      </c>
      <c r="E666" s="239">
        <v>6</v>
      </c>
      <c r="F666" s="240">
        <v>0.61</v>
      </c>
      <c r="G666" s="240">
        <f t="shared" si="40"/>
        <v>0.70320800000000006</v>
      </c>
      <c r="H666" s="240">
        <f t="shared" si="41"/>
        <v>0.73767300000000002</v>
      </c>
      <c r="I666" s="240">
        <f t="shared" si="42"/>
        <v>4.2192480000000003</v>
      </c>
      <c r="J666" s="240">
        <f t="shared" si="43"/>
        <v>4.4260380000000001</v>
      </c>
    </row>
    <row r="667" spans="1:10">
      <c r="A667" s="239" t="s">
        <v>1405</v>
      </c>
      <c r="B667" s="239" t="s">
        <v>70</v>
      </c>
      <c r="C667" s="223" t="s">
        <v>1406</v>
      </c>
      <c r="D667" s="239" t="s">
        <v>72</v>
      </c>
      <c r="E667" s="239">
        <v>6</v>
      </c>
      <c r="F667" s="240">
        <v>0.75</v>
      </c>
      <c r="G667" s="240">
        <f t="shared" si="40"/>
        <v>0.86460000000000004</v>
      </c>
      <c r="H667" s="240">
        <f t="shared" si="41"/>
        <v>0.90697500000000009</v>
      </c>
      <c r="I667" s="240">
        <f t="shared" si="42"/>
        <v>5.1875999999999998</v>
      </c>
      <c r="J667" s="240">
        <f t="shared" si="43"/>
        <v>5.4418500000000005</v>
      </c>
    </row>
    <row r="668" spans="1:10">
      <c r="A668" s="239" t="s">
        <v>1407</v>
      </c>
      <c r="B668" s="239" t="s">
        <v>70</v>
      </c>
      <c r="C668" s="223" t="s">
        <v>1408</v>
      </c>
      <c r="D668" s="239" t="s">
        <v>72</v>
      </c>
      <c r="E668" s="239">
        <v>6</v>
      </c>
      <c r="F668" s="240">
        <v>2.5099999999999998</v>
      </c>
      <c r="G668" s="240">
        <f t="shared" si="40"/>
        <v>2.8935279999999999</v>
      </c>
      <c r="H668" s="240">
        <f t="shared" si="41"/>
        <v>3.0353429999999997</v>
      </c>
      <c r="I668" s="240">
        <f t="shared" si="42"/>
        <v>17.361167999999999</v>
      </c>
      <c r="J668" s="240">
        <f t="shared" si="43"/>
        <v>18.212057999999999</v>
      </c>
    </row>
    <row r="669" spans="1:10">
      <c r="A669" s="239" t="s">
        <v>1409</v>
      </c>
      <c r="B669" s="239" t="s">
        <v>70</v>
      </c>
      <c r="C669" s="223" t="s">
        <v>1410</v>
      </c>
      <c r="D669" s="239" t="s">
        <v>72</v>
      </c>
      <c r="E669" s="239">
        <v>3</v>
      </c>
      <c r="F669" s="240">
        <v>6.12</v>
      </c>
      <c r="G669" s="240">
        <f t="shared" si="40"/>
        <v>7.0551360000000001</v>
      </c>
      <c r="H669" s="240">
        <f t="shared" si="41"/>
        <v>7.4009160000000005</v>
      </c>
      <c r="I669" s="240">
        <f t="shared" si="42"/>
        <v>21.165407999999999</v>
      </c>
      <c r="J669" s="240">
        <f t="shared" si="43"/>
        <v>22.202748</v>
      </c>
    </row>
    <row r="670" spans="1:10">
      <c r="A670" s="239" t="s">
        <v>1411</v>
      </c>
      <c r="B670" s="239" t="s">
        <v>70</v>
      </c>
      <c r="C670" s="223" t="s">
        <v>1412</v>
      </c>
      <c r="D670" s="239" t="s">
        <v>72</v>
      </c>
      <c r="E670" s="239">
        <v>3</v>
      </c>
      <c r="F670" s="240">
        <v>5.18</v>
      </c>
      <c r="G670" s="240">
        <f t="shared" si="40"/>
        <v>5.9715039999999995</v>
      </c>
      <c r="H670" s="240">
        <f t="shared" si="41"/>
        <v>6.2641739999999997</v>
      </c>
      <c r="I670" s="240">
        <f t="shared" si="42"/>
        <v>17.914511999999998</v>
      </c>
      <c r="J670" s="240">
        <f t="shared" si="43"/>
        <v>18.792521999999998</v>
      </c>
    </row>
    <row r="671" spans="1:10">
      <c r="A671" s="239" t="s">
        <v>1413</v>
      </c>
      <c r="B671" s="239" t="s">
        <v>70</v>
      </c>
      <c r="C671" s="223" t="s">
        <v>1414</v>
      </c>
      <c r="D671" s="239" t="s">
        <v>72</v>
      </c>
      <c r="E671" s="239">
        <v>1</v>
      </c>
      <c r="F671" s="240">
        <v>30.04</v>
      </c>
      <c r="G671" s="240">
        <f t="shared" si="40"/>
        <v>34.630111999999997</v>
      </c>
      <c r="H671" s="240">
        <f t="shared" si="41"/>
        <v>36.327371999999997</v>
      </c>
      <c r="I671" s="240">
        <f t="shared" si="42"/>
        <v>34.630111999999997</v>
      </c>
      <c r="J671" s="240">
        <f t="shared" si="43"/>
        <v>36.327371999999997</v>
      </c>
    </row>
    <row r="672" spans="1:10">
      <c r="A672" s="239" t="s">
        <v>1415</v>
      </c>
      <c r="B672" s="239" t="s">
        <v>70</v>
      </c>
      <c r="C672" s="223" t="s">
        <v>1416</v>
      </c>
      <c r="D672" s="239" t="s">
        <v>72</v>
      </c>
      <c r="E672" s="239">
        <v>6</v>
      </c>
      <c r="F672" s="240">
        <v>6.76</v>
      </c>
      <c r="G672" s="240">
        <f t="shared" si="40"/>
        <v>7.7929279999999999</v>
      </c>
      <c r="H672" s="240">
        <f t="shared" si="41"/>
        <v>8.174868</v>
      </c>
      <c r="I672" s="240">
        <f t="shared" si="42"/>
        <v>46.757567999999999</v>
      </c>
      <c r="J672" s="240">
        <f t="shared" si="43"/>
        <v>49.049208</v>
      </c>
    </row>
    <row r="673" spans="1:10">
      <c r="A673" s="239" t="s">
        <v>1417</v>
      </c>
      <c r="B673" s="239" t="s">
        <v>70</v>
      </c>
      <c r="C673" s="223" t="s">
        <v>1418</v>
      </c>
      <c r="D673" s="239" t="s">
        <v>72</v>
      </c>
      <c r="E673" s="239">
        <v>6</v>
      </c>
      <c r="F673" s="240">
        <v>5.56</v>
      </c>
      <c r="G673" s="240">
        <f t="shared" si="40"/>
        <v>6.4095680000000002</v>
      </c>
      <c r="H673" s="240">
        <f t="shared" si="41"/>
        <v>6.7237079999999994</v>
      </c>
      <c r="I673" s="240">
        <f t="shared" si="42"/>
        <v>38.457408000000001</v>
      </c>
      <c r="J673" s="240">
        <f t="shared" si="43"/>
        <v>40.342247999999998</v>
      </c>
    </row>
    <row r="674" spans="1:10">
      <c r="A674" s="239" t="s">
        <v>1419</v>
      </c>
      <c r="B674" s="239" t="s">
        <v>70</v>
      </c>
      <c r="C674" s="223" t="s">
        <v>1420</v>
      </c>
      <c r="D674" s="239" t="s">
        <v>72</v>
      </c>
      <c r="E674" s="239">
        <v>20</v>
      </c>
      <c r="F674" s="240">
        <v>9.34</v>
      </c>
      <c r="G674" s="240">
        <f t="shared" si="40"/>
        <v>10.767151999999999</v>
      </c>
      <c r="H674" s="240">
        <f t="shared" si="41"/>
        <v>11.294862</v>
      </c>
      <c r="I674" s="240">
        <f t="shared" si="42"/>
        <v>215.34303999999997</v>
      </c>
      <c r="J674" s="240">
        <f t="shared" si="43"/>
        <v>225.89724000000001</v>
      </c>
    </row>
    <row r="675" spans="1:10">
      <c r="A675" s="239" t="s">
        <v>1421</v>
      </c>
      <c r="B675" s="239" t="s">
        <v>70</v>
      </c>
      <c r="C675" s="223" t="s">
        <v>1422</v>
      </c>
      <c r="D675" s="239" t="s">
        <v>72</v>
      </c>
      <c r="E675" s="239">
        <v>6</v>
      </c>
      <c r="F675" s="240">
        <v>4.0999999999999996</v>
      </c>
      <c r="G675" s="240">
        <f t="shared" si="40"/>
        <v>4.7264799999999996</v>
      </c>
      <c r="H675" s="240">
        <f t="shared" si="41"/>
        <v>4.9581299999999997</v>
      </c>
      <c r="I675" s="240">
        <f t="shared" si="42"/>
        <v>28.358879999999999</v>
      </c>
      <c r="J675" s="240">
        <f t="shared" si="43"/>
        <v>29.748779999999996</v>
      </c>
    </row>
    <row r="676" spans="1:10">
      <c r="A676" s="239" t="s">
        <v>1423</v>
      </c>
      <c r="B676" s="239" t="s">
        <v>70</v>
      </c>
      <c r="C676" s="223" t="s">
        <v>1424</v>
      </c>
      <c r="D676" s="239" t="s">
        <v>72</v>
      </c>
      <c r="E676" s="239">
        <v>6</v>
      </c>
      <c r="F676" s="240">
        <v>6.85</v>
      </c>
      <c r="G676" s="240">
        <f t="shared" si="40"/>
        <v>7.8966799999999999</v>
      </c>
      <c r="H676" s="240">
        <f t="shared" si="41"/>
        <v>8.2837049999999994</v>
      </c>
      <c r="I676" s="240">
        <f t="shared" si="42"/>
        <v>47.38008</v>
      </c>
      <c r="J676" s="240">
        <f t="shared" si="43"/>
        <v>49.70223</v>
      </c>
    </row>
    <row r="677" spans="1:10">
      <c r="A677" s="239" t="s">
        <v>1425</v>
      </c>
      <c r="B677" s="239" t="s">
        <v>70</v>
      </c>
      <c r="C677" s="223" t="s">
        <v>1426</v>
      </c>
      <c r="D677" s="239" t="s">
        <v>72</v>
      </c>
      <c r="E677" s="239">
        <v>1</v>
      </c>
      <c r="F677" s="240">
        <v>17.66</v>
      </c>
      <c r="G677" s="240">
        <f t="shared" si="40"/>
        <v>20.358448000000003</v>
      </c>
      <c r="H677" s="240">
        <f t="shared" si="41"/>
        <v>21.356238000000001</v>
      </c>
      <c r="I677" s="240">
        <f t="shared" si="42"/>
        <v>20.358448000000003</v>
      </c>
      <c r="J677" s="240">
        <f t="shared" si="43"/>
        <v>21.356238000000001</v>
      </c>
    </row>
    <row r="678" spans="1:10">
      <c r="A678" s="239" t="s">
        <v>1427</v>
      </c>
      <c r="B678" s="239" t="s">
        <v>70</v>
      </c>
      <c r="C678" s="223" t="s">
        <v>1428</v>
      </c>
      <c r="D678" s="239" t="s">
        <v>72</v>
      </c>
      <c r="E678" s="239">
        <v>6</v>
      </c>
      <c r="F678" s="240">
        <v>1.17</v>
      </c>
      <c r="G678" s="240">
        <f t="shared" si="40"/>
        <v>1.348776</v>
      </c>
      <c r="H678" s="240">
        <f t="shared" si="41"/>
        <v>1.4148810000000001</v>
      </c>
      <c r="I678" s="240">
        <f t="shared" si="42"/>
        <v>8.0926559999999998</v>
      </c>
      <c r="J678" s="240">
        <f t="shared" si="43"/>
        <v>8.4892859999999999</v>
      </c>
    </row>
    <row r="679" spans="1:10">
      <c r="A679" s="239" t="s">
        <v>1429</v>
      </c>
      <c r="B679" s="239" t="s">
        <v>70</v>
      </c>
      <c r="C679" s="223" t="s">
        <v>1430</v>
      </c>
      <c r="D679" s="239" t="s">
        <v>72</v>
      </c>
      <c r="E679" s="239">
        <v>6</v>
      </c>
      <c r="F679" s="240">
        <v>1.56</v>
      </c>
      <c r="G679" s="240">
        <f t="shared" si="40"/>
        <v>1.7983680000000002</v>
      </c>
      <c r="H679" s="240">
        <f t="shared" si="41"/>
        <v>1.8865080000000001</v>
      </c>
      <c r="I679" s="240">
        <f t="shared" si="42"/>
        <v>10.790208000000002</v>
      </c>
      <c r="J679" s="240">
        <f t="shared" si="43"/>
        <v>11.319048</v>
      </c>
    </row>
    <row r="680" spans="1:10">
      <c r="A680" s="239" t="s">
        <v>1431</v>
      </c>
      <c r="B680" s="239" t="s">
        <v>70</v>
      </c>
      <c r="C680" s="223" t="s">
        <v>1432</v>
      </c>
      <c r="D680" s="239" t="s">
        <v>72</v>
      </c>
      <c r="E680" s="239">
        <v>3</v>
      </c>
      <c r="F680" s="240">
        <v>4.3</v>
      </c>
      <c r="G680" s="240">
        <f t="shared" si="40"/>
        <v>4.9570400000000001</v>
      </c>
      <c r="H680" s="240">
        <f t="shared" si="41"/>
        <v>5.1999899999999997</v>
      </c>
      <c r="I680" s="240">
        <f t="shared" si="42"/>
        <v>14.871120000000001</v>
      </c>
      <c r="J680" s="240">
        <f t="shared" si="43"/>
        <v>15.599969999999999</v>
      </c>
    </row>
    <row r="681" spans="1:10">
      <c r="A681" s="239" t="s">
        <v>1433</v>
      </c>
      <c r="B681" s="239" t="s">
        <v>70</v>
      </c>
      <c r="C681" s="223" t="s">
        <v>1434</v>
      </c>
      <c r="D681" s="239" t="s">
        <v>72</v>
      </c>
      <c r="E681" s="239">
        <v>3</v>
      </c>
      <c r="F681" s="240">
        <v>6.18</v>
      </c>
      <c r="G681" s="240">
        <f t="shared" si="40"/>
        <v>7.1243039999999995</v>
      </c>
      <c r="H681" s="240">
        <f t="shared" si="41"/>
        <v>7.4734739999999995</v>
      </c>
      <c r="I681" s="240">
        <f t="shared" si="42"/>
        <v>21.372911999999999</v>
      </c>
      <c r="J681" s="240">
        <f t="shared" si="43"/>
        <v>22.420421999999999</v>
      </c>
    </row>
    <row r="682" spans="1:10">
      <c r="A682" s="239" t="s">
        <v>1435</v>
      </c>
      <c r="B682" s="239" t="s">
        <v>70</v>
      </c>
      <c r="C682" s="223" t="s">
        <v>1436</v>
      </c>
      <c r="D682" s="239" t="s">
        <v>72</v>
      </c>
      <c r="E682" s="239">
        <v>3</v>
      </c>
      <c r="F682" s="240">
        <v>7.77</v>
      </c>
      <c r="G682" s="240">
        <f t="shared" si="40"/>
        <v>8.9572559999999992</v>
      </c>
      <c r="H682" s="240">
        <f t="shared" si="41"/>
        <v>9.3962609999999991</v>
      </c>
      <c r="I682" s="240">
        <f t="shared" si="42"/>
        <v>26.871767999999996</v>
      </c>
      <c r="J682" s="240">
        <f t="shared" si="43"/>
        <v>28.188782999999997</v>
      </c>
    </row>
    <row r="683" spans="1:10">
      <c r="A683" s="239" t="s">
        <v>1437</v>
      </c>
      <c r="B683" s="239" t="s">
        <v>70</v>
      </c>
      <c r="C683" s="223" t="s">
        <v>1438</v>
      </c>
      <c r="D683" s="239" t="s">
        <v>72</v>
      </c>
      <c r="E683" s="239">
        <v>1</v>
      </c>
      <c r="F683" s="240">
        <v>28.23</v>
      </c>
      <c r="G683" s="240">
        <f t="shared" si="40"/>
        <v>32.543544000000004</v>
      </c>
      <c r="H683" s="240">
        <f t="shared" si="41"/>
        <v>34.138539000000002</v>
      </c>
      <c r="I683" s="240">
        <f t="shared" si="42"/>
        <v>32.543544000000004</v>
      </c>
      <c r="J683" s="240">
        <f t="shared" si="43"/>
        <v>34.138539000000002</v>
      </c>
    </row>
    <row r="684" spans="1:10">
      <c r="A684" s="239" t="s">
        <v>1439</v>
      </c>
      <c r="B684" s="239" t="s">
        <v>70</v>
      </c>
      <c r="C684" s="223" t="s">
        <v>1440</v>
      </c>
      <c r="D684" s="239" t="s">
        <v>72</v>
      </c>
      <c r="E684" s="239">
        <v>1</v>
      </c>
      <c r="F684" s="240">
        <v>67.680000000000007</v>
      </c>
      <c r="G684" s="240">
        <f t="shared" si="40"/>
        <v>78.021504000000007</v>
      </c>
      <c r="H684" s="240">
        <f t="shared" si="41"/>
        <v>81.845424000000008</v>
      </c>
      <c r="I684" s="240">
        <f t="shared" si="42"/>
        <v>78.021504000000007</v>
      </c>
      <c r="J684" s="240">
        <f t="shared" si="43"/>
        <v>81.845424000000008</v>
      </c>
    </row>
    <row r="685" spans="1:10">
      <c r="A685" s="239" t="s">
        <v>1441</v>
      </c>
      <c r="B685" s="239" t="s">
        <v>70</v>
      </c>
      <c r="C685" s="223" t="s">
        <v>1442</v>
      </c>
      <c r="D685" s="239" t="s">
        <v>72</v>
      </c>
      <c r="E685" s="239">
        <v>1</v>
      </c>
      <c r="F685" s="240">
        <v>88.6</v>
      </c>
      <c r="G685" s="240">
        <f t="shared" si="40"/>
        <v>102.13808</v>
      </c>
      <c r="H685" s="240">
        <f t="shared" si="41"/>
        <v>107.14398</v>
      </c>
      <c r="I685" s="240">
        <f t="shared" si="42"/>
        <v>102.13808</v>
      </c>
      <c r="J685" s="240">
        <f t="shared" si="43"/>
        <v>107.14398</v>
      </c>
    </row>
    <row r="686" spans="1:10">
      <c r="A686" s="239" t="s">
        <v>1443</v>
      </c>
      <c r="B686" s="239" t="s">
        <v>70</v>
      </c>
      <c r="C686" s="223" t="s">
        <v>1444</v>
      </c>
      <c r="D686" s="239" t="s">
        <v>72</v>
      </c>
      <c r="E686" s="239">
        <v>22</v>
      </c>
      <c r="F686" s="240">
        <v>19.48</v>
      </c>
      <c r="G686" s="240">
        <f t="shared" si="40"/>
        <v>22.456544000000001</v>
      </c>
      <c r="H686" s="240">
        <f t="shared" si="41"/>
        <v>23.557164</v>
      </c>
      <c r="I686" s="240">
        <f t="shared" si="42"/>
        <v>494.04396800000001</v>
      </c>
      <c r="J686" s="240">
        <f t="shared" si="43"/>
        <v>518.257608</v>
      </c>
    </row>
    <row r="687" spans="1:10">
      <c r="A687" s="239" t="s">
        <v>1445</v>
      </c>
      <c r="B687" s="239" t="s">
        <v>70</v>
      </c>
      <c r="C687" s="223" t="s">
        <v>1446</v>
      </c>
      <c r="D687" s="239" t="s">
        <v>72</v>
      </c>
      <c r="E687" s="239">
        <v>22</v>
      </c>
      <c r="F687" s="240">
        <v>22.66</v>
      </c>
      <c r="G687" s="240">
        <f t="shared" si="40"/>
        <v>26.122448000000002</v>
      </c>
      <c r="H687" s="240">
        <f t="shared" si="41"/>
        <v>27.402737999999999</v>
      </c>
      <c r="I687" s="240">
        <f t="shared" si="42"/>
        <v>574.6938560000001</v>
      </c>
      <c r="J687" s="240">
        <f t="shared" si="43"/>
        <v>602.86023599999999</v>
      </c>
    </row>
    <row r="688" spans="1:10">
      <c r="A688" s="239" t="s">
        <v>1447</v>
      </c>
      <c r="B688" s="239" t="s">
        <v>70</v>
      </c>
      <c r="C688" s="223" t="s">
        <v>1448</v>
      </c>
      <c r="D688" s="239" t="s">
        <v>72</v>
      </c>
      <c r="E688" s="239">
        <v>22</v>
      </c>
      <c r="F688" s="240">
        <v>13.92</v>
      </c>
      <c r="G688" s="240">
        <f t="shared" si="40"/>
        <v>16.046976000000001</v>
      </c>
      <c r="H688" s="240">
        <f t="shared" si="41"/>
        <v>16.833456000000002</v>
      </c>
      <c r="I688" s="240">
        <f t="shared" si="42"/>
        <v>353.03347200000002</v>
      </c>
      <c r="J688" s="240">
        <f t="shared" si="43"/>
        <v>370.33603200000005</v>
      </c>
    </row>
    <row r="689" spans="1:10">
      <c r="A689" s="239" t="s">
        <v>1449</v>
      </c>
      <c r="B689" s="239" t="s">
        <v>70</v>
      </c>
      <c r="C689" s="223" t="s">
        <v>1450</v>
      </c>
      <c r="D689" s="239" t="s">
        <v>72</v>
      </c>
      <c r="E689" s="239">
        <v>22</v>
      </c>
      <c r="F689" s="240">
        <v>119.74</v>
      </c>
      <c r="G689" s="240">
        <f t="shared" si="40"/>
        <v>138.036272</v>
      </c>
      <c r="H689" s="240">
        <f t="shared" si="41"/>
        <v>144.801582</v>
      </c>
      <c r="I689" s="240">
        <f t="shared" si="42"/>
        <v>3036.7979839999998</v>
      </c>
      <c r="J689" s="240">
        <f t="shared" si="43"/>
        <v>3185.6348039999998</v>
      </c>
    </row>
    <row r="690" spans="1:10">
      <c r="A690" s="239" t="s">
        <v>1451</v>
      </c>
      <c r="B690" s="239" t="s">
        <v>70</v>
      </c>
      <c r="C690" s="223" t="s">
        <v>1452</v>
      </c>
      <c r="D690" s="239" t="s">
        <v>72</v>
      </c>
      <c r="E690" s="239">
        <v>22</v>
      </c>
      <c r="F690" s="240">
        <v>42.77</v>
      </c>
      <c r="G690" s="240">
        <f t="shared" si="40"/>
        <v>49.305256000000007</v>
      </c>
      <c r="H690" s="240">
        <f t="shared" si="41"/>
        <v>51.721761000000008</v>
      </c>
      <c r="I690" s="240">
        <f t="shared" si="42"/>
        <v>1084.7156320000001</v>
      </c>
      <c r="J690" s="240">
        <f t="shared" si="43"/>
        <v>1137.8787420000001</v>
      </c>
    </row>
    <row r="691" spans="1:10">
      <c r="A691" s="239" t="s">
        <v>1453</v>
      </c>
      <c r="B691" s="239" t="s">
        <v>70</v>
      </c>
      <c r="C691" s="223" t="s">
        <v>1454</v>
      </c>
      <c r="D691" s="239" t="s">
        <v>72</v>
      </c>
      <c r="E691" s="239">
        <v>22</v>
      </c>
      <c r="F691" s="240">
        <v>18.75</v>
      </c>
      <c r="G691" s="240">
        <f t="shared" si="40"/>
        <v>21.615000000000002</v>
      </c>
      <c r="H691" s="240">
        <f t="shared" si="41"/>
        <v>22.674375000000001</v>
      </c>
      <c r="I691" s="240">
        <f t="shared" si="42"/>
        <v>475.53000000000003</v>
      </c>
      <c r="J691" s="240">
        <f t="shared" si="43"/>
        <v>498.83625000000001</v>
      </c>
    </row>
    <row r="692" spans="1:10">
      <c r="A692" s="239" t="s">
        <v>1455</v>
      </c>
      <c r="B692" s="239" t="s">
        <v>70</v>
      </c>
      <c r="C692" s="223" t="s">
        <v>1456</v>
      </c>
      <c r="D692" s="239" t="s">
        <v>72</v>
      </c>
      <c r="E692" s="239">
        <v>71</v>
      </c>
      <c r="F692" s="240">
        <v>19.11</v>
      </c>
      <c r="G692" s="240">
        <f t="shared" si="40"/>
        <v>22.030007999999999</v>
      </c>
      <c r="H692" s="240">
        <f t="shared" si="41"/>
        <v>23.109722999999999</v>
      </c>
      <c r="I692" s="240">
        <f t="shared" si="42"/>
        <v>1564.1305679999998</v>
      </c>
      <c r="J692" s="240">
        <f t="shared" si="43"/>
        <v>1640.7903329999999</v>
      </c>
    </row>
    <row r="693" spans="1:10">
      <c r="A693" s="239" t="s">
        <v>1457</v>
      </c>
      <c r="B693" s="239" t="s">
        <v>70</v>
      </c>
      <c r="C693" s="223" t="s">
        <v>1458</v>
      </c>
      <c r="D693" s="239" t="s">
        <v>72</v>
      </c>
      <c r="E693" s="239">
        <v>71</v>
      </c>
      <c r="F693" s="240">
        <v>24.7</v>
      </c>
      <c r="G693" s="240">
        <f t="shared" si="40"/>
        <v>28.474160000000001</v>
      </c>
      <c r="H693" s="240">
        <f t="shared" si="41"/>
        <v>29.869710000000001</v>
      </c>
      <c r="I693" s="240">
        <f t="shared" si="42"/>
        <v>2021.6653600000002</v>
      </c>
      <c r="J693" s="240">
        <f t="shared" si="43"/>
        <v>2120.7494099999999</v>
      </c>
    </row>
    <row r="694" spans="1:10">
      <c r="A694" s="239" t="s">
        <v>1459</v>
      </c>
      <c r="B694" s="239" t="s">
        <v>70</v>
      </c>
      <c r="C694" s="223" t="s">
        <v>1460</v>
      </c>
      <c r="D694" s="239" t="s">
        <v>72</v>
      </c>
      <c r="E694" s="239">
        <v>22</v>
      </c>
      <c r="F694" s="240">
        <v>55.32</v>
      </c>
      <c r="G694" s="240">
        <f t="shared" si="40"/>
        <v>63.772896000000003</v>
      </c>
      <c r="H694" s="240">
        <f t="shared" si="41"/>
        <v>66.898476000000002</v>
      </c>
      <c r="I694" s="240">
        <f t="shared" si="42"/>
        <v>1403.0037120000002</v>
      </c>
      <c r="J694" s="240">
        <f t="shared" si="43"/>
        <v>1471.766472</v>
      </c>
    </row>
    <row r="695" spans="1:10">
      <c r="A695" s="239" t="s">
        <v>1461</v>
      </c>
      <c r="B695" s="239" t="s">
        <v>70</v>
      </c>
      <c r="C695" s="223" t="s">
        <v>1462</v>
      </c>
      <c r="D695" s="239" t="s">
        <v>72</v>
      </c>
      <c r="E695" s="239">
        <v>22</v>
      </c>
      <c r="F695" s="240">
        <v>70.78</v>
      </c>
      <c r="G695" s="240">
        <f t="shared" si="40"/>
        <v>81.595184000000003</v>
      </c>
      <c r="H695" s="240">
        <f t="shared" si="41"/>
        <v>85.594254000000006</v>
      </c>
      <c r="I695" s="240">
        <f t="shared" si="42"/>
        <v>1795.0940480000002</v>
      </c>
      <c r="J695" s="240">
        <f t="shared" si="43"/>
        <v>1883.0735880000002</v>
      </c>
    </row>
    <row r="696" spans="1:10">
      <c r="A696" s="239" t="s">
        <v>1463</v>
      </c>
      <c r="B696" s="239" t="s">
        <v>70</v>
      </c>
      <c r="C696" s="223" t="s">
        <v>1464</v>
      </c>
      <c r="D696" s="239" t="s">
        <v>72</v>
      </c>
      <c r="E696" s="239">
        <v>1</v>
      </c>
      <c r="F696" s="240">
        <v>136.54</v>
      </c>
      <c r="G696" s="240">
        <f t="shared" si="40"/>
        <v>157.403312</v>
      </c>
      <c r="H696" s="240">
        <f t="shared" si="41"/>
        <v>165.11782199999999</v>
      </c>
      <c r="I696" s="240">
        <f t="shared" si="42"/>
        <v>157.403312</v>
      </c>
      <c r="J696" s="240">
        <f t="shared" si="43"/>
        <v>165.11782199999999</v>
      </c>
    </row>
    <row r="697" spans="1:10">
      <c r="A697" s="239" t="s">
        <v>1465</v>
      </c>
      <c r="B697" s="239" t="s">
        <v>70</v>
      </c>
      <c r="C697" s="223" t="s">
        <v>1466</v>
      </c>
      <c r="D697" s="239" t="s">
        <v>72</v>
      </c>
      <c r="E697" s="239">
        <v>1</v>
      </c>
      <c r="F697" s="240">
        <v>186.65</v>
      </c>
      <c r="G697" s="240">
        <f t="shared" si="40"/>
        <v>215.17012000000003</v>
      </c>
      <c r="H697" s="240">
        <f t="shared" si="41"/>
        <v>225.715845</v>
      </c>
      <c r="I697" s="240">
        <f t="shared" si="42"/>
        <v>215.17012000000003</v>
      </c>
      <c r="J697" s="240">
        <f t="shared" si="43"/>
        <v>225.715845</v>
      </c>
    </row>
    <row r="698" spans="1:10">
      <c r="A698" s="239" t="s">
        <v>1467</v>
      </c>
      <c r="B698" s="239" t="s">
        <v>70</v>
      </c>
      <c r="C698" s="223" t="s">
        <v>1468</v>
      </c>
      <c r="D698" s="239" t="s">
        <v>72</v>
      </c>
      <c r="E698" s="239">
        <v>71</v>
      </c>
      <c r="F698" s="240">
        <v>8.75</v>
      </c>
      <c r="G698" s="240">
        <f t="shared" si="40"/>
        <v>10.087</v>
      </c>
      <c r="H698" s="240">
        <f t="shared" si="41"/>
        <v>10.581375</v>
      </c>
      <c r="I698" s="240">
        <f t="shared" si="42"/>
        <v>716.17700000000002</v>
      </c>
      <c r="J698" s="240">
        <f t="shared" si="43"/>
        <v>751.27762499999994</v>
      </c>
    </row>
    <row r="699" spans="1:10">
      <c r="A699" s="239" t="s">
        <v>1469</v>
      </c>
      <c r="B699" s="239" t="s">
        <v>70</v>
      </c>
      <c r="C699" s="223" t="s">
        <v>1470</v>
      </c>
      <c r="D699" s="239" t="s">
        <v>72</v>
      </c>
      <c r="E699" s="239">
        <v>71</v>
      </c>
      <c r="F699" s="240">
        <v>21.44</v>
      </c>
      <c r="G699" s="240">
        <f t="shared" si="40"/>
        <v>24.716032000000002</v>
      </c>
      <c r="H699" s="240">
        <f t="shared" si="41"/>
        <v>25.927392000000001</v>
      </c>
      <c r="I699" s="240">
        <f t="shared" si="42"/>
        <v>1754.8382720000002</v>
      </c>
      <c r="J699" s="240">
        <f t="shared" si="43"/>
        <v>1840.844832</v>
      </c>
    </row>
    <row r="700" spans="1:10">
      <c r="A700" s="239" t="s">
        <v>1471</v>
      </c>
      <c r="B700" s="239" t="s">
        <v>70</v>
      </c>
      <c r="C700" s="223" t="s">
        <v>1472</v>
      </c>
      <c r="D700" s="239" t="s">
        <v>72</v>
      </c>
      <c r="E700" s="239">
        <v>71</v>
      </c>
      <c r="F700" s="240">
        <v>37.72</v>
      </c>
      <c r="G700" s="240">
        <f t="shared" si="40"/>
        <v>43.483615999999998</v>
      </c>
      <c r="H700" s="240">
        <f t="shared" si="41"/>
        <v>45.614795999999998</v>
      </c>
      <c r="I700" s="240">
        <f t="shared" si="42"/>
        <v>3087.3367359999997</v>
      </c>
      <c r="J700" s="240">
        <f t="shared" si="43"/>
        <v>3238.6505159999997</v>
      </c>
    </row>
    <row r="701" spans="1:10">
      <c r="A701" s="239" t="s">
        <v>1473</v>
      </c>
      <c r="B701" s="239" t="s">
        <v>70</v>
      </c>
      <c r="C701" s="223" t="s">
        <v>1474</v>
      </c>
      <c r="D701" s="239" t="s">
        <v>72</v>
      </c>
      <c r="E701" s="239">
        <v>71</v>
      </c>
      <c r="F701" s="240">
        <v>24.53</v>
      </c>
      <c r="G701" s="240">
        <f t="shared" si="40"/>
        <v>28.278184000000003</v>
      </c>
      <c r="H701" s="240">
        <f t="shared" si="41"/>
        <v>29.664129000000003</v>
      </c>
      <c r="I701" s="240">
        <f t="shared" si="42"/>
        <v>2007.7510640000003</v>
      </c>
      <c r="J701" s="240">
        <f t="shared" si="43"/>
        <v>2106.1531590000004</v>
      </c>
    </row>
    <row r="702" spans="1:10">
      <c r="A702" s="239" t="s">
        <v>1475</v>
      </c>
      <c r="B702" s="239" t="s">
        <v>70</v>
      </c>
      <c r="C702" s="223" t="s">
        <v>1476</v>
      </c>
      <c r="D702" s="239" t="s">
        <v>72</v>
      </c>
      <c r="E702" s="239">
        <v>71</v>
      </c>
      <c r="F702" s="240">
        <v>3.86</v>
      </c>
      <c r="G702" s="240">
        <f t="shared" si="40"/>
        <v>4.449808</v>
      </c>
      <c r="H702" s="240">
        <f t="shared" si="41"/>
        <v>4.6678980000000001</v>
      </c>
      <c r="I702" s="240">
        <f t="shared" si="42"/>
        <v>315.93636800000002</v>
      </c>
      <c r="J702" s="240">
        <f t="shared" si="43"/>
        <v>331.42075800000003</v>
      </c>
    </row>
    <row r="703" spans="1:10">
      <c r="A703" s="239" t="s">
        <v>1477</v>
      </c>
      <c r="B703" s="239" t="s">
        <v>70</v>
      </c>
      <c r="C703" s="223" t="s">
        <v>1478</v>
      </c>
      <c r="D703" s="239" t="s">
        <v>72</v>
      </c>
      <c r="E703" s="239">
        <v>71</v>
      </c>
      <c r="F703" s="240">
        <v>10.07</v>
      </c>
      <c r="G703" s="240">
        <f t="shared" si="40"/>
        <v>11.608696</v>
      </c>
      <c r="H703" s="240">
        <f t="shared" si="41"/>
        <v>12.177651000000001</v>
      </c>
      <c r="I703" s="240">
        <f t="shared" si="42"/>
        <v>824.21741599999996</v>
      </c>
      <c r="J703" s="240">
        <f t="shared" si="43"/>
        <v>864.61322100000007</v>
      </c>
    </row>
    <row r="704" spans="1:10">
      <c r="A704" s="239" t="s">
        <v>1479</v>
      </c>
      <c r="B704" s="239" t="s">
        <v>70</v>
      </c>
      <c r="C704" s="223" t="s">
        <v>1480</v>
      </c>
      <c r="D704" s="239" t="s">
        <v>72</v>
      </c>
      <c r="E704" s="239">
        <v>71</v>
      </c>
      <c r="F704" s="240">
        <v>19.07</v>
      </c>
      <c r="G704" s="240">
        <f t="shared" si="40"/>
        <v>21.983896000000001</v>
      </c>
      <c r="H704" s="240">
        <f t="shared" si="41"/>
        <v>23.061351000000002</v>
      </c>
      <c r="I704" s="240">
        <f t="shared" si="42"/>
        <v>1560.856616</v>
      </c>
      <c r="J704" s="240">
        <f t="shared" si="43"/>
        <v>1637.3559210000001</v>
      </c>
    </row>
    <row r="705" spans="1:10" ht="30">
      <c r="A705" s="239" t="s">
        <v>1481</v>
      </c>
      <c r="B705" s="239" t="s">
        <v>70</v>
      </c>
      <c r="C705" s="223" t="s">
        <v>1482</v>
      </c>
      <c r="D705" s="239" t="s">
        <v>72</v>
      </c>
      <c r="E705" s="239">
        <v>144</v>
      </c>
      <c r="F705" s="240">
        <v>33.06</v>
      </c>
      <c r="G705" s="240">
        <f t="shared" si="40"/>
        <v>38.111568000000005</v>
      </c>
      <c r="H705" s="240">
        <f t="shared" si="41"/>
        <v>39.979458000000001</v>
      </c>
      <c r="I705" s="240">
        <f t="shared" si="42"/>
        <v>5488.0657920000012</v>
      </c>
      <c r="J705" s="240">
        <f t="shared" si="43"/>
        <v>5757.0419520000005</v>
      </c>
    </row>
    <row r="706" spans="1:10">
      <c r="A706" s="239" t="s">
        <v>1483</v>
      </c>
      <c r="B706" s="239" t="s">
        <v>70</v>
      </c>
      <c r="C706" s="223" t="s">
        <v>1484</v>
      </c>
      <c r="D706" s="239" t="s">
        <v>72</v>
      </c>
      <c r="E706" s="239">
        <v>47</v>
      </c>
      <c r="F706" s="240">
        <v>4.99</v>
      </c>
      <c r="G706" s="240">
        <f t="shared" ref="G706:G769" si="44">F706*(1+$L$2)</f>
        <v>5.7524720000000009</v>
      </c>
      <c r="H706" s="240">
        <f t="shared" ref="H706:H769" si="45">F706*(1+$M$2)</f>
        <v>6.0344070000000007</v>
      </c>
      <c r="I706" s="240">
        <f t="shared" ref="I706:I769" si="46">E706*G706</f>
        <v>270.36618400000003</v>
      </c>
      <c r="J706" s="240">
        <f t="shared" ref="J706:J769" si="47">E706*H706</f>
        <v>283.61712900000003</v>
      </c>
    </row>
    <row r="707" spans="1:10">
      <c r="A707" s="239" t="s">
        <v>1485</v>
      </c>
      <c r="B707" s="239" t="s">
        <v>70</v>
      </c>
      <c r="C707" s="223" t="s">
        <v>1486</v>
      </c>
      <c r="D707" s="239" t="s">
        <v>72</v>
      </c>
      <c r="E707" s="239">
        <v>47</v>
      </c>
      <c r="F707" s="240">
        <v>4.33</v>
      </c>
      <c r="G707" s="240">
        <f t="shared" si="44"/>
        <v>4.9916240000000007</v>
      </c>
      <c r="H707" s="240">
        <f t="shared" si="45"/>
        <v>5.2362690000000001</v>
      </c>
      <c r="I707" s="240">
        <f t="shared" si="46"/>
        <v>234.60632800000005</v>
      </c>
      <c r="J707" s="240">
        <f t="shared" si="47"/>
        <v>246.10464300000001</v>
      </c>
    </row>
    <row r="708" spans="1:10">
      <c r="A708" s="239" t="s">
        <v>1487</v>
      </c>
      <c r="B708" s="239" t="s">
        <v>70</v>
      </c>
      <c r="C708" s="223" t="s">
        <v>1488</v>
      </c>
      <c r="D708" s="239" t="s">
        <v>72</v>
      </c>
      <c r="E708" s="239">
        <v>47</v>
      </c>
      <c r="F708" s="240">
        <v>6.13</v>
      </c>
      <c r="G708" s="240">
        <f t="shared" si="44"/>
        <v>7.0666640000000003</v>
      </c>
      <c r="H708" s="240">
        <f t="shared" si="45"/>
        <v>7.4130089999999997</v>
      </c>
      <c r="I708" s="240">
        <f t="shared" si="46"/>
        <v>332.13320800000002</v>
      </c>
      <c r="J708" s="240">
        <f t="shared" si="47"/>
        <v>348.41142300000001</v>
      </c>
    </row>
    <row r="709" spans="1:10">
      <c r="A709" s="239" t="s">
        <v>1489</v>
      </c>
      <c r="B709" s="239" t="s">
        <v>70</v>
      </c>
      <c r="C709" s="223" t="s">
        <v>1490</v>
      </c>
      <c r="D709" s="239" t="s">
        <v>72</v>
      </c>
      <c r="E709" s="239">
        <v>726</v>
      </c>
      <c r="F709" s="240">
        <v>9.56</v>
      </c>
      <c r="G709" s="240">
        <f t="shared" si="44"/>
        <v>11.020768</v>
      </c>
      <c r="H709" s="240">
        <f t="shared" si="45"/>
        <v>11.560908000000001</v>
      </c>
      <c r="I709" s="240">
        <f t="shared" si="46"/>
        <v>8001.0775680000006</v>
      </c>
      <c r="J709" s="240">
        <f t="shared" si="47"/>
        <v>8393.2192080000004</v>
      </c>
    </row>
    <row r="710" spans="1:10">
      <c r="A710" s="239" t="s">
        <v>1491</v>
      </c>
      <c r="B710" s="239" t="s">
        <v>70</v>
      </c>
      <c r="C710" s="223" t="s">
        <v>1492</v>
      </c>
      <c r="D710" s="239" t="s">
        <v>72</v>
      </c>
      <c r="E710" s="239">
        <v>240</v>
      </c>
      <c r="F710" s="240">
        <v>6.67</v>
      </c>
      <c r="G710" s="240">
        <f t="shared" si="44"/>
        <v>7.6891759999999998</v>
      </c>
      <c r="H710" s="240">
        <f t="shared" si="45"/>
        <v>8.0660310000000006</v>
      </c>
      <c r="I710" s="240">
        <f t="shared" si="46"/>
        <v>1845.4022399999999</v>
      </c>
      <c r="J710" s="240">
        <f t="shared" si="47"/>
        <v>1935.8474400000002</v>
      </c>
    </row>
    <row r="711" spans="1:10">
      <c r="A711" s="239" t="s">
        <v>1493</v>
      </c>
      <c r="B711" s="239" t="s">
        <v>70</v>
      </c>
      <c r="C711" s="223" t="s">
        <v>1494</v>
      </c>
      <c r="D711" s="239" t="s">
        <v>72</v>
      </c>
      <c r="E711" s="239">
        <v>6</v>
      </c>
      <c r="F711" s="240">
        <v>94.04</v>
      </c>
      <c r="G711" s="240">
        <f t="shared" si="44"/>
        <v>108.40931200000001</v>
      </c>
      <c r="H711" s="240">
        <f t="shared" si="45"/>
        <v>113.72257200000001</v>
      </c>
      <c r="I711" s="240">
        <f t="shared" si="46"/>
        <v>650.45587200000011</v>
      </c>
      <c r="J711" s="240">
        <f t="shared" si="47"/>
        <v>682.33543200000008</v>
      </c>
    </row>
    <row r="712" spans="1:10">
      <c r="A712" s="239" t="s">
        <v>1495</v>
      </c>
      <c r="B712" s="239" t="s">
        <v>70</v>
      </c>
      <c r="C712" s="223" t="s">
        <v>1496</v>
      </c>
      <c r="D712" s="239" t="s">
        <v>72</v>
      </c>
      <c r="E712" s="239">
        <v>7</v>
      </c>
      <c r="F712" s="240">
        <v>178.39</v>
      </c>
      <c r="G712" s="240">
        <f t="shared" si="44"/>
        <v>205.64799199999999</v>
      </c>
      <c r="H712" s="240">
        <f t="shared" si="45"/>
        <v>215.72702699999999</v>
      </c>
      <c r="I712" s="240">
        <f t="shared" si="46"/>
        <v>1439.535944</v>
      </c>
      <c r="J712" s="240">
        <f t="shared" si="47"/>
        <v>1510.089189</v>
      </c>
    </row>
    <row r="713" spans="1:10">
      <c r="A713" s="239" t="s">
        <v>1497</v>
      </c>
      <c r="B713" s="239" t="s">
        <v>70</v>
      </c>
      <c r="C713" s="223" t="s">
        <v>1498</v>
      </c>
      <c r="D713" s="239" t="s">
        <v>753</v>
      </c>
      <c r="E713" s="239">
        <v>483</v>
      </c>
      <c r="F713" s="240">
        <v>1.62</v>
      </c>
      <c r="G713" s="240">
        <f t="shared" si="44"/>
        <v>1.8675360000000003</v>
      </c>
      <c r="H713" s="240">
        <f t="shared" si="45"/>
        <v>1.9590660000000002</v>
      </c>
      <c r="I713" s="240">
        <f t="shared" si="46"/>
        <v>902.01988800000015</v>
      </c>
      <c r="J713" s="240">
        <f t="shared" si="47"/>
        <v>946.22887800000012</v>
      </c>
    </row>
    <row r="714" spans="1:10" ht="30">
      <c r="A714" s="239" t="s">
        <v>1499</v>
      </c>
      <c r="B714" s="239" t="s">
        <v>70</v>
      </c>
      <c r="C714" s="223" t="s">
        <v>1500</v>
      </c>
      <c r="D714" s="239" t="s">
        <v>72</v>
      </c>
      <c r="E714" s="239">
        <v>37</v>
      </c>
      <c r="F714" s="240">
        <v>71.930000000000007</v>
      </c>
      <c r="G714" s="240">
        <f t="shared" si="44"/>
        <v>82.920904000000007</v>
      </c>
      <c r="H714" s="240">
        <f t="shared" si="45"/>
        <v>86.984949000000015</v>
      </c>
      <c r="I714" s="240">
        <f t="shared" si="46"/>
        <v>3068.0734480000001</v>
      </c>
      <c r="J714" s="240">
        <f t="shared" si="47"/>
        <v>3218.4431130000007</v>
      </c>
    </row>
    <row r="715" spans="1:10">
      <c r="A715" s="239" t="s">
        <v>1501</v>
      </c>
      <c r="B715" s="239" t="s">
        <v>70</v>
      </c>
      <c r="C715" s="223" t="s">
        <v>1502</v>
      </c>
      <c r="D715" s="239" t="s">
        <v>72</v>
      </c>
      <c r="E715" s="239">
        <v>144</v>
      </c>
      <c r="F715" s="240">
        <v>12.53</v>
      </c>
      <c r="G715" s="240">
        <f t="shared" si="44"/>
        <v>14.444583999999999</v>
      </c>
      <c r="H715" s="240">
        <f t="shared" si="45"/>
        <v>15.152528999999999</v>
      </c>
      <c r="I715" s="240">
        <f t="shared" si="46"/>
        <v>2080.0200959999997</v>
      </c>
      <c r="J715" s="240">
        <f t="shared" si="47"/>
        <v>2181.964176</v>
      </c>
    </row>
    <row r="716" spans="1:10" ht="30">
      <c r="A716" s="239" t="s">
        <v>1503</v>
      </c>
      <c r="B716" s="239" t="s">
        <v>70</v>
      </c>
      <c r="C716" s="223" t="s">
        <v>1504</v>
      </c>
      <c r="D716" s="239" t="s">
        <v>72</v>
      </c>
      <c r="E716" s="239">
        <v>37</v>
      </c>
      <c r="F716" s="240">
        <v>55.13</v>
      </c>
      <c r="G716" s="240">
        <f t="shared" si="44"/>
        <v>63.553864000000004</v>
      </c>
      <c r="H716" s="240">
        <f t="shared" si="45"/>
        <v>66.668709000000007</v>
      </c>
      <c r="I716" s="240">
        <f t="shared" si="46"/>
        <v>2351.492968</v>
      </c>
      <c r="J716" s="240">
        <f t="shared" si="47"/>
        <v>2466.7422330000004</v>
      </c>
    </row>
    <row r="717" spans="1:10" ht="30">
      <c r="A717" s="239" t="s">
        <v>1505</v>
      </c>
      <c r="B717" s="239" t="s">
        <v>70</v>
      </c>
      <c r="C717" s="223" t="s">
        <v>1506</v>
      </c>
      <c r="D717" s="239" t="s">
        <v>72</v>
      </c>
      <c r="E717" s="239">
        <v>37</v>
      </c>
      <c r="F717" s="240">
        <v>73.75</v>
      </c>
      <c r="G717" s="240">
        <f t="shared" si="44"/>
        <v>85.019000000000005</v>
      </c>
      <c r="H717" s="240">
        <f t="shared" si="45"/>
        <v>89.18587500000001</v>
      </c>
      <c r="I717" s="240">
        <f t="shared" si="46"/>
        <v>3145.7030000000004</v>
      </c>
      <c r="J717" s="240">
        <f t="shared" si="47"/>
        <v>3299.8773750000005</v>
      </c>
    </row>
    <row r="718" spans="1:10" ht="30">
      <c r="A718" s="239" t="s">
        <v>1507</v>
      </c>
      <c r="B718" s="239" t="s">
        <v>70</v>
      </c>
      <c r="C718" s="223" t="s">
        <v>1508</v>
      </c>
      <c r="D718" s="239" t="s">
        <v>72</v>
      </c>
      <c r="E718" s="239">
        <v>37</v>
      </c>
      <c r="F718" s="240">
        <v>113.4</v>
      </c>
      <c r="G718" s="240">
        <f t="shared" si="44"/>
        <v>130.72752</v>
      </c>
      <c r="H718" s="240">
        <f t="shared" si="45"/>
        <v>137.13462000000001</v>
      </c>
      <c r="I718" s="240">
        <f t="shared" si="46"/>
        <v>4836.91824</v>
      </c>
      <c r="J718" s="240">
        <f t="shared" si="47"/>
        <v>5073.9809400000004</v>
      </c>
    </row>
    <row r="719" spans="1:10" ht="30">
      <c r="A719" s="239" t="s">
        <v>1509</v>
      </c>
      <c r="B719" s="239" t="s">
        <v>70</v>
      </c>
      <c r="C719" s="223" t="s">
        <v>1510</v>
      </c>
      <c r="D719" s="239" t="s">
        <v>72</v>
      </c>
      <c r="E719" s="239">
        <v>37</v>
      </c>
      <c r="F719" s="240">
        <v>7.23</v>
      </c>
      <c r="G719" s="240">
        <f t="shared" si="44"/>
        <v>8.3347440000000006</v>
      </c>
      <c r="H719" s="240">
        <f t="shared" si="45"/>
        <v>8.7432390000000009</v>
      </c>
      <c r="I719" s="240">
        <f t="shared" si="46"/>
        <v>308.38552800000002</v>
      </c>
      <c r="J719" s="240">
        <f t="shared" si="47"/>
        <v>323.49984300000006</v>
      </c>
    </row>
    <row r="720" spans="1:10">
      <c r="A720" s="239" t="s">
        <v>1511</v>
      </c>
      <c r="B720" s="239" t="s">
        <v>70</v>
      </c>
      <c r="C720" s="223" t="s">
        <v>1512</v>
      </c>
      <c r="D720" s="239" t="s">
        <v>72</v>
      </c>
      <c r="E720" s="239">
        <v>37</v>
      </c>
      <c r="F720" s="240">
        <v>12.44</v>
      </c>
      <c r="G720" s="240">
        <f t="shared" si="44"/>
        <v>14.340832000000001</v>
      </c>
      <c r="H720" s="240">
        <f t="shared" si="45"/>
        <v>15.043692</v>
      </c>
      <c r="I720" s="240">
        <f t="shared" si="46"/>
        <v>530.61078400000008</v>
      </c>
      <c r="J720" s="240">
        <f t="shared" si="47"/>
        <v>556.61660400000005</v>
      </c>
    </row>
    <row r="721" spans="1:10">
      <c r="A721" s="239" t="s">
        <v>1513</v>
      </c>
      <c r="B721" s="239" t="s">
        <v>70</v>
      </c>
      <c r="C721" s="223" t="s">
        <v>1514</v>
      </c>
      <c r="D721" s="239" t="s">
        <v>72</v>
      </c>
      <c r="E721" s="239">
        <v>37</v>
      </c>
      <c r="F721" s="240">
        <v>26.07</v>
      </c>
      <c r="G721" s="240">
        <f t="shared" si="44"/>
        <v>30.053496000000003</v>
      </c>
      <c r="H721" s="240">
        <f t="shared" si="45"/>
        <v>31.526451000000002</v>
      </c>
      <c r="I721" s="240">
        <f t="shared" si="46"/>
        <v>1111.9793520000001</v>
      </c>
      <c r="J721" s="240">
        <f t="shared" si="47"/>
        <v>1166.478687</v>
      </c>
    </row>
    <row r="722" spans="1:10">
      <c r="A722" s="239" t="s">
        <v>1515</v>
      </c>
      <c r="B722" s="239" t="s">
        <v>70</v>
      </c>
      <c r="C722" s="223" t="s">
        <v>1516</v>
      </c>
      <c r="D722" s="239" t="s">
        <v>72</v>
      </c>
      <c r="E722" s="239">
        <v>37</v>
      </c>
      <c r="F722" s="240">
        <v>29.27</v>
      </c>
      <c r="G722" s="240">
        <f t="shared" si="44"/>
        <v>33.742456000000004</v>
      </c>
      <c r="H722" s="240">
        <f t="shared" si="45"/>
        <v>35.396211000000001</v>
      </c>
      <c r="I722" s="240">
        <f t="shared" si="46"/>
        <v>1248.4708720000001</v>
      </c>
      <c r="J722" s="240">
        <f t="shared" si="47"/>
        <v>1309.659807</v>
      </c>
    </row>
    <row r="723" spans="1:10" ht="30">
      <c r="A723" s="239" t="s">
        <v>1517</v>
      </c>
      <c r="B723" s="239" t="s">
        <v>70</v>
      </c>
      <c r="C723" s="223" t="s">
        <v>1518</v>
      </c>
      <c r="D723" s="239" t="s">
        <v>72</v>
      </c>
      <c r="E723" s="239">
        <v>37</v>
      </c>
      <c r="F723" s="240">
        <v>68.2</v>
      </c>
      <c r="G723" s="240">
        <f t="shared" si="44"/>
        <v>78.620960000000011</v>
      </c>
      <c r="H723" s="240">
        <f t="shared" si="45"/>
        <v>82.474260000000001</v>
      </c>
      <c r="I723" s="240">
        <f t="shared" si="46"/>
        <v>2908.9755200000004</v>
      </c>
      <c r="J723" s="240">
        <f t="shared" si="47"/>
        <v>3051.5476199999998</v>
      </c>
    </row>
    <row r="724" spans="1:10" ht="30">
      <c r="A724" s="239" t="s">
        <v>1519</v>
      </c>
      <c r="B724" s="239" t="s">
        <v>70</v>
      </c>
      <c r="C724" s="223" t="s">
        <v>1520</v>
      </c>
      <c r="D724" s="239" t="s">
        <v>72</v>
      </c>
      <c r="E724" s="239">
        <v>37</v>
      </c>
      <c r="F724" s="240">
        <v>78.97</v>
      </c>
      <c r="G724" s="240">
        <f t="shared" si="44"/>
        <v>91.036616000000009</v>
      </c>
      <c r="H724" s="240">
        <f t="shared" si="45"/>
        <v>95.498421000000008</v>
      </c>
      <c r="I724" s="240">
        <f t="shared" si="46"/>
        <v>3368.3547920000005</v>
      </c>
      <c r="J724" s="240">
        <f t="shared" si="47"/>
        <v>3533.4415770000005</v>
      </c>
    </row>
    <row r="725" spans="1:10" ht="30">
      <c r="A725" s="239" t="s">
        <v>1521</v>
      </c>
      <c r="B725" s="239" t="s">
        <v>70</v>
      </c>
      <c r="C725" s="223" t="s">
        <v>1522</v>
      </c>
      <c r="D725" s="239" t="s">
        <v>72</v>
      </c>
      <c r="E725" s="239">
        <v>37</v>
      </c>
      <c r="F725" s="240">
        <v>118.45</v>
      </c>
      <c r="G725" s="240">
        <f t="shared" si="44"/>
        <v>136.54916</v>
      </c>
      <c r="H725" s="240">
        <f t="shared" si="45"/>
        <v>143.24158500000001</v>
      </c>
      <c r="I725" s="240">
        <f t="shared" si="46"/>
        <v>5052.3189199999997</v>
      </c>
      <c r="J725" s="240">
        <f t="shared" si="47"/>
        <v>5299.9386450000002</v>
      </c>
    </row>
    <row r="726" spans="1:10" ht="30">
      <c r="A726" s="239" t="s">
        <v>1523</v>
      </c>
      <c r="B726" s="239" t="s">
        <v>70</v>
      </c>
      <c r="C726" s="223" t="s">
        <v>1524</v>
      </c>
      <c r="D726" s="239" t="s">
        <v>72</v>
      </c>
      <c r="E726" s="239">
        <v>37</v>
      </c>
      <c r="F726" s="240">
        <v>83.98</v>
      </c>
      <c r="G726" s="240">
        <f t="shared" si="44"/>
        <v>96.812144000000004</v>
      </c>
      <c r="H726" s="240">
        <f t="shared" si="45"/>
        <v>101.55701400000001</v>
      </c>
      <c r="I726" s="240">
        <f t="shared" si="46"/>
        <v>3582.0493280000001</v>
      </c>
      <c r="J726" s="240">
        <f t="shared" si="47"/>
        <v>3757.6095180000002</v>
      </c>
    </row>
    <row r="727" spans="1:10" ht="30">
      <c r="A727" s="239" t="s">
        <v>1525</v>
      </c>
      <c r="B727" s="239" t="s">
        <v>1261</v>
      </c>
      <c r="C727" s="223" t="s">
        <v>1526</v>
      </c>
      <c r="D727" s="239" t="s">
        <v>72</v>
      </c>
      <c r="E727" s="239">
        <v>37</v>
      </c>
      <c r="F727" s="240">
        <v>37.67</v>
      </c>
      <c r="G727" s="240">
        <f t="shared" si="44"/>
        <v>43.425976000000006</v>
      </c>
      <c r="H727" s="240">
        <f t="shared" si="45"/>
        <v>45.554331000000005</v>
      </c>
      <c r="I727" s="240">
        <f t="shared" si="46"/>
        <v>1606.7611120000001</v>
      </c>
      <c r="J727" s="240">
        <f t="shared" si="47"/>
        <v>1685.5102470000002</v>
      </c>
    </row>
    <row r="728" spans="1:10" ht="30">
      <c r="A728" s="239" t="s">
        <v>1527</v>
      </c>
      <c r="B728" s="239" t="s">
        <v>1261</v>
      </c>
      <c r="C728" s="223" t="s">
        <v>1528</v>
      </c>
      <c r="D728" s="239" t="s">
        <v>72</v>
      </c>
      <c r="E728" s="239">
        <v>37</v>
      </c>
      <c r="F728" s="240">
        <v>40.74</v>
      </c>
      <c r="G728" s="240">
        <f t="shared" si="44"/>
        <v>46.965072000000006</v>
      </c>
      <c r="H728" s="240">
        <f t="shared" si="45"/>
        <v>49.266882000000003</v>
      </c>
      <c r="I728" s="240">
        <f t="shared" si="46"/>
        <v>1737.7076640000002</v>
      </c>
      <c r="J728" s="240">
        <f t="shared" si="47"/>
        <v>1822.874634</v>
      </c>
    </row>
    <row r="729" spans="1:10" ht="30">
      <c r="A729" s="239" t="s">
        <v>1529</v>
      </c>
      <c r="B729" s="239" t="s">
        <v>1261</v>
      </c>
      <c r="C729" s="223" t="s">
        <v>1530</v>
      </c>
      <c r="D729" s="239" t="s">
        <v>72</v>
      </c>
      <c r="E729" s="239">
        <v>37</v>
      </c>
      <c r="F729" s="240">
        <v>192.9</v>
      </c>
      <c r="G729" s="240">
        <f t="shared" si="44"/>
        <v>222.37512000000001</v>
      </c>
      <c r="H729" s="240">
        <f t="shared" si="45"/>
        <v>233.27397000000002</v>
      </c>
      <c r="I729" s="240">
        <f t="shared" si="46"/>
        <v>8227.8794400000006</v>
      </c>
      <c r="J729" s="240">
        <f t="shared" si="47"/>
        <v>8631.1368900000016</v>
      </c>
    </row>
    <row r="730" spans="1:10" ht="30">
      <c r="A730" s="239" t="s">
        <v>1531</v>
      </c>
      <c r="B730" s="239" t="s">
        <v>1261</v>
      </c>
      <c r="C730" s="223" t="s">
        <v>1532</v>
      </c>
      <c r="D730" s="239" t="s">
        <v>72</v>
      </c>
      <c r="E730" s="239">
        <v>37</v>
      </c>
      <c r="F730" s="240">
        <v>199</v>
      </c>
      <c r="G730" s="240">
        <f t="shared" si="44"/>
        <v>229.40720000000002</v>
      </c>
      <c r="H730" s="240">
        <f t="shared" si="45"/>
        <v>240.6507</v>
      </c>
      <c r="I730" s="240">
        <f t="shared" si="46"/>
        <v>8488.0664000000015</v>
      </c>
      <c r="J730" s="240">
        <f t="shared" si="47"/>
        <v>8904.0758999999998</v>
      </c>
    </row>
    <row r="731" spans="1:10" ht="30">
      <c r="A731" s="239" t="s">
        <v>1533</v>
      </c>
      <c r="B731" s="239" t="s">
        <v>70</v>
      </c>
      <c r="C731" s="223" t="s">
        <v>1534</v>
      </c>
      <c r="D731" s="239" t="s">
        <v>72</v>
      </c>
      <c r="E731" s="239">
        <v>37</v>
      </c>
      <c r="F731" s="240">
        <v>174.96</v>
      </c>
      <c r="G731" s="240">
        <f t="shared" si="44"/>
        <v>201.69388800000002</v>
      </c>
      <c r="H731" s="240">
        <f t="shared" si="45"/>
        <v>211.57912800000003</v>
      </c>
      <c r="I731" s="240">
        <f t="shared" si="46"/>
        <v>7462.6738560000003</v>
      </c>
      <c r="J731" s="240">
        <f t="shared" si="47"/>
        <v>7828.4277360000006</v>
      </c>
    </row>
    <row r="732" spans="1:10" ht="30">
      <c r="A732" s="239" t="s">
        <v>1535</v>
      </c>
      <c r="B732" s="239" t="s">
        <v>70</v>
      </c>
      <c r="C732" s="223" t="s">
        <v>1536</v>
      </c>
      <c r="D732" s="239" t="s">
        <v>72</v>
      </c>
      <c r="E732" s="239">
        <v>37</v>
      </c>
      <c r="F732" s="240">
        <v>89.03</v>
      </c>
      <c r="G732" s="240">
        <f t="shared" si="44"/>
        <v>102.63378400000001</v>
      </c>
      <c r="H732" s="240">
        <f t="shared" si="45"/>
        <v>107.66397900000001</v>
      </c>
      <c r="I732" s="240">
        <f t="shared" si="46"/>
        <v>3797.4500080000003</v>
      </c>
      <c r="J732" s="240">
        <f t="shared" si="47"/>
        <v>3983.5672230000005</v>
      </c>
    </row>
    <row r="733" spans="1:10">
      <c r="A733" s="239" t="s">
        <v>1537</v>
      </c>
      <c r="B733" s="239" t="s">
        <v>70</v>
      </c>
      <c r="C733" s="223" t="s">
        <v>1538</v>
      </c>
      <c r="D733" s="239" t="s">
        <v>72</v>
      </c>
      <c r="E733" s="239">
        <v>7</v>
      </c>
      <c r="F733" s="240">
        <v>11</v>
      </c>
      <c r="G733" s="240">
        <f t="shared" si="44"/>
        <v>12.680800000000001</v>
      </c>
      <c r="H733" s="240">
        <f t="shared" si="45"/>
        <v>13.302300000000001</v>
      </c>
      <c r="I733" s="240">
        <f t="shared" si="46"/>
        <v>88.765600000000006</v>
      </c>
      <c r="J733" s="240">
        <f t="shared" si="47"/>
        <v>93.116100000000003</v>
      </c>
    </row>
    <row r="734" spans="1:10">
      <c r="A734" s="239" t="s">
        <v>1539</v>
      </c>
      <c r="B734" s="239" t="s">
        <v>70</v>
      </c>
      <c r="C734" s="223" t="s">
        <v>1540</v>
      </c>
      <c r="D734" s="239" t="s">
        <v>72</v>
      </c>
      <c r="E734" s="239">
        <v>7</v>
      </c>
      <c r="F734" s="240">
        <v>12.81</v>
      </c>
      <c r="G734" s="240">
        <f t="shared" si="44"/>
        <v>14.767368000000001</v>
      </c>
      <c r="H734" s="240">
        <f t="shared" si="45"/>
        <v>15.491133000000001</v>
      </c>
      <c r="I734" s="240">
        <f t="shared" si="46"/>
        <v>103.371576</v>
      </c>
      <c r="J734" s="240">
        <f t="shared" si="47"/>
        <v>108.43793100000001</v>
      </c>
    </row>
    <row r="735" spans="1:10">
      <c r="A735" s="239" t="s">
        <v>1541</v>
      </c>
      <c r="B735" s="239" t="s">
        <v>70</v>
      </c>
      <c r="C735" s="223" t="s">
        <v>1542</v>
      </c>
      <c r="D735" s="239" t="s">
        <v>72</v>
      </c>
      <c r="E735" s="239">
        <v>3</v>
      </c>
      <c r="F735" s="240">
        <v>22.74</v>
      </c>
      <c r="G735" s="240">
        <f t="shared" si="44"/>
        <v>26.214672</v>
      </c>
      <c r="H735" s="240">
        <f t="shared" si="45"/>
        <v>27.499482</v>
      </c>
      <c r="I735" s="240">
        <f t="shared" si="46"/>
        <v>78.644015999999993</v>
      </c>
      <c r="J735" s="240">
        <f t="shared" si="47"/>
        <v>82.498446000000001</v>
      </c>
    </row>
    <row r="736" spans="1:10">
      <c r="A736" s="239" t="s">
        <v>1543</v>
      </c>
      <c r="B736" s="239" t="s">
        <v>70</v>
      </c>
      <c r="C736" s="223" t="s">
        <v>1544</v>
      </c>
      <c r="D736" s="239" t="s">
        <v>72</v>
      </c>
      <c r="E736" s="239">
        <v>3</v>
      </c>
      <c r="F736" s="240">
        <v>29.64</v>
      </c>
      <c r="G736" s="240">
        <f t="shared" si="44"/>
        <v>34.168992000000003</v>
      </c>
      <c r="H736" s="240">
        <f t="shared" si="45"/>
        <v>35.843651999999999</v>
      </c>
      <c r="I736" s="240">
        <f t="shared" si="46"/>
        <v>102.50697600000001</v>
      </c>
      <c r="J736" s="240">
        <f t="shared" si="47"/>
        <v>107.530956</v>
      </c>
    </row>
    <row r="737" spans="1:10">
      <c r="A737" s="239" t="s">
        <v>1545</v>
      </c>
      <c r="B737" s="239" t="s">
        <v>70</v>
      </c>
      <c r="C737" s="223" t="s">
        <v>1546</v>
      </c>
      <c r="D737" s="239" t="s">
        <v>72</v>
      </c>
      <c r="E737" s="239">
        <v>1</v>
      </c>
      <c r="F737" s="240">
        <v>40.74</v>
      </c>
      <c r="G737" s="240">
        <f t="shared" si="44"/>
        <v>46.965072000000006</v>
      </c>
      <c r="H737" s="240">
        <f t="shared" si="45"/>
        <v>49.266882000000003</v>
      </c>
      <c r="I737" s="240">
        <f t="shared" si="46"/>
        <v>46.965072000000006</v>
      </c>
      <c r="J737" s="240">
        <f t="shared" si="47"/>
        <v>49.266882000000003</v>
      </c>
    </row>
    <row r="738" spans="1:10">
      <c r="A738" s="239" t="s">
        <v>1547</v>
      </c>
      <c r="B738" s="239" t="s">
        <v>70</v>
      </c>
      <c r="C738" s="223" t="s">
        <v>1548</v>
      </c>
      <c r="D738" s="239" t="s">
        <v>72</v>
      </c>
      <c r="E738" s="239">
        <v>12</v>
      </c>
      <c r="F738" s="240">
        <v>47.37</v>
      </c>
      <c r="G738" s="240">
        <f t="shared" si="44"/>
        <v>54.608136000000002</v>
      </c>
      <c r="H738" s="240">
        <f t="shared" si="45"/>
        <v>57.284540999999997</v>
      </c>
      <c r="I738" s="240">
        <f t="shared" si="46"/>
        <v>655.29763200000002</v>
      </c>
      <c r="J738" s="240">
        <f t="shared" si="47"/>
        <v>687.414492</v>
      </c>
    </row>
    <row r="739" spans="1:10">
      <c r="A739" s="239" t="s">
        <v>1549</v>
      </c>
      <c r="B739" s="239" t="s">
        <v>70</v>
      </c>
      <c r="C739" s="223" t="s">
        <v>1550</v>
      </c>
      <c r="D739" s="239" t="s">
        <v>72</v>
      </c>
      <c r="E739" s="239">
        <v>12</v>
      </c>
      <c r="F739" s="240">
        <v>25.02</v>
      </c>
      <c r="G739" s="240">
        <f t="shared" si="44"/>
        <v>28.843056000000001</v>
      </c>
      <c r="H739" s="240">
        <f t="shared" si="45"/>
        <v>30.256686000000002</v>
      </c>
      <c r="I739" s="240">
        <f t="shared" si="46"/>
        <v>346.11667199999999</v>
      </c>
      <c r="J739" s="240">
        <f t="shared" si="47"/>
        <v>363.08023200000002</v>
      </c>
    </row>
    <row r="740" spans="1:10">
      <c r="A740" s="239" t="s">
        <v>1551</v>
      </c>
      <c r="B740" s="239" t="s">
        <v>70</v>
      </c>
      <c r="C740" s="223" t="s">
        <v>1552</v>
      </c>
      <c r="D740" s="239" t="s">
        <v>72</v>
      </c>
      <c r="E740" s="239">
        <v>12</v>
      </c>
      <c r="F740" s="240">
        <v>76.430000000000007</v>
      </c>
      <c r="G740" s="240">
        <f t="shared" si="44"/>
        <v>88.108504000000011</v>
      </c>
      <c r="H740" s="240">
        <f t="shared" si="45"/>
        <v>92.426799000000017</v>
      </c>
      <c r="I740" s="240">
        <f t="shared" si="46"/>
        <v>1057.302048</v>
      </c>
      <c r="J740" s="240">
        <f t="shared" si="47"/>
        <v>1109.1215880000002</v>
      </c>
    </row>
    <row r="741" spans="1:10">
      <c r="A741" s="239" t="s">
        <v>1553</v>
      </c>
      <c r="B741" s="239" t="s">
        <v>70</v>
      </c>
      <c r="C741" s="223" t="s">
        <v>1554</v>
      </c>
      <c r="D741" s="239" t="s">
        <v>72</v>
      </c>
      <c r="E741" s="239">
        <v>12</v>
      </c>
      <c r="F741" s="240">
        <v>12.02</v>
      </c>
      <c r="G741" s="240">
        <f t="shared" si="44"/>
        <v>13.856655999999999</v>
      </c>
      <c r="H741" s="240">
        <f t="shared" si="45"/>
        <v>14.535786</v>
      </c>
      <c r="I741" s="240">
        <f t="shared" si="46"/>
        <v>166.27987199999998</v>
      </c>
      <c r="J741" s="240">
        <f t="shared" si="47"/>
        <v>174.42943199999999</v>
      </c>
    </row>
    <row r="742" spans="1:10">
      <c r="A742" s="239" t="s">
        <v>1555</v>
      </c>
      <c r="B742" s="239" t="s">
        <v>70</v>
      </c>
      <c r="C742" s="223" t="s">
        <v>1556</v>
      </c>
      <c r="D742" s="239" t="s">
        <v>72</v>
      </c>
      <c r="E742" s="239">
        <v>3</v>
      </c>
      <c r="F742" s="240">
        <v>12.43</v>
      </c>
      <c r="G742" s="240">
        <f t="shared" si="44"/>
        <v>14.329304</v>
      </c>
      <c r="H742" s="240">
        <f t="shared" si="45"/>
        <v>15.031599</v>
      </c>
      <c r="I742" s="240">
        <f t="shared" si="46"/>
        <v>42.987912000000001</v>
      </c>
      <c r="J742" s="240">
        <f t="shared" si="47"/>
        <v>45.094797</v>
      </c>
    </row>
    <row r="743" spans="1:10">
      <c r="A743" s="239" t="s">
        <v>1557</v>
      </c>
      <c r="B743" s="239" t="s">
        <v>70</v>
      </c>
      <c r="C743" s="223" t="s">
        <v>1558</v>
      </c>
      <c r="D743" s="239" t="s">
        <v>72</v>
      </c>
      <c r="E743" s="239">
        <v>1</v>
      </c>
      <c r="F743" s="240">
        <v>20.92</v>
      </c>
      <c r="G743" s="240">
        <f t="shared" si="44"/>
        <v>24.116576000000002</v>
      </c>
      <c r="H743" s="240">
        <f t="shared" si="45"/>
        <v>25.298556000000001</v>
      </c>
      <c r="I743" s="240">
        <f t="shared" si="46"/>
        <v>24.116576000000002</v>
      </c>
      <c r="J743" s="240">
        <f t="shared" si="47"/>
        <v>25.298556000000001</v>
      </c>
    </row>
    <row r="744" spans="1:10">
      <c r="A744" s="239" t="s">
        <v>1559</v>
      </c>
      <c r="B744" s="239" t="s">
        <v>70</v>
      </c>
      <c r="C744" s="223" t="s">
        <v>1560</v>
      </c>
      <c r="D744" s="239" t="s">
        <v>72</v>
      </c>
      <c r="E744" s="239">
        <v>1</v>
      </c>
      <c r="F744" s="240">
        <v>14.96</v>
      </c>
      <c r="G744" s="240">
        <f t="shared" si="44"/>
        <v>17.245888000000001</v>
      </c>
      <c r="H744" s="240">
        <f t="shared" si="45"/>
        <v>18.091128000000001</v>
      </c>
      <c r="I744" s="240">
        <f t="shared" si="46"/>
        <v>17.245888000000001</v>
      </c>
      <c r="J744" s="240">
        <f t="shared" si="47"/>
        <v>18.091128000000001</v>
      </c>
    </row>
    <row r="745" spans="1:10">
      <c r="A745" s="239" t="s">
        <v>1561</v>
      </c>
      <c r="B745" s="239" t="s">
        <v>70</v>
      </c>
      <c r="C745" s="223" t="s">
        <v>1562</v>
      </c>
      <c r="D745" s="239" t="s">
        <v>72</v>
      </c>
      <c r="E745" s="239">
        <v>6</v>
      </c>
      <c r="F745" s="240">
        <v>6.76</v>
      </c>
      <c r="G745" s="240">
        <f t="shared" si="44"/>
        <v>7.7929279999999999</v>
      </c>
      <c r="H745" s="240">
        <f t="shared" si="45"/>
        <v>8.174868</v>
      </c>
      <c r="I745" s="240">
        <f t="shared" si="46"/>
        <v>46.757567999999999</v>
      </c>
      <c r="J745" s="240">
        <f t="shared" si="47"/>
        <v>49.049208</v>
      </c>
    </row>
    <row r="746" spans="1:10">
      <c r="A746" s="239" t="s">
        <v>1563</v>
      </c>
      <c r="B746" s="239" t="s">
        <v>70</v>
      </c>
      <c r="C746" s="223" t="s">
        <v>1564</v>
      </c>
      <c r="D746" s="239" t="s">
        <v>72</v>
      </c>
      <c r="E746" s="239">
        <v>7</v>
      </c>
      <c r="F746" s="240">
        <v>71.53</v>
      </c>
      <c r="G746" s="240">
        <f t="shared" si="44"/>
        <v>82.459783999999999</v>
      </c>
      <c r="H746" s="240">
        <f t="shared" si="45"/>
        <v>86.501229000000009</v>
      </c>
      <c r="I746" s="240">
        <f t="shared" si="46"/>
        <v>577.21848799999998</v>
      </c>
      <c r="J746" s="240">
        <f t="shared" si="47"/>
        <v>605.50860300000011</v>
      </c>
    </row>
    <row r="747" spans="1:10">
      <c r="A747" s="239" t="s">
        <v>1565</v>
      </c>
      <c r="B747" s="239" t="s">
        <v>70</v>
      </c>
      <c r="C747" s="223" t="s">
        <v>1566</v>
      </c>
      <c r="D747" s="239" t="s">
        <v>72</v>
      </c>
      <c r="E747" s="239">
        <v>3</v>
      </c>
      <c r="F747" s="240">
        <v>39.21</v>
      </c>
      <c r="G747" s="240">
        <f t="shared" si="44"/>
        <v>45.201288000000005</v>
      </c>
      <c r="H747" s="240">
        <f t="shared" si="45"/>
        <v>47.416653000000004</v>
      </c>
      <c r="I747" s="240">
        <f t="shared" si="46"/>
        <v>135.60386400000002</v>
      </c>
      <c r="J747" s="240">
        <f t="shared" si="47"/>
        <v>142.24995900000002</v>
      </c>
    </row>
    <row r="748" spans="1:10">
      <c r="A748" s="239" t="s">
        <v>1567</v>
      </c>
      <c r="B748" s="239" t="s">
        <v>70</v>
      </c>
      <c r="C748" s="223" t="s">
        <v>1568</v>
      </c>
      <c r="D748" s="239" t="s">
        <v>72</v>
      </c>
      <c r="E748" s="239">
        <v>3</v>
      </c>
      <c r="F748" s="240">
        <v>9.1999999999999993</v>
      </c>
      <c r="G748" s="240">
        <f t="shared" si="44"/>
        <v>10.60576</v>
      </c>
      <c r="H748" s="240">
        <f t="shared" si="45"/>
        <v>11.12556</v>
      </c>
      <c r="I748" s="240">
        <f t="shared" si="46"/>
        <v>31.81728</v>
      </c>
      <c r="J748" s="240">
        <f t="shared" si="47"/>
        <v>33.37668</v>
      </c>
    </row>
    <row r="749" spans="1:10">
      <c r="A749" s="239" t="s">
        <v>1569</v>
      </c>
      <c r="B749" s="239" t="s">
        <v>70</v>
      </c>
      <c r="C749" s="223" t="s">
        <v>1570</v>
      </c>
      <c r="D749" s="239" t="s">
        <v>72</v>
      </c>
      <c r="E749" s="239">
        <v>7</v>
      </c>
      <c r="F749" s="240">
        <v>27.2</v>
      </c>
      <c r="G749" s="240">
        <f t="shared" si="44"/>
        <v>31.356159999999999</v>
      </c>
      <c r="H749" s="240">
        <f t="shared" si="45"/>
        <v>32.892960000000002</v>
      </c>
      <c r="I749" s="240">
        <f t="shared" si="46"/>
        <v>219.49312</v>
      </c>
      <c r="J749" s="240">
        <f t="shared" si="47"/>
        <v>230.25072</v>
      </c>
    </row>
    <row r="750" spans="1:10">
      <c r="A750" s="239" t="s">
        <v>1571</v>
      </c>
      <c r="B750" s="239" t="s">
        <v>70</v>
      </c>
      <c r="C750" s="223" t="s">
        <v>1572</v>
      </c>
      <c r="D750" s="239" t="s">
        <v>72</v>
      </c>
      <c r="E750" s="239">
        <v>7</v>
      </c>
      <c r="F750" s="240">
        <v>1.45</v>
      </c>
      <c r="G750" s="240">
        <f t="shared" si="44"/>
        <v>1.6715599999999999</v>
      </c>
      <c r="H750" s="240">
        <f t="shared" si="45"/>
        <v>1.753485</v>
      </c>
      <c r="I750" s="240">
        <f t="shared" si="46"/>
        <v>11.70092</v>
      </c>
      <c r="J750" s="240">
        <f t="shared" si="47"/>
        <v>12.274395</v>
      </c>
    </row>
    <row r="751" spans="1:10">
      <c r="A751" s="239" t="s">
        <v>1573</v>
      </c>
      <c r="B751" s="239" t="s">
        <v>70</v>
      </c>
      <c r="C751" s="223" t="s">
        <v>1574</v>
      </c>
      <c r="D751" s="239" t="s">
        <v>72</v>
      </c>
      <c r="E751" s="239">
        <v>6</v>
      </c>
      <c r="F751" s="240">
        <v>3.22</v>
      </c>
      <c r="G751" s="240">
        <f t="shared" si="44"/>
        <v>3.7120160000000002</v>
      </c>
      <c r="H751" s="240">
        <f t="shared" si="45"/>
        <v>3.8939460000000006</v>
      </c>
      <c r="I751" s="240">
        <f t="shared" si="46"/>
        <v>22.272096000000001</v>
      </c>
      <c r="J751" s="240">
        <f t="shared" si="47"/>
        <v>23.363676000000005</v>
      </c>
    </row>
    <row r="752" spans="1:10">
      <c r="A752" s="239" t="s">
        <v>1575</v>
      </c>
      <c r="B752" s="239" t="s">
        <v>70</v>
      </c>
      <c r="C752" s="223" t="s">
        <v>1576</v>
      </c>
      <c r="D752" s="239" t="s">
        <v>72</v>
      </c>
      <c r="E752" s="239">
        <v>3</v>
      </c>
      <c r="F752" s="240">
        <v>5.5</v>
      </c>
      <c r="G752" s="240">
        <f t="shared" si="44"/>
        <v>6.3404000000000007</v>
      </c>
      <c r="H752" s="240">
        <f t="shared" si="45"/>
        <v>6.6511500000000003</v>
      </c>
      <c r="I752" s="240">
        <f t="shared" si="46"/>
        <v>19.0212</v>
      </c>
      <c r="J752" s="240">
        <f t="shared" si="47"/>
        <v>19.95345</v>
      </c>
    </row>
    <row r="753" spans="1:10">
      <c r="A753" s="239" t="s">
        <v>1577</v>
      </c>
      <c r="B753" s="239" t="s">
        <v>70</v>
      </c>
      <c r="C753" s="223" t="s">
        <v>1578</v>
      </c>
      <c r="D753" s="239" t="s">
        <v>72</v>
      </c>
      <c r="E753" s="239">
        <v>1</v>
      </c>
      <c r="F753" s="240">
        <v>12.69</v>
      </c>
      <c r="G753" s="240">
        <f t="shared" si="44"/>
        <v>14.629032</v>
      </c>
      <c r="H753" s="240">
        <f t="shared" si="45"/>
        <v>15.346017</v>
      </c>
      <c r="I753" s="240">
        <f t="shared" si="46"/>
        <v>14.629032</v>
      </c>
      <c r="J753" s="240">
        <f t="shared" si="47"/>
        <v>15.346017</v>
      </c>
    </row>
    <row r="754" spans="1:10">
      <c r="A754" s="239" t="s">
        <v>1579</v>
      </c>
      <c r="B754" s="239" t="s">
        <v>70</v>
      </c>
      <c r="C754" s="223" t="s">
        <v>1580</v>
      </c>
      <c r="D754" s="239" t="s">
        <v>72</v>
      </c>
      <c r="E754" s="239">
        <v>7</v>
      </c>
      <c r="F754" s="240">
        <v>2.86</v>
      </c>
      <c r="G754" s="240">
        <f t="shared" si="44"/>
        <v>3.2970079999999999</v>
      </c>
      <c r="H754" s="240">
        <f t="shared" si="45"/>
        <v>3.4585979999999998</v>
      </c>
      <c r="I754" s="240">
        <f t="shared" si="46"/>
        <v>23.079056000000001</v>
      </c>
      <c r="J754" s="240">
        <f t="shared" si="47"/>
        <v>24.210186</v>
      </c>
    </row>
    <row r="755" spans="1:10">
      <c r="A755" s="239" t="s">
        <v>1581</v>
      </c>
      <c r="B755" s="239" t="s">
        <v>70</v>
      </c>
      <c r="C755" s="223" t="s">
        <v>1582</v>
      </c>
      <c r="D755" s="239" t="s">
        <v>72</v>
      </c>
      <c r="E755" s="239">
        <v>6</v>
      </c>
      <c r="F755" s="240">
        <v>1.84</v>
      </c>
      <c r="G755" s="240">
        <f t="shared" si="44"/>
        <v>2.1211520000000004</v>
      </c>
      <c r="H755" s="240">
        <f t="shared" si="45"/>
        <v>2.2251120000000002</v>
      </c>
      <c r="I755" s="240">
        <f t="shared" si="46"/>
        <v>12.726912000000002</v>
      </c>
      <c r="J755" s="240">
        <f t="shared" si="47"/>
        <v>13.350672000000001</v>
      </c>
    </row>
    <row r="756" spans="1:10">
      <c r="A756" s="239" t="s">
        <v>1583</v>
      </c>
      <c r="B756" s="239" t="s">
        <v>70</v>
      </c>
      <c r="C756" s="223" t="s">
        <v>1584</v>
      </c>
      <c r="D756" s="239" t="s">
        <v>72</v>
      </c>
      <c r="E756" s="239">
        <v>7</v>
      </c>
      <c r="F756" s="240">
        <v>0.89</v>
      </c>
      <c r="G756" s="240">
        <f t="shared" si="44"/>
        <v>1.025992</v>
      </c>
      <c r="H756" s="240">
        <f t="shared" si="45"/>
        <v>1.0762770000000002</v>
      </c>
      <c r="I756" s="240">
        <f t="shared" si="46"/>
        <v>7.1819439999999997</v>
      </c>
      <c r="J756" s="240">
        <f t="shared" si="47"/>
        <v>7.5339390000000011</v>
      </c>
    </row>
    <row r="757" spans="1:10">
      <c r="A757" s="239" t="s">
        <v>1585</v>
      </c>
      <c r="B757" s="239" t="s">
        <v>70</v>
      </c>
      <c r="C757" s="223" t="s">
        <v>1586</v>
      </c>
      <c r="D757" s="239" t="s">
        <v>72</v>
      </c>
      <c r="E757" s="239">
        <v>1</v>
      </c>
      <c r="F757" s="240">
        <v>12.64</v>
      </c>
      <c r="G757" s="240">
        <f t="shared" si="44"/>
        <v>14.571392000000001</v>
      </c>
      <c r="H757" s="240">
        <f t="shared" si="45"/>
        <v>15.285552000000001</v>
      </c>
      <c r="I757" s="240">
        <f t="shared" si="46"/>
        <v>14.571392000000001</v>
      </c>
      <c r="J757" s="240">
        <f t="shared" si="47"/>
        <v>15.285552000000001</v>
      </c>
    </row>
    <row r="758" spans="1:10">
      <c r="A758" s="239" t="s">
        <v>1587</v>
      </c>
      <c r="B758" s="239" t="s">
        <v>70</v>
      </c>
      <c r="C758" s="223" t="s">
        <v>1588</v>
      </c>
      <c r="D758" s="239" t="s">
        <v>72</v>
      </c>
      <c r="E758" s="239">
        <v>3</v>
      </c>
      <c r="F758" s="240">
        <v>5.68</v>
      </c>
      <c r="G758" s="240">
        <f t="shared" si="44"/>
        <v>6.5479039999999999</v>
      </c>
      <c r="H758" s="240">
        <f t="shared" si="45"/>
        <v>6.868824</v>
      </c>
      <c r="I758" s="240">
        <f t="shared" si="46"/>
        <v>19.643712000000001</v>
      </c>
      <c r="J758" s="240">
        <f t="shared" si="47"/>
        <v>20.606472</v>
      </c>
    </row>
    <row r="759" spans="1:10">
      <c r="A759" s="239" t="s">
        <v>1589</v>
      </c>
      <c r="B759" s="239" t="s">
        <v>70</v>
      </c>
      <c r="C759" s="223" t="s">
        <v>1590</v>
      </c>
      <c r="D759" s="239" t="s">
        <v>72</v>
      </c>
      <c r="E759" s="239">
        <v>1</v>
      </c>
      <c r="F759" s="240">
        <v>16.97</v>
      </c>
      <c r="G759" s="240">
        <f t="shared" si="44"/>
        <v>19.563016000000001</v>
      </c>
      <c r="H759" s="240">
        <f t="shared" si="45"/>
        <v>20.521820999999999</v>
      </c>
      <c r="I759" s="240">
        <f t="shared" si="46"/>
        <v>19.563016000000001</v>
      </c>
      <c r="J759" s="240">
        <f t="shared" si="47"/>
        <v>20.521820999999999</v>
      </c>
    </row>
    <row r="760" spans="1:10">
      <c r="A760" s="239" t="s">
        <v>1591</v>
      </c>
      <c r="B760" s="239" t="s">
        <v>70</v>
      </c>
      <c r="C760" s="223" t="s">
        <v>1592</v>
      </c>
      <c r="D760" s="239" t="s">
        <v>72</v>
      </c>
      <c r="E760" s="239">
        <v>7</v>
      </c>
      <c r="F760" s="240">
        <v>1.32</v>
      </c>
      <c r="G760" s="240">
        <f t="shared" si="44"/>
        <v>1.5216960000000002</v>
      </c>
      <c r="H760" s="240">
        <f t="shared" si="45"/>
        <v>1.596276</v>
      </c>
      <c r="I760" s="240">
        <f t="shared" si="46"/>
        <v>10.651872000000001</v>
      </c>
      <c r="J760" s="240">
        <f t="shared" si="47"/>
        <v>11.173932000000001</v>
      </c>
    </row>
    <row r="761" spans="1:10">
      <c r="A761" s="239" t="s">
        <v>1593</v>
      </c>
      <c r="B761" s="239" t="s">
        <v>70</v>
      </c>
      <c r="C761" s="223" t="s">
        <v>1594</v>
      </c>
      <c r="D761" s="239" t="s">
        <v>72</v>
      </c>
      <c r="E761" s="239">
        <v>7</v>
      </c>
      <c r="F761" s="240">
        <v>1.73</v>
      </c>
      <c r="G761" s="240">
        <f t="shared" si="44"/>
        <v>1.9943440000000001</v>
      </c>
      <c r="H761" s="240">
        <f t="shared" si="45"/>
        <v>2.0920890000000001</v>
      </c>
      <c r="I761" s="240">
        <f t="shared" si="46"/>
        <v>13.960408000000001</v>
      </c>
      <c r="J761" s="240">
        <f t="shared" si="47"/>
        <v>14.644623000000001</v>
      </c>
    </row>
    <row r="762" spans="1:10">
      <c r="A762" s="239" t="s">
        <v>1595</v>
      </c>
      <c r="B762" s="239" t="s">
        <v>70</v>
      </c>
      <c r="C762" s="223" t="s">
        <v>1596</v>
      </c>
      <c r="D762" s="239" t="s">
        <v>72</v>
      </c>
      <c r="E762" s="239">
        <v>47</v>
      </c>
      <c r="F762" s="240">
        <v>1.84</v>
      </c>
      <c r="G762" s="240">
        <f t="shared" si="44"/>
        <v>2.1211520000000004</v>
      </c>
      <c r="H762" s="240">
        <f t="shared" si="45"/>
        <v>2.2251120000000002</v>
      </c>
      <c r="I762" s="240">
        <f t="shared" si="46"/>
        <v>99.694144000000023</v>
      </c>
      <c r="J762" s="240">
        <f t="shared" si="47"/>
        <v>104.58026400000001</v>
      </c>
    </row>
    <row r="763" spans="1:10">
      <c r="A763" s="239" t="s">
        <v>1597</v>
      </c>
      <c r="B763" s="239" t="s">
        <v>70</v>
      </c>
      <c r="C763" s="223" t="s">
        <v>1598</v>
      </c>
      <c r="D763" s="239" t="s">
        <v>72</v>
      </c>
      <c r="E763" s="239">
        <v>3</v>
      </c>
      <c r="F763" s="240">
        <v>2.14</v>
      </c>
      <c r="G763" s="240">
        <f t="shared" si="44"/>
        <v>2.4669920000000003</v>
      </c>
      <c r="H763" s="240">
        <f t="shared" si="45"/>
        <v>2.5879020000000001</v>
      </c>
      <c r="I763" s="240">
        <f t="shared" si="46"/>
        <v>7.4009760000000009</v>
      </c>
      <c r="J763" s="240">
        <f t="shared" si="47"/>
        <v>7.7637060000000009</v>
      </c>
    </row>
    <row r="764" spans="1:10">
      <c r="A764" s="239" t="s">
        <v>1599</v>
      </c>
      <c r="B764" s="239" t="s">
        <v>70</v>
      </c>
      <c r="C764" s="223" t="s">
        <v>1600</v>
      </c>
      <c r="D764" s="239" t="s">
        <v>72</v>
      </c>
      <c r="E764" s="239">
        <v>1</v>
      </c>
      <c r="F764" s="240">
        <v>3.8</v>
      </c>
      <c r="G764" s="240">
        <f t="shared" si="44"/>
        <v>4.3806399999999996</v>
      </c>
      <c r="H764" s="240">
        <f t="shared" si="45"/>
        <v>4.5953400000000002</v>
      </c>
      <c r="I764" s="240">
        <f t="shared" si="46"/>
        <v>4.3806399999999996</v>
      </c>
      <c r="J764" s="240">
        <f t="shared" si="47"/>
        <v>4.5953400000000002</v>
      </c>
    </row>
    <row r="765" spans="1:10">
      <c r="A765" s="239" t="s">
        <v>1601</v>
      </c>
      <c r="B765" s="239" t="s">
        <v>70</v>
      </c>
      <c r="C765" s="223" t="s">
        <v>1602</v>
      </c>
      <c r="D765" s="239" t="s">
        <v>72</v>
      </c>
      <c r="E765" s="239">
        <v>1</v>
      </c>
      <c r="F765" s="240">
        <v>5.5</v>
      </c>
      <c r="G765" s="240">
        <f t="shared" si="44"/>
        <v>6.3404000000000007</v>
      </c>
      <c r="H765" s="240">
        <f t="shared" si="45"/>
        <v>6.6511500000000003</v>
      </c>
      <c r="I765" s="240">
        <f t="shared" si="46"/>
        <v>6.3404000000000007</v>
      </c>
      <c r="J765" s="240">
        <f t="shared" si="47"/>
        <v>6.6511500000000003</v>
      </c>
    </row>
    <row r="766" spans="1:10">
      <c r="A766" s="239" t="s">
        <v>1603</v>
      </c>
      <c r="B766" s="239" t="s">
        <v>70</v>
      </c>
      <c r="C766" s="223" t="s">
        <v>1604</v>
      </c>
      <c r="D766" s="239" t="s">
        <v>72</v>
      </c>
      <c r="E766" s="239">
        <v>6</v>
      </c>
      <c r="F766" s="240">
        <v>11.18</v>
      </c>
      <c r="G766" s="240">
        <f t="shared" si="44"/>
        <v>12.888304</v>
      </c>
      <c r="H766" s="240">
        <f t="shared" si="45"/>
        <v>13.519973999999999</v>
      </c>
      <c r="I766" s="240">
        <f t="shared" si="46"/>
        <v>77.329824000000002</v>
      </c>
      <c r="J766" s="240">
        <f t="shared" si="47"/>
        <v>81.119844000000001</v>
      </c>
    </row>
    <row r="767" spans="1:10">
      <c r="A767" s="239" t="s">
        <v>1605</v>
      </c>
      <c r="B767" s="239" t="s">
        <v>70</v>
      </c>
      <c r="C767" s="223" t="s">
        <v>1606</v>
      </c>
      <c r="D767" s="239" t="s">
        <v>72</v>
      </c>
      <c r="E767" s="239">
        <v>6</v>
      </c>
      <c r="F767" s="240">
        <v>17.03</v>
      </c>
      <c r="G767" s="240">
        <f t="shared" si="44"/>
        <v>19.632184000000002</v>
      </c>
      <c r="H767" s="240">
        <f t="shared" si="45"/>
        <v>20.594379000000004</v>
      </c>
      <c r="I767" s="240">
        <f t="shared" si="46"/>
        <v>117.79310400000001</v>
      </c>
      <c r="J767" s="240">
        <f t="shared" si="47"/>
        <v>123.56627400000002</v>
      </c>
    </row>
    <row r="768" spans="1:10">
      <c r="A768" s="239" t="s">
        <v>1607</v>
      </c>
      <c r="B768" s="239" t="s">
        <v>70</v>
      </c>
      <c r="C768" s="223" t="s">
        <v>1608</v>
      </c>
      <c r="D768" s="239" t="s">
        <v>72</v>
      </c>
      <c r="E768" s="239">
        <v>3</v>
      </c>
      <c r="F768" s="240">
        <v>7.66</v>
      </c>
      <c r="G768" s="240">
        <f t="shared" si="44"/>
        <v>8.8304480000000005</v>
      </c>
      <c r="H768" s="240">
        <f t="shared" si="45"/>
        <v>9.2632380000000012</v>
      </c>
      <c r="I768" s="240">
        <f t="shared" si="46"/>
        <v>26.491344000000002</v>
      </c>
      <c r="J768" s="240">
        <f t="shared" si="47"/>
        <v>27.789714000000004</v>
      </c>
    </row>
    <row r="769" spans="1:10">
      <c r="A769" s="239" t="s">
        <v>1609</v>
      </c>
      <c r="B769" s="239" t="s">
        <v>70</v>
      </c>
      <c r="C769" s="223" t="s">
        <v>1610</v>
      </c>
      <c r="D769" s="239" t="s">
        <v>72</v>
      </c>
      <c r="E769" s="239">
        <v>18</v>
      </c>
      <c r="F769" s="240">
        <v>0.8</v>
      </c>
      <c r="G769" s="240">
        <f t="shared" si="44"/>
        <v>0.92224000000000006</v>
      </c>
      <c r="H769" s="240">
        <f t="shared" si="45"/>
        <v>0.96744000000000008</v>
      </c>
      <c r="I769" s="240">
        <f t="shared" si="46"/>
        <v>16.60032</v>
      </c>
      <c r="J769" s="240">
        <f t="shared" si="47"/>
        <v>17.413920000000001</v>
      </c>
    </row>
    <row r="770" spans="1:10">
      <c r="A770" s="239" t="s">
        <v>1611</v>
      </c>
      <c r="B770" s="239" t="s">
        <v>70</v>
      </c>
      <c r="C770" s="223" t="s">
        <v>1612</v>
      </c>
      <c r="D770" s="239" t="s">
        <v>72</v>
      </c>
      <c r="E770" s="239">
        <v>12</v>
      </c>
      <c r="F770" s="240">
        <v>0.85</v>
      </c>
      <c r="G770" s="240">
        <f t="shared" ref="G770:G833" si="48">F770*(1+$L$2)</f>
        <v>0.97987999999999997</v>
      </c>
      <c r="H770" s="240">
        <f t="shared" ref="H770:H833" si="49">F770*(1+$M$2)</f>
        <v>1.0279050000000001</v>
      </c>
      <c r="I770" s="240">
        <f t="shared" ref="I770:I833" si="50">E770*G770</f>
        <v>11.758559999999999</v>
      </c>
      <c r="J770" s="240">
        <f t="shared" ref="J770:J833" si="51">E770*H770</f>
        <v>12.334860000000001</v>
      </c>
    </row>
    <row r="771" spans="1:10">
      <c r="A771" s="239" t="s">
        <v>1613</v>
      </c>
      <c r="B771" s="239" t="s">
        <v>70</v>
      </c>
      <c r="C771" s="223" t="s">
        <v>1614</v>
      </c>
      <c r="D771" s="239" t="s">
        <v>72</v>
      </c>
      <c r="E771" s="239">
        <v>7</v>
      </c>
      <c r="F771" s="240">
        <v>2.0699999999999998</v>
      </c>
      <c r="G771" s="240">
        <f t="shared" si="48"/>
        <v>2.3862959999999998</v>
      </c>
      <c r="H771" s="240">
        <f t="shared" si="49"/>
        <v>2.5032509999999997</v>
      </c>
      <c r="I771" s="240">
        <f t="shared" si="50"/>
        <v>16.704071999999996</v>
      </c>
      <c r="J771" s="240">
        <f t="shared" si="51"/>
        <v>17.522756999999999</v>
      </c>
    </row>
    <row r="772" spans="1:10">
      <c r="A772" s="239" t="s">
        <v>1615</v>
      </c>
      <c r="B772" s="239" t="s">
        <v>70</v>
      </c>
      <c r="C772" s="223" t="s">
        <v>1616</v>
      </c>
      <c r="D772" s="239" t="s">
        <v>72</v>
      </c>
      <c r="E772" s="239">
        <v>7</v>
      </c>
      <c r="F772" s="240">
        <v>4.42</v>
      </c>
      <c r="G772" s="240">
        <f t="shared" si="48"/>
        <v>5.0953759999999999</v>
      </c>
      <c r="H772" s="240">
        <f t="shared" si="49"/>
        <v>5.3451060000000004</v>
      </c>
      <c r="I772" s="240">
        <f t="shared" si="50"/>
        <v>35.667631999999998</v>
      </c>
      <c r="J772" s="240">
        <f t="shared" si="51"/>
        <v>37.415742000000002</v>
      </c>
    </row>
    <row r="773" spans="1:10">
      <c r="A773" s="239" t="s">
        <v>1617</v>
      </c>
      <c r="B773" s="239" t="s">
        <v>70</v>
      </c>
      <c r="C773" s="223" t="s">
        <v>1618</v>
      </c>
      <c r="D773" s="239" t="s">
        <v>72</v>
      </c>
      <c r="E773" s="239">
        <v>3</v>
      </c>
      <c r="F773" s="240">
        <v>4.53</v>
      </c>
      <c r="G773" s="240">
        <f t="shared" si="48"/>
        <v>5.2221840000000004</v>
      </c>
      <c r="H773" s="240">
        <f t="shared" si="49"/>
        <v>5.4781290000000009</v>
      </c>
      <c r="I773" s="240">
        <f t="shared" si="50"/>
        <v>15.666552000000001</v>
      </c>
      <c r="J773" s="240">
        <f t="shared" si="51"/>
        <v>16.434387000000001</v>
      </c>
    </row>
    <row r="774" spans="1:10">
      <c r="A774" s="239" t="s">
        <v>1619</v>
      </c>
      <c r="B774" s="239" t="s">
        <v>70</v>
      </c>
      <c r="C774" s="223" t="s">
        <v>1620</v>
      </c>
      <c r="D774" s="239" t="s">
        <v>72</v>
      </c>
      <c r="E774" s="239">
        <v>3</v>
      </c>
      <c r="F774" s="240">
        <v>13.86</v>
      </c>
      <c r="G774" s="240">
        <f t="shared" si="48"/>
        <v>15.977808</v>
      </c>
      <c r="H774" s="240">
        <f t="shared" si="49"/>
        <v>16.760898000000001</v>
      </c>
      <c r="I774" s="240">
        <f t="shared" si="50"/>
        <v>47.933424000000002</v>
      </c>
      <c r="J774" s="240">
        <f t="shared" si="51"/>
        <v>50.282694000000006</v>
      </c>
    </row>
    <row r="775" spans="1:10">
      <c r="A775" s="239" t="s">
        <v>1621</v>
      </c>
      <c r="B775" s="239" t="s">
        <v>70</v>
      </c>
      <c r="C775" s="223" t="s">
        <v>1622</v>
      </c>
      <c r="D775" s="239" t="s">
        <v>72</v>
      </c>
      <c r="E775" s="239">
        <v>7</v>
      </c>
      <c r="F775" s="240">
        <v>20.27</v>
      </c>
      <c r="G775" s="240">
        <f t="shared" si="48"/>
        <v>23.367256000000001</v>
      </c>
      <c r="H775" s="240">
        <f t="shared" si="49"/>
        <v>24.512511</v>
      </c>
      <c r="I775" s="240">
        <f t="shared" si="50"/>
        <v>163.57079200000001</v>
      </c>
      <c r="J775" s="240">
        <f t="shared" si="51"/>
        <v>171.58757700000001</v>
      </c>
    </row>
    <row r="776" spans="1:10">
      <c r="A776" s="239" t="s">
        <v>1623</v>
      </c>
      <c r="B776" s="239" t="s">
        <v>70</v>
      </c>
      <c r="C776" s="223" t="s">
        <v>1624</v>
      </c>
      <c r="D776" s="239" t="s">
        <v>72</v>
      </c>
      <c r="E776" s="239">
        <v>1</v>
      </c>
      <c r="F776" s="240">
        <v>12.41</v>
      </c>
      <c r="G776" s="240">
        <f t="shared" si="48"/>
        <v>14.306248</v>
      </c>
      <c r="H776" s="240">
        <f t="shared" si="49"/>
        <v>15.007413000000001</v>
      </c>
      <c r="I776" s="240">
        <f t="shared" si="50"/>
        <v>14.306248</v>
      </c>
      <c r="J776" s="240">
        <f t="shared" si="51"/>
        <v>15.007413000000001</v>
      </c>
    </row>
    <row r="777" spans="1:10">
      <c r="A777" s="239" t="s">
        <v>1625</v>
      </c>
      <c r="B777" s="239" t="s">
        <v>70</v>
      </c>
      <c r="C777" s="223" t="s">
        <v>1626</v>
      </c>
      <c r="D777" s="239" t="s">
        <v>72</v>
      </c>
      <c r="E777" s="239">
        <v>3</v>
      </c>
      <c r="F777" s="240">
        <v>4.9400000000000004</v>
      </c>
      <c r="G777" s="240">
        <f t="shared" si="48"/>
        <v>5.6948320000000008</v>
      </c>
      <c r="H777" s="240">
        <f t="shared" si="49"/>
        <v>5.973942000000001</v>
      </c>
      <c r="I777" s="240">
        <f t="shared" si="50"/>
        <v>17.084496000000001</v>
      </c>
      <c r="J777" s="240">
        <f t="shared" si="51"/>
        <v>17.921826000000003</v>
      </c>
    </row>
    <row r="778" spans="1:10">
      <c r="A778" s="239" t="s">
        <v>1627</v>
      </c>
      <c r="B778" s="239" t="s">
        <v>70</v>
      </c>
      <c r="C778" s="223" t="s">
        <v>1628</v>
      </c>
      <c r="D778" s="239" t="s">
        <v>72</v>
      </c>
      <c r="E778" s="239">
        <v>3</v>
      </c>
      <c r="F778" s="240">
        <v>1.59</v>
      </c>
      <c r="G778" s="240">
        <f t="shared" si="48"/>
        <v>1.8329520000000001</v>
      </c>
      <c r="H778" s="240">
        <f t="shared" si="49"/>
        <v>1.9227870000000002</v>
      </c>
      <c r="I778" s="240">
        <f t="shared" si="50"/>
        <v>5.498856</v>
      </c>
      <c r="J778" s="240">
        <f t="shared" si="51"/>
        <v>5.7683610000000005</v>
      </c>
    </row>
    <row r="779" spans="1:10">
      <c r="A779" s="239" t="s">
        <v>1629</v>
      </c>
      <c r="B779" s="239" t="s">
        <v>70</v>
      </c>
      <c r="C779" s="223" t="s">
        <v>1630</v>
      </c>
      <c r="D779" s="239" t="s">
        <v>72</v>
      </c>
      <c r="E779" s="239">
        <v>3</v>
      </c>
      <c r="F779" s="240">
        <v>2.5099999999999998</v>
      </c>
      <c r="G779" s="240">
        <f t="shared" si="48"/>
        <v>2.8935279999999999</v>
      </c>
      <c r="H779" s="240">
        <f t="shared" si="49"/>
        <v>3.0353429999999997</v>
      </c>
      <c r="I779" s="240">
        <f t="shared" si="50"/>
        <v>8.6805839999999996</v>
      </c>
      <c r="J779" s="240">
        <f t="shared" si="51"/>
        <v>9.1060289999999995</v>
      </c>
    </row>
    <row r="780" spans="1:10">
      <c r="A780" s="239" t="s">
        <v>1631</v>
      </c>
      <c r="B780" s="239" t="s">
        <v>70</v>
      </c>
      <c r="C780" s="223" t="s">
        <v>1632</v>
      </c>
      <c r="D780" s="239" t="s">
        <v>72</v>
      </c>
      <c r="E780" s="239">
        <v>1</v>
      </c>
      <c r="F780" s="240">
        <v>39.97</v>
      </c>
      <c r="G780" s="240">
        <f t="shared" si="48"/>
        <v>46.077415999999999</v>
      </c>
      <c r="H780" s="240">
        <f t="shared" si="49"/>
        <v>48.335720999999999</v>
      </c>
      <c r="I780" s="240">
        <f t="shared" si="50"/>
        <v>46.077415999999999</v>
      </c>
      <c r="J780" s="240">
        <f t="shared" si="51"/>
        <v>48.335720999999999</v>
      </c>
    </row>
    <row r="781" spans="1:10">
      <c r="A781" s="239" t="s">
        <v>1633</v>
      </c>
      <c r="B781" s="239" t="s">
        <v>70</v>
      </c>
      <c r="C781" s="223" t="s">
        <v>1634</v>
      </c>
      <c r="D781" s="239" t="s">
        <v>72</v>
      </c>
      <c r="E781" s="239">
        <v>1</v>
      </c>
      <c r="F781" s="240">
        <v>5.03</v>
      </c>
      <c r="G781" s="240">
        <f t="shared" si="48"/>
        <v>5.7985840000000008</v>
      </c>
      <c r="H781" s="240">
        <f t="shared" si="49"/>
        <v>6.0827790000000004</v>
      </c>
      <c r="I781" s="240">
        <f t="shared" si="50"/>
        <v>5.7985840000000008</v>
      </c>
      <c r="J781" s="240">
        <f t="shared" si="51"/>
        <v>6.0827790000000004</v>
      </c>
    </row>
    <row r="782" spans="1:10">
      <c r="A782" s="239" t="s">
        <v>1635</v>
      </c>
      <c r="B782" s="239" t="s">
        <v>70</v>
      </c>
      <c r="C782" s="223" t="s">
        <v>1636</v>
      </c>
      <c r="D782" s="239" t="s">
        <v>72</v>
      </c>
      <c r="E782" s="239">
        <v>1</v>
      </c>
      <c r="F782" s="240">
        <v>10.34</v>
      </c>
      <c r="G782" s="240">
        <f t="shared" si="48"/>
        <v>11.919952</v>
      </c>
      <c r="H782" s="240">
        <f t="shared" si="49"/>
        <v>12.504162000000001</v>
      </c>
      <c r="I782" s="240">
        <f t="shared" si="50"/>
        <v>11.919952</v>
      </c>
      <c r="J782" s="240">
        <f t="shared" si="51"/>
        <v>12.504162000000001</v>
      </c>
    </row>
    <row r="783" spans="1:10">
      <c r="A783" s="239" t="s">
        <v>1637</v>
      </c>
      <c r="B783" s="239" t="s">
        <v>70</v>
      </c>
      <c r="C783" s="223" t="s">
        <v>1638</v>
      </c>
      <c r="D783" s="239" t="s">
        <v>72</v>
      </c>
      <c r="E783" s="239">
        <v>1</v>
      </c>
      <c r="F783" s="240">
        <v>12.07</v>
      </c>
      <c r="G783" s="240">
        <f t="shared" si="48"/>
        <v>13.914296</v>
      </c>
      <c r="H783" s="240">
        <f t="shared" si="49"/>
        <v>14.596251000000001</v>
      </c>
      <c r="I783" s="240">
        <f t="shared" si="50"/>
        <v>13.914296</v>
      </c>
      <c r="J783" s="240">
        <f t="shared" si="51"/>
        <v>14.596251000000001</v>
      </c>
    </row>
    <row r="784" spans="1:10">
      <c r="A784" s="239" t="s">
        <v>1639</v>
      </c>
      <c r="B784" s="239" t="s">
        <v>70</v>
      </c>
      <c r="C784" s="223" t="s">
        <v>1640</v>
      </c>
      <c r="D784" s="239" t="s">
        <v>72</v>
      </c>
      <c r="E784" s="239">
        <v>1</v>
      </c>
      <c r="F784" s="240">
        <v>6.7</v>
      </c>
      <c r="G784" s="240">
        <f t="shared" si="48"/>
        <v>7.7237600000000004</v>
      </c>
      <c r="H784" s="240">
        <f t="shared" si="49"/>
        <v>8.102310000000001</v>
      </c>
      <c r="I784" s="240">
        <f t="shared" si="50"/>
        <v>7.7237600000000004</v>
      </c>
      <c r="J784" s="240">
        <f t="shared" si="51"/>
        <v>8.102310000000001</v>
      </c>
    </row>
    <row r="785" spans="1:10">
      <c r="A785" s="239" t="s">
        <v>1641</v>
      </c>
      <c r="B785" s="239" t="s">
        <v>70</v>
      </c>
      <c r="C785" s="223" t="s">
        <v>1642</v>
      </c>
      <c r="D785" s="239" t="s">
        <v>72</v>
      </c>
      <c r="E785" s="239">
        <v>1</v>
      </c>
      <c r="F785" s="240">
        <v>33.5</v>
      </c>
      <c r="G785" s="240">
        <f t="shared" si="48"/>
        <v>38.6188</v>
      </c>
      <c r="H785" s="240">
        <f t="shared" si="49"/>
        <v>40.51155</v>
      </c>
      <c r="I785" s="240">
        <f t="shared" si="50"/>
        <v>38.6188</v>
      </c>
      <c r="J785" s="240">
        <f t="shared" si="51"/>
        <v>40.51155</v>
      </c>
    </row>
    <row r="786" spans="1:10">
      <c r="A786" s="239" t="s">
        <v>1643</v>
      </c>
      <c r="B786" s="239" t="s">
        <v>70</v>
      </c>
      <c r="C786" s="223" t="s">
        <v>1644</v>
      </c>
      <c r="D786" s="239" t="s">
        <v>72</v>
      </c>
      <c r="E786" s="239">
        <v>3</v>
      </c>
      <c r="F786" s="240">
        <v>1.63</v>
      </c>
      <c r="G786" s="240">
        <f t="shared" si="48"/>
        <v>1.8790639999999998</v>
      </c>
      <c r="H786" s="240">
        <f t="shared" si="49"/>
        <v>1.9711589999999999</v>
      </c>
      <c r="I786" s="240">
        <f t="shared" si="50"/>
        <v>5.6371919999999998</v>
      </c>
      <c r="J786" s="240">
        <f t="shared" si="51"/>
        <v>5.9134769999999994</v>
      </c>
    </row>
    <row r="787" spans="1:10">
      <c r="A787" s="239" t="s">
        <v>1645</v>
      </c>
      <c r="B787" s="239" t="s">
        <v>70</v>
      </c>
      <c r="C787" s="223" t="s">
        <v>1646</v>
      </c>
      <c r="D787" s="239" t="s">
        <v>72</v>
      </c>
      <c r="E787" s="239">
        <v>3</v>
      </c>
      <c r="F787" s="240">
        <v>3.38</v>
      </c>
      <c r="G787" s="240">
        <f t="shared" si="48"/>
        <v>3.8964639999999999</v>
      </c>
      <c r="H787" s="240">
        <f t="shared" si="49"/>
        <v>4.087434</v>
      </c>
      <c r="I787" s="240">
        <f t="shared" si="50"/>
        <v>11.689392</v>
      </c>
      <c r="J787" s="240">
        <f t="shared" si="51"/>
        <v>12.262302</v>
      </c>
    </row>
    <row r="788" spans="1:10">
      <c r="A788" s="239" t="s">
        <v>1647</v>
      </c>
      <c r="B788" s="239" t="s">
        <v>70</v>
      </c>
      <c r="C788" s="223" t="s">
        <v>1648</v>
      </c>
      <c r="D788" s="239" t="s">
        <v>72</v>
      </c>
      <c r="E788" s="239">
        <v>3</v>
      </c>
      <c r="F788" s="240">
        <v>6.85</v>
      </c>
      <c r="G788" s="240">
        <f t="shared" si="48"/>
        <v>7.8966799999999999</v>
      </c>
      <c r="H788" s="240">
        <f t="shared" si="49"/>
        <v>8.2837049999999994</v>
      </c>
      <c r="I788" s="240">
        <f t="shared" si="50"/>
        <v>23.69004</v>
      </c>
      <c r="J788" s="240">
        <f t="shared" si="51"/>
        <v>24.851115</v>
      </c>
    </row>
    <row r="789" spans="1:10">
      <c r="A789" s="239" t="s">
        <v>1649</v>
      </c>
      <c r="B789" s="239" t="s">
        <v>70</v>
      </c>
      <c r="C789" s="223" t="s">
        <v>1650</v>
      </c>
      <c r="D789" s="239" t="s">
        <v>72</v>
      </c>
      <c r="E789" s="239">
        <v>3</v>
      </c>
      <c r="F789" s="240">
        <v>5.36</v>
      </c>
      <c r="G789" s="240">
        <f t="shared" si="48"/>
        <v>6.1790080000000005</v>
      </c>
      <c r="H789" s="240">
        <f t="shared" si="49"/>
        <v>6.4818480000000003</v>
      </c>
      <c r="I789" s="240">
        <f t="shared" si="50"/>
        <v>18.537024000000002</v>
      </c>
      <c r="J789" s="240">
        <f t="shared" si="51"/>
        <v>19.445544000000002</v>
      </c>
    </row>
    <row r="790" spans="1:10">
      <c r="A790" s="239" t="s">
        <v>1651</v>
      </c>
      <c r="B790" s="239" t="s">
        <v>70</v>
      </c>
      <c r="C790" s="223" t="s">
        <v>1652</v>
      </c>
      <c r="D790" s="239" t="s">
        <v>72</v>
      </c>
      <c r="E790" s="239">
        <v>3</v>
      </c>
      <c r="F790" s="240">
        <v>6.21</v>
      </c>
      <c r="G790" s="240">
        <f t="shared" si="48"/>
        <v>7.1588880000000001</v>
      </c>
      <c r="H790" s="240">
        <f t="shared" si="49"/>
        <v>7.5097529999999999</v>
      </c>
      <c r="I790" s="240">
        <f t="shared" si="50"/>
        <v>21.476664</v>
      </c>
      <c r="J790" s="240">
        <f t="shared" si="51"/>
        <v>22.529259</v>
      </c>
    </row>
    <row r="791" spans="1:10">
      <c r="A791" s="239" t="s">
        <v>1653</v>
      </c>
      <c r="B791" s="239" t="s">
        <v>70</v>
      </c>
      <c r="C791" s="223" t="s">
        <v>1654</v>
      </c>
      <c r="D791" s="239" t="s">
        <v>72</v>
      </c>
      <c r="E791" s="239">
        <v>7</v>
      </c>
      <c r="F791" s="240">
        <v>6.81</v>
      </c>
      <c r="G791" s="240">
        <f t="shared" si="48"/>
        <v>7.850568</v>
      </c>
      <c r="H791" s="240">
        <f t="shared" si="49"/>
        <v>8.2353330000000007</v>
      </c>
      <c r="I791" s="240">
        <f t="shared" si="50"/>
        <v>54.953975999999997</v>
      </c>
      <c r="J791" s="240">
        <f t="shared" si="51"/>
        <v>57.647331000000008</v>
      </c>
    </row>
    <row r="792" spans="1:10">
      <c r="A792" s="239" t="s">
        <v>1655</v>
      </c>
      <c r="B792" s="239" t="s">
        <v>70</v>
      </c>
      <c r="C792" s="223" t="s">
        <v>1656</v>
      </c>
      <c r="D792" s="239" t="s">
        <v>72</v>
      </c>
      <c r="E792" s="239">
        <v>6</v>
      </c>
      <c r="F792" s="240">
        <v>1.37</v>
      </c>
      <c r="G792" s="240">
        <f t="shared" si="48"/>
        <v>1.5793360000000003</v>
      </c>
      <c r="H792" s="240">
        <f t="shared" si="49"/>
        <v>1.6567410000000002</v>
      </c>
      <c r="I792" s="240">
        <f t="shared" si="50"/>
        <v>9.4760160000000013</v>
      </c>
      <c r="J792" s="240">
        <f t="shared" si="51"/>
        <v>9.9404460000000014</v>
      </c>
    </row>
    <row r="793" spans="1:10">
      <c r="A793" s="239" t="s">
        <v>1657</v>
      </c>
      <c r="B793" s="239" t="s">
        <v>70</v>
      </c>
      <c r="C793" s="223" t="s">
        <v>1658</v>
      </c>
      <c r="D793" s="239" t="s">
        <v>72</v>
      </c>
      <c r="E793" s="239">
        <v>1</v>
      </c>
      <c r="F793" s="240">
        <v>1.9</v>
      </c>
      <c r="G793" s="240">
        <f t="shared" si="48"/>
        <v>2.1903199999999998</v>
      </c>
      <c r="H793" s="240">
        <f t="shared" si="49"/>
        <v>2.2976700000000001</v>
      </c>
      <c r="I793" s="240">
        <f t="shared" si="50"/>
        <v>2.1903199999999998</v>
      </c>
      <c r="J793" s="240">
        <f t="shared" si="51"/>
        <v>2.2976700000000001</v>
      </c>
    </row>
    <row r="794" spans="1:10">
      <c r="A794" s="239" t="s">
        <v>1659</v>
      </c>
      <c r="B794" s="239" t="s">
        <v>70</v>
      </c>
      <c r="C794" s="223" t="s">
        <v>1660</v>
      </c>
      <c r="D794" s="239" t="s">
        <v>72</v>
      </c>
      <c r="E794" s="239">
        <v>3</v>
      </c>
      <c r="F794" s="240">
        <v>1.57</v>
      </c>
      <c r="G794" s="240">
        <f t="shared" si="48"/>
        <v>1.8098960000000002</v>
      </c>
      <c r="H794" s="240">
        <f t="shared" si="49"/>
        <v>1.8986010000000002</v>
      </c>
      <c r="I794" s="240">
        <f t="shared" si="50"/>
        <v>5.4296880000000005</v>
      </c>
      <c r="J794" s="240">
        <f t="shared" si="51"/>
        <v>5.6958030000000006</v>
      </c>
    </row>
    <row r="795" spans="1:10">
      <c r="A795" s="239" t="s">
        <v>1661</v>
      </c>
      <c r="B795" s="239" t="s">
        <v>70</v>
      </c>
      <c r="C795" s="223" t="s">
        <v>1662</v>
      </c>
      <c r="D795" s="239" t="s">
        <v>72</v>
      </c>
      <c r="E795" s="239">
        <v>6</v>
      </c>
      <c r="F795" s="240">
        <v>4.67</v>
      </c>
      <c r="G795" s="240">
        <f t="shared" si="48"/>
        <v>5.3835759999999997</v>
      </c>
      <c r="H795" s="240">
        <f t="shared" si="49"/>
        <v>5.6474310000000001</v>
      </c>
      <c r="I795" s="240">
        <f t="shared" si="50"/>
        <v>32.301456000000002</v>
      </c>
      <c r="J795" s="240">
        <f t="shared" si="51"/>
        <v>33.884585999999999</v>
      </c>
    </row>
    <row r="796" spans="1:10">
      <c r="A796" s="239" t="s">
        <v>1663</v>
      </c>
      <c r="B796" s="239" t="s">
        <v>70</v>
      </c>
      <c r="C796" s="223" t="s">
        <v>1664</v>
      </c>
      <c r="D796" s="239" t="s">
        <v>72</v>
      </c>
      <c r="E796" s="239">
        <v>6</v>
      </c>
      <c r="F796" s="240">
        <v>10.71</v>
      </c>
      <c r="G796" s="240">
        <f t="shared" si="48"/>
        <v>12.346488000000001</v>
      </c>
      <c r="H796" s="240">
        <f t="shared" si="49"/>
        <v>12.951603000000002</v>
      </c>
      <c r="I796" s="240">
        <f t="shared" si="50"/>
        <v>74.078928000000005</v>
      </c>
      <c r="J796" s="240">
        <f t="shared" si="51"/>
        <v>77.709618000000006</v>
      </c>
    </row>
    <row r="797" spans="1:10">
      <c r="A797" s="239" t="s">
        <v>1665</v>
      </c>
      <c r="B797" s="239" t="s">
        <v>70</v>
      </c>
      <c r="C797" s="223" t="s">
        <v>1666</v>
      </c>
      <c r="D797" s="239" t="s">
        <v>72</v>
      </c>
      <c r="E797" s="239">
        <v>6</v>
      </c>
      <c r="F797" s="240">
        <v>18.96</v>
      </c>
      <c r="G797" s="240">
        <f t="shared" si="48"/>
        <v>21.857088000000001</v>
      </c>
      <c r="H797" s="240">
        <f t="shared" si="49"/>
        <v>22.928328</v>
      </c>
      <c r="I797" s="240">
        <f t="shared" si="50"/>
        <v>131.142528</v>
      </c>
      <c r="J797" s="240">
        <f t="shared" si="51"/>
        <v>137.56996800000002</v>
      </c>
    </row>
    <row r="798" spans="1:10">
      <c r="A798" s="239" t="s">
        <v>1667</v>
      </c>
      <c r="B798" s="239" t="s">
        <v>70</v>
      </c>
      <c r="C798" s="223" t="s">
        <v>1668</v>
      </c>
      <c r="D798" s="239" t="s">
        <v>157</v>
      </c>
      <c r="E798" s="239">
        <v>79</v>
      </c>
      <c r="F798" s="240">
        <v>4.6399999999999997</v>
      </c>
      <c r="G798" s="240">
        <f t="shared" si="48"/>
        <v>5.348992</v>
      </c>
      <c r="H798" s="240">
        <f t="shared" si="49"/>
        <v>5.6111519999999997</v>
      </c>
      <c r="I798" s="240">
        <f t="shared" si="50"/>
        <v>422.57036799999997</v>
      </c>
      <c r="J798" s="240">
        <f t="shared" si="51"/>
        <v>443.28100799999999</v>
      </c>
    </row>
    <row r="799" spans="1:10">
      <c r="A799" s="239" t="s">
        <v>1669</v>
      </c>
      <c r="B799" s="239" t="s">
        <v>70</v>
      </c>
      <c r="C799" s="223" t="s">
        <v>1670</v>
      </c>
      <c r="D799" s="239" t="s">
        <v>157</v>
      </c>
      <c r="E799" s="239">
        <v>95</v>
      </c>
      <c r="F799" s="240">
        <v>6.9</v>
      </c>
      <c r="G799" s="240">
        <f t="shared" si="48"/>
        <v>7.9543200000000009</v>
      </c>
      <c r="H799" s="240">
        <f t="shared" si="49"/>
        <v>8.3441700000000001</v>
      </c>
      <c r="I799" s="240">
        <f t="shared" si="50"/>
        <v>755.6604000000001</v>
      </c>
      <c r="J799" s="240">
        <f t="shared" si="51"/>
        <v>792.69614999999999</v>
      </c>
    </row>
    <row r="800" spans="1:10">
      <c r="A800" s="239" t="s">
        <v>1669</v>
      </c>
      <c r="B800" s="239" t="s">
        <v>70</v>
      </c>
      <c r="C800" s="223" t="s">
        <v>1670</v>
      </c>
      <c r="D800" s="239" t="s">
        <v>157</v>
      </c>
      <c r="E800" s="239">
        <v>119</v>
      </c>
      <c r="F800" s="240">
        <v>6.9</v>
      </c>
      <c r="G800" s="240">
        <f t="shared" si="48"/>
        <v>7.9543200000000009</v>
      </c>
      <c r="H800" s="240">
        <f t="shared" si="49"/>
        <v>8.3441700000000001</v>
      </c>
      <c r="I800" s="240">
        <f t="shared" si="50"/>
        <v>946.5640800000001</v>
      </c>
      <c r="J800" s="240">
        <f t="shared" si="51"/>
        <v>992.95623000000001</v>
      </c>
    </row>
    <row r="801" spans="1:10">
      <c r="A801" s="239" t="s">
        <v>1671</v>
      </c>
      <c r="B801" s="239" t="s">
        <v>70</v>
      </c>
      <c r="C801" s="223" t="s">
        <v>1672</v>
      </c>
      <c r="D801" s="239" t="s">
        <v>157</v>
      </c>
      <c r="E801" s="239">
        <v>119</v>
      </c>
      <c r="F801" s="240">
        <v>9.69</v>
      </c>
      <c r="G801" s="240">
        <f t="shared" si="48"/>
        <v>11.170631999999999</v>
      </c>
      <c r="H801" s="240">
        <f t="shared" si="49"/>
        <v>11.718116999999999</v>
      </c>
      <c r="I801" s="240">
        <f t="shared" si="50"/>
        <v>1329.305208</v>
      </c>
      <c r="J801" s="240">
        <f t="shared" si="51"/>
        <v>1394.455923</v>
      </c>
    </row>
    <row r="802" spans="1:10" ht="30">
      <c r="A802" s="239" t="s">
        <v>1673</v>
      </c>
      <c r="B802" s="239" t="s">
        <v>70</v>
      </c>
      <c r="C802" s="223" t="s">
        <v>1674</v>
      </c>
      <c r="D802" s="239" t="s">
        <v>72</v>
      </c>
      <c r="E802" s="239">
        <v>3</v>
      </c>
      <c r="F802" s="240">
        <v>320</v>
      </c>
      <c r="G802" s="240">
        <f t="shared" si="48"/>
        <v>368.89600000000002</v>
      </c>
      <c r="H802" s="240">
        <f t="shared" si="49"/>
        <v>386.976</v>
      </c>
      <c r="I802" s="240">
        <f t="shared" si="50"/>
        <v>1106.6880000000001</v>
      </c>
      <c r="J802" s="240">
        <f t="shared" si="51"/>
        <v>1160.9279999999999</v>
      </c>
    </row>
    <row r="803" spans="1:10" ht="30">
      <c r="A803" s="239" t="s">
        <v>1675</v>
      </c>
      <c r="B803" s="239" t="s">
        <v>70</v>
      </c>
      <c r="C803" s="223" t="s">
        <v>1676</v>
      </c>
      <c r="D803" s="239" t="s">
        <v>72</v>
      </c>
      <c r="E803" s="239">
        <v>3</v>
      </c>
      <c r="F803" s="240">
        <v>473.66</v>
      </c>
      <c r="G803" s="240">
        <f t="shared" si="48"/>
        <v>546.03524800000002</v>
      </c>
      <c r="H803" s="240">
        <f t="shared" si="49"/>
        <v>572.79703800000004</v>
      </c>
      <c r="I803" s="240">
        <f t="shared" si="50"/>
        <v>1638.105744</v>
      </c>
      <c r="J803" s="240">
        <f t="shared" si="51"/>
        <v>1718.391114</v>
      </c>
    </row>
    <row r="804" spans="1:10" ht="30">
      <c r="A804" s="239" t="s">
        <v>1677</v>
      </c>
      <c r="B804" s="239" t="s">
        <v>70</v>
      </c>
      <c r="C804" s="223" t="s">
        <v>1678</v>
      </c>
      <c r="D804" s="239" t="s">
        <v>72</v>
      </c>
      <c r="E804" s="239">
        <v>3</v>
      </c>
      <c r="F804" s="240">
        <v>635.24</v>
      </c>
      <c r="G804" s="240">
        <f t="shared" si="48"/>
        <v>732.3046720000001</v>
      </c>
      <c r="H804" s="240">
        <f t="shared" si="49"/>
        <v>768.19573200000002</v>
      </c>
      <c r="I804" s="240">
        <f t="shared" si="50"/>
        <v>2196.9140160000002</v>
      </c>
      <c r="J804" s="240">
        <f t="shared" si="51"/>
        <v>2304.5871959999999</v>
      </c>
    </row>
    <row r="805" spans="1:10" ht="30">
      <c r="A805" s="239" t="s">
        <v>1679</v>
      </c>
      <c r="B805" s="239" t="s">
        <v>70</v>
      </c>
      <c r="C805" s="223" t="s">
        <v>1680</v>
      </c>
      <c r="D805" s="239" t="s">
        <v>160</v>
      </c>
      <c r="E805" s="239">
        <v>47</v>
      </c>
      <c r="F805" s="240">
        <v>3.08</v>
      </c>
      <c r="G805" s="240">
        <f t="shared" si="48"/>
        <v>3.5506240000000004</v>
      </c>
      <c r="H805" s="240">
        <f t="shared" si="49"/>
        <v>3.7246440000000001</v>
      </c>
      <c r="I805" s="240">
        <f t="shared" si="50"/>
        <v>166.87932800000002</v>
      </c>
      <c r="J805" s="240">
        <f t="shared" si="51"/>
        <v>175.058268</v>
      </c>
    </row>
    <row r="806" spans="1:10" ht="30">
      <c r="A806" s="239" t="s">
        <v>1681</v>
      </c>
      <c r="B806" s="239" t="s">
        <v>70</v>
      </c>
      <c r="C806" s="223" t="s">
        <v>1682</v>
      </c>
      <c r="D806" s="239" t="s">
        <v>160</v>
      </c>
      <c r="E806" s="239">
        <v>22</v>
      </c>
      <c r="F806" s="240">
        <v>2.44</v>
      </c>
      <c r="G806" s="240">
        <f t="shared" si="48"/>
        <v>2.8128320000000002</v>
      </c>
      <c r="H806" s="240">
        <f t="shared" si="49"/>
        <v>2.9506920000000001</v>
      </c>
      <c r="I806" s="240">
        <f t="shared" si="50"/>
        <v>61.882304000000005</v>
      </c>
      <c r="J806" s="240">
        <f t="shared" si="51"/>
        <v>64.915223999999995</v>
      </c>
    </row>
    <row r="807" spans="1:10">
      <c r="A807" s="239" t="s">
        <v>1683</v>
      </c>
      <c r="B807" s="239" t="s">
        <v>70</v>
      </c>
      <c r="C807" s="223" t="s">
        <v>1684</v>
      </c>
      <c r="D807" s="239" t="s">
        <v>980</v>
      </c>
      <c r="E807" s="239">
        <v>47</v>
      </c>
      <c r="F807" s="240">
        <v>73.86</v>
      </c>
      <c r="G807" s="240">
        <f t="shared" si="48"/>
        <v>85.145808000000002</v>
      </c>
      <c r="H807" s="240">
        <f t="shared" si="49"/>
        <v>89.318898000000004</v>
      </c>
      <c r="I807" s="240">
        <f t="shared" si="50"/>
        <v>4001.8529760000001</v>
      </c>
      <c r="J807" s="240">
        <f t="shared" si="51"/>
        <v>4197.988206</v>
      </c>
    </row>
    <row r="808" spans="1:10">
      <c r="A808" s="239" t="s">
        <v>1685</v>
      </c>
      <c r="B808" s="239" t="s">
        <v>70</v>
      </c>
      <c r="C808" s="223" t="s">
        <v>1686</v>
      </c>
      <c r="D808" s="239" t="s">
        <v>160</v>
      </c>
      <c r="E808" s="239">
        <v>47</v>
      </c>
      <c r="F808" s="240">
        <v>131.58000000000001</v>
      </c>
      <c r="G808" s="240">
        <f t="shared" si="48"/>
        <v>151.68542400000001</v>
      </c>
      <c r="H808" s="240">
        <f t="shared" si="49"/>
        <v>159.11969400000001</v>
      </c>
      <c r="I808" s="240">
        <f t="shared" si="50"/>
        <v>7129.2149280000003</v>
      </c>
      <c r="J808" s="240">
        <f t="shared" si="51"/>
        <v>7478.625618</v>
      </c>
    </row>
    <row r="809" spans="1:10">
      <c r="A809" s="239" t="s">
        <v>1687</v>
      </c>
      <c r="B809" s="239" t="s">
        <v>70</v>
      </c>
      <c r="C809" s="223" t="s">
        <v>1688</v>
      </c>
      <c r="D809" s="239" t="s">
        <v>160</v>
      </c>
      <c r="E809" s="239">
        <v>119</v>
      </c>
      <c r="F809" s="240">
        <v>9.4499999999999993</v>
      </c>
      <c r="G809" s="240">
        <f t="shared" si="48"/>
        <v>10.89396</v>
      </c>
      <c r="H809" s="240">
        <f t="shared" si="49"/>
        <v>11.427885</v>
      </c>
      <c r="I809" s="240">
        <f t="shared" si="50"/>
        <v>1296.3812399999999</v>
      </c>
      <c r="J809" s="240">
        <f t="shared" si="51"/>
        <v>1359.9183149999999</v>
      </c>
    </row>
    <row r="810" spans="1:10">
      <c r="A810" s="239" t="s">
        <v>1689</v>
      </c>
      <c r="B810" s="239" t="s">
        <v>70</v>
      </c>
      <c r="C810" s="223" t="s">
        <v>1690</v>
      </c>
      <c r="D810" s="239" t="s">
        <v>160</v>
      </c>
      <c r="E810" s="239">
        <v>47</v>
      </c>
      <c r="F810" s="240">
        <v>33.229999999999997</v>
      </c>
      <c r="G810" s="240">
        <f t="shared" si="48"/>
        <v>38.307544</v>
      </c>
      <c r="H810" s="240">
        <f t="shared" si="49"/>
        <v>40.185038999999996</v>
      </c>
      <c r="I810" s="240">
        <f t="shared" si="50"/>
        <v>1800.4545680000001</v>
      </c>
      <c r="J810" s="240">
        <f t="shared" si="51"/>
        <v>1888.6968329999997</v>
      </c>
    </row>
    <row r="811" spans="1:10">
      <c r="A811" s="239" t="s">
        <v>1691</v>
      </c>
      <c r="B811" s="239" t="s">
        <v>70</v>
      </c>
      <c r="C811" s="223" t="s">
        <v>1692</v>
      </c>
      <c r="D811" s="239" t="s">
        <v>160</v>
      </c>
      <c r="E811" s="239">
        <v>7269</v>
      </c>
      <c r="F811" s="240">
        <v>7.49</v>
      </c>
      <c r="G811" s="240">
        <f t="shared" si="48"/>
        <v>8.6344720000000006</v>
      </c>
      <c r="H811" s="240">
        <f t="shared" si="49"/>
        <v>9.0576570000000007</v>
      </c>
      <c r="I811" s="240">
        <f t="shared" si="50"/>
        <v>62763.976968000003</v>
      </c>
      <c r="J811" s="240">
        <f t="shared" si="51"/>
        <v>65840.108733000001</v>
      </c>
    </row>
    <row r="812" spans="1:10">
      <c r="A812" s="239" t="s">
        <v>1693</v>
      </c>
      <c r="B812" s="239" t="s">
        <v>70</v>
      </c>
      <c r="C812" s="223" t="s">
        <v>1694</v>
      </c>
      <c r="D812" s="239" t="s">
        <v>160</v>
      </c>
      <c r="E812" s="239">
        <v>2422</v>
      </c>
      <c r="F812" s="240">
        <v>7.7</v>
      </c>
      <c r="G812" s="240">
        <f t="shared" si="48"/>
        <v>8.8765600000000013</v>
      </c>
      <c r="H812" s="240">
        <f t="shared" si="49"/>
        <v>9.3116099999999999</v>
      </c>
      <c r="I812" s="240">
        <f t="shared" si="50"/>
        <v>21499.028320000005</v>
      </c>
      <c r="J812" s="240">
        <f t="shared" si="51"/>
        <v>22552.719420000001</v>
      </c>
    </row>
    <row r="813" spans="1:10">
      <c r="A813" s="239" t="s">
        <v>1695</v>
      </c>
      <c r="B813" s="239" t="s">
        <v>70</v>
      </c>
      <c r="C813" s="223" t="s">
        <v>1696</v>
      </c>
      <c r="D813" s="239" t="s">
        <v>72</v>
      </c>
      <c r="E813" s="239">
        <v>3</v>
      </c>
      <c r="F813" s="240">
        <v>348.04</v>
      </c>
      <c r="G813" s="240">
        <f t="shared" si="48"/>
        <v>401.22051200000004</v>
      </c>
      <c r="H813" s="240">
        <f t="shared" si="49"/>
        <v>420.88477200000005</v>
      </c>
      <c r="I813" s="240">
        <f t="shared" si="50"/>
        <v>1203.6615360000001</v>
      </c>
      <c r="J813" s="240">
        <f t="shared" si="51"/>
        <v>1262.6543160000001</v>
      </c>
    </row>
    <row r="814" spans="1:10" ht="30">
      <c r="A814" s="239" t="s">
        <v>1697</v>
      </c>
      <c r="B814" s="239" t="s">
        <v>70</v>
      </c>
      <c r="C814" s="223" t="s">
        <v>1698</v>
      </c>
      <c r="D814" s="239" t="s">
        <v>72</v>
      </c>
      <c r="E814" s="239">
        <v>1</v>
      </c>
      <c r="F814" s="240">
        <v>214.22</v>
      </c>
      <c r="G814" s="240">
        <f t="shared" si="48"/>
        <v>246.95281600000001</v>
      </c>
      <c r="H814" s="240">
        <f t="shared" si="49"/>
        <v>259.05624599999999</v>
      </c>
      <c r="I814" s="240">
        <f t="shared" si="50"/>
        <v>246.95281600000001</v>
      </c>
      <c r="J814" s="240">
        <f t="shared" si="51"/>
        <v>259.05624599999999</v>
      </c>
    </row>
    <row r="815" spans="1:10" ht="30">
      <c r="A815" s="239" t="s">
        <v>1699</v>
      </c>
      <c r="B815" s="239" t="s">
        <v>70</v>
      </c>
      <c r="C815" s="223" t="s">
        <v>1700</v>
      </c>
      <c r="D815" s="239" t="s">
        <v>72</v>
      </c>
      <c r="E815" s="239">
        <v>1</v>
      </c>
      <c r="F815" s="240">
        <v>165.34</v>
      </c>
      <c r="G815" s="240">
        <f t="shared" si="48"/>
        <v>190.60395200000002</v>
      </c>
      <c r="H815" s="240">
        <f t="shared" si="49"/>
        <v>199.945662</v>
      </c>
      <c r="I815" s="240">
        <f t="shared" si="50"/>
        <v>190.60395200000002</v>
      </c>
      <c r="J815" s="240">
        <f t="shared" si="51"/>
        <v>199.945662</v>
      </c>
    </row>
    <row r="816" spans="1:10">
      <c r="A816" s="239" t="s">
        <v>1701</v>
      </c>
      <c r="B816" s="239" t="s">
        <v>70</v>
      </c>
      <c r="C816" s="223" t="s">
        <v>1702</v>
      </c>
      <c r="D816" s="239" t="s">
        <v>72</v>
      </c>
      <c r="E816" s="239">
        <v>1</v>
      </c>
      <c r="F816" s="240">
        <v>907.85</v>
      </c>
      <c r="G816" s="240">
        <f t="shared" si="48"/>
        <v>1046.5694800000001</v>
      </c>
      <c r="H816" s="240">
        <f t="shared" si="49"/>
        <v>1097.8630050000002</v>
      </c>
      <c r="I816" s="240">
        <f t="shared" si="50"/>
        <v>1046.5694800000001</v>
      </c>
      <c r="J816" s="240">
        <f t="shared" si="51"/>
        <v>1097.8630050000002</v>
      </c>
    </row>
    <row r="817" spans="1:10">
      <c r="A817" s="239" t="s">
        <v>1703</v>
      </c>
      <c r="B817" s="239" t="s">
        <v>70</v>
      </c>
      <c r="C817" s="223" t="s">
        <v>1704</v>
      </c>
      <c r="D817" s="239" t="s">
        <v>281</v>
      </c>
      <c r="E817" s="239">
        <v>11</v>
      </c>
      <c r="F817" s="240">
        <v>20.82</v>
      </c>
      <c r="G817" s="240">
        <f t="shared" si="48"/>
        <v>24.001296</v>
      </c>
      <c r="H817" s="240">
        <f t="shared" si="49"/>
        <v>25.177626</v>
      </c>
      <c r="I817" s="240">
        <f t="shared" si="50"/>
        <v>264.01425599999999</v>
      </c>
      <c r="J817" s="240">
        <f t="shared" si="51"/>
        <v>276.95388600000001</v>
      </c>
    </row>
    <row r="818" spans="1:10">
      <c r="A818" s="239" t="s">
        <v>1705</v>
      </c>
      <c r="B818" s="239" t="s">
        <v>70</v>
      </c>
      <c r="C818" s="223" t="s">
        <v>1706</v>
      </c>
      <c r="D818" s="239" t="s">
        <v>72</v>
      </c>
      <c r="E818" s="239">
        <v>1</v>
      </c>
      <c r="F818" s="240">
        <v>37.85</v>
      </c>
      <c r="G818" s="240">
        <f t="shared" si="48"/>
        <v>43.633480000000006</v>
      </c>
      <c r="H818" s="240">
        <f t="shared" si="49"/>
        <v>45.772005</v>
      </c>
      <c r="I818" s="240">
        <f t="shared" si="50"/>
        <v>43.633480000000006</v>
      </c>
      <c r="J818" s="240">
        <f t="shared" si="51"/>
        <v>45.772005</v>
      </c>
    </row>
    <row r="819" spans="1:10">
      <c r="A819" s="239" t="s">
        <v>1707</v>
      </c>
      <c r="B819" s="239" t="s">
        <v>70</v>
      </c>
      <c r="C819" s="223" t="s">
        <v>1708</v>
      </c>
      <c r="D819" s="239" t="s">
        <v>72</v>
      </c>
      <c r="E819" s="239">
        <v>41</v>
      </c>
      <c r="F819" s="240">
        <v>44.28</v>
      </c>
      <c r="G819" s="240">
        <f t="shared" si="48"/>
        <v>51.045984000000004</v>
      </c>
      <c r="H819" s="240">
        <f t="shared" si="49"/>
        <v>53.547804000000006</v>
      </c>
      <c r="I819" s="240">
        <f t="shared" si="50"/>
        <v>2092.8853440000003</v>
      </c>
      <c r="J819" s="240">
        <f t="shared" si="51"/>
        <v>2195.4599640000001</v>
      </c>
    </row>
    <row r="820" spans="1:10">
      <c r="A820" s="239" t="s">
        <v>1709</v>
      </c>
      <c r="B820" s="239" t="s">
        <v>70</v>
      </c>
      <c r="C820" s="223" t="s">
        <v>1710</v>
      </c>
      <c r="D820" s="239" t="s">
        <v>72</v>
      </c>
      <c r="E820" s="239">
        <v>289</v>
      </c>
      <c r="F820" s="240">
        <v>10.01</v>
      </c>
      <c r="G820" s="240">
        <f t="shared" si="48"/>
        <v>11.539528000000001</v>
      </c>
      <c r="H820" s="240">
        <f t="shared" si="49"/>
        <v>12.105093</v>
      </c>
      <c r="I820" s="240">
        <f t="shared" si="50"/>
        <v>3334.9235920000001</v>
      </c>
      <c r="J820" s="240">
        <f t="shared" si="51"/>
        <v>3498.371877</v>
      </c>
    </row>
    <row r="821" spans="1:10">
      <c r="A821" s="239" t="s">
        <v>1711</v>
      </c>
      <c r="B821" s="239" t="s">
        <v>70</v>
      </c>
      <c r="C821" s="223" t="s">
        <v>1712</v>
      </c>
      <c r="D821" s="239" t="s">
        <v>72</v>
      </c>
      <c r="E821" s="239">
        <v>47</v>
      </c>
      <c r="F821" s="240">
        <v>2.52</v>
      </c>
      <c r="G821" s="240">
        <f t="shared" si="48"/>
        <v>2.9050560000000001</v>
      </c>
      <c r="H821" s="240">
        <f t="shared" si="49"/>
        <v>3.0474360000000003</v>
      </c>
      <c r="I821" s="240">
        <f t="shared" si="50"/>
        <v>136.537632</v>
      </c>
      <c r="J821" s="240">
        <f t="shared" si="51"/>
        <v>143.22949200000002</v>
      </c>
    </row>
    <row r="822" spans="1:10" ht="30">
      <c r="A822" s="239" t="s">
        <v>1713</v>
      </c>
      <c r="B822" s="239" t="s">
        <v>70</v>
      </c>
      <c r="C822" s="223" t="s">
        <v>1714</v>
      </c>
      <c r="D822" s="239" t="s">
        <v>72</v>
      </c>
      <c r="E822" s="239">
        <v>36</v>
      </c>
      <c r="F822" s="240">
        <v>23.79</v>
      </c>
      <c r="G822" s="240">
        <f t="shared" si="48"/>
        <v>27.425111999999999</v>
      </c>
      <c r="H822" s="240">
        <f t="shared" si="49"/>
        <v>28.769247</v>
      </c>
      <c r="I822" s="240">
        <f t="shared" si="50"/>
        <v>987.30403200000001</v>
      </c>
      <c r="J822" s="240">
        <f t="shared" si="51"/>
        <v>1035.692892</v>
      </c>
    </row>
    <row r="823" spans="1:10">
      <c r="A823" s="239" t="s">
        <v>1715</v>
      </c>
      <c r="B823" s="239" t="s">
        <v>70</v>
      </c>
      <c r="C823" s="223" t="s">
        <v>1716</v>
      </c>
      <c r="D823" s="239" t="s">
        <v>72</v>
      </c>
      <c r="E823" s="239">
        <v>386</v>
      </c>
      <c r="F823" s="240">
        <v>0.37</v>
      </c>
      <c r="G823" s="240">
        <f t="shared" si="48"/>
        <v>0.42653600000000003</v>
      </c>
      <c r="H823" s="240">
        <f t="shared" si="49"/>
        <v>0.44744100000000003</v>
      </c>
      <c r="I823" s="240">
        <f t="shared" si="50"/>
        <v>164.64289600000001</v>
      </c>
      <c r="J823" s="240">
        <f t="shared" si="51"/>
        <v>172.71222600000002</v>
      </c>
    </row>
    <row r="824" spans="1:10" ht="30">
      <c r="A824" s="239" t="s">
        <v>1717</v>
      </c>
      <c r="B824" s="239" t="s">
        <v>70</v>
      </c>
      <c r="C824" s="223" t="s">
        <v>1718</v>
      </c>
      <c r="D824" s="239" t="s">
        <v>72</v>
      </c>
      <c r="E824" s="239">
        <v>47</v>
      </c>
      <c r="F824" s="240">
        <v>3.88</v>
      </c>
      <c r="G824" s="240">
        <f t="shared" si="48"/>
        <v>4.4728640000000004</v>
      </c>
      <c r="H824" s="240">
        <f t="shared" si="49"/>
        <v>4.6920840000000004</v>
      </c>
      <c r="I824" s="240">
        <f t="shared" si="50"/>
        <v>210.22460800000002</v>
      </c>
      <c r="J824" s="240">
        <f t="shared" si="51"/>
        <v>220.52794800000001</v>
      </c>
    </row>
    <row r="825" spans="1:10" ht="30">
      <c r="A825" s="239" t="s">
        <v>1719</v>
      </c>
      <c r="B825" s="239" t="s">
        <v>70</v>
      </c>
      <c r="C825" s="223" t="s">
        <v>1720</v>
      </c>
      <c r="D825" s="239" t="s">
        <v>72</v>
      </c>
      <c r="E825" s="239">
        <v>1452</v>
      </c>
      <c r="F825" s="240">
        <v>1.89</v>
      </c>
      <c r="G825" s="240">
        <f t="shared" si="48"/>
        <v>2.1787920000000001</v>
      </c>
      <c r="H825" s="240">
        <f t="shared" si="49"/>
        <v>2.285577</v>
      </c>
      <c r="I825" s="240">
        <f t="shared" si="50"/>
        <v>3163.6059840000003</v>
      </c>
      <c r="J825" s="240">
        <f t="shared" si="51"/>
        <v>3318.6578039999999</v>
      </c>
    </row>
    <row r="826" spans="1:10" ht="30">
      <c r="A826" s="239" t="s">
        <v>1721</v>
      </c>
      <c r="B826" s="239" t="s">
        <v>1722</v>
      </c>
      <c r="C826" s="223" t="s">
        <v>1723</v>
      </c>
      <c r="D826" s="239" t="s">
        <v>753</v>
      </c>
      <c r="E826" s="239">
        <v>52</v>
      </c>
      <c r="F826" s="240">
        <v>379.46</v>
      </c>
      <c r="G826" s="240">
        <f t="shared" si="48"/>
        <v>437.44148799999999</v>
      </c>
      <c r="H826" s="240">
        <f t="shared" si="49"/>
        <v>458.88097799999997</v>
      </c>
      <c r="I826" s="240">
        <f t="shared" si="50"/>
        <v>22746.957375999998</v>
      </c>
      <c r="J826" s="240">
        <f t="shared" si="51"/>
        <v>23861.810856</v>
      </c>
    </row>
    <row r="827" spans="1:10">
      <c r="A827" s="239" t="s">
        <v>1724</v>
      </c>
      <c r="B827" s="239" t="s">
        <v>70</v>
      </c>
      <c r="C827" s="223" t="s">
        <v>1725</v>
      </c>
      <c r="D827" s="239" t="s">
        <v>72</v>
      </c>
      <c r="E827" s="239">
        <v>10</v>
      </c>
      <c r="F827" s="240">
        <v>13.91</v>
      </c>
      <c r="G827" s="240">
        <f t="shared" si="48"/>
        <v>16.035448000000002</v>
      </c>
      <c r="H827" s="240">
        <f t="shared" si="49"/>
        <v>16.821363000000002</v>
      </c>
      <c r="I827" s="240">
        <f t="shared" si="50"/>
        <v>160.35448000000002</v>
      </c>
      <c r="J827" s="240">
        <f t="shared" si="51"/>
        <v>168.21363000000002</v>
      </c>
    </row>
    <row r="828" spans="1:10">
      <c r="A828" s="239" t="s">
        <v>1726</v>
      </c>
      <c r="B828" s="239" t="s">
        <v>70</v>
      </c>
      <c r="C828" s="223" t="s">
        <v>1727</v>
      </c>
      <c r="D828" s="239" t="s">
        <v>72</v>
      </c>
      <c r="E828" s="239">
        <v>10</v>
      </c>
      <c r="F828" s="240">
        <v>15.12</v>
      </c>
      <c r="G828" s="240">
        <f t="shared" si="48"/>
        <v>17.430336</v>
      </c>
      <c r="H828" s="240">
        <f t="shared" si="49"/>
        <v>18.284616</v>
      </c>
      <c r="I828" s="240">
        <f t="shared" si="50"/>
        <v>174.30336</v>
      </c>
      <c r="J828" s="240">
        <f t="shared" si="51"/>
        <v>182.84616</v>
      </c>
    </row>
    <row r="829" spans="1:10">
      <c r="A829" s="239" t="s">
        <v>1728</v>
      </c>
      <c r="B829" s="239" t="s">
        <v>70</v>
      </c>
      <c r="C829" s="223" t="s">
        <v>1729</v>
      </c>
      <c r="D829" s="239" t="s">
        <v>72</v>
      </c>
      <c r="E829" s="239">
        <v>10</v>
      </c>
      <c r="F829" s="240">
        <v>26.47</v>
      </c>
      <c r="G829" s="240">
        <f t="shared" si="48"/>
        <v>30.514616</v>
      </c>
      <c r="H829" s="240">
        <f t="shared" si="49"/>
        <v>32.010171</v>
      </c>
      <c r="I829" s="240">
        <f t="shared" si="50"/>
        <v>305.14616000000001</v>
      </c>
      <c r="J829" s="240">
        <f t="shared" si="51"/>
        <v>320.10171000000003</v>
      </c>
    </row>
    <row r="830" spans="1:10">
      <c r="A830" s="239" t="s">
        <v>1730</v>
      </c>
      <c r="B830" s="239" t="s">
        <v>70</v>
      </c>
      <c r="C830" s="223" t="s">
        <v>1731</v>
      </c>
      <c r="D830" s="239" t="s">
        <v>72</v>
      </c>
      <c r="E830" s="239">
        <v>10</v>
      </c>
      <c r="F830" s="240">
        <v>35.81</v>
      </c>
      <c r="G830" s="240">
        <f t="shared" si="48"/>
        <v>41.281768000000007</v>
      </c>
      <c r="H830" s="240">
        <f t="shared" si="49"/>
        <v>43.305033000000002</v>
      </c>
      <c r="I830" s="240">
        <f t="shared" si="50"/>
        <v>412.81768000000005</v>
      </c>
      <c r="J830" s="240">
        <f t="shared" si="51"/>
        <v>433.05033000000003</v>
      </c>
    </row>
    <row r="831" spans="1:10">
      <c r="A831" s="239" t="s">
        <v>1732</v>
      </c>
      <c r="B831" s="239" t="s">
        <v>70</v>
      </c>
      <c r="C831" s="223" t="s">
        <v>1733</v>
      </c>
      <c r="D831" s="239" t="s">
        <v>72</v>
      </c>
      <c r="E831" s="239">
        <v>10</v>
      </c>
      <c r="F831" s="240">
        <v>269.83999999999997</v>
      </c>
      <c r="G831" s="240">
        <f t="shared" si="48"/>
        <v>311.071552</v>
      </c>
      <c r="H831" s="240">
        <f t="shared" si="49"/>
        <v>326.31751199999997</v>
      </c>
      <c r="I831" s="240">
        <f t="shared" si="50"/>
        <v>3110.7155199999997</v>
      </c>
      <c r="J831" s="240">
        <f t="shared" si="51"/>
        <v>3263.1751199999999</v>
      </c>
    </row>
    <row r="832" spans="1:10">
      <c r="A832" s="239" t="s">
        <v>1734</v>
      </c>
      <c r="B832" s="239" t="s">
        <v>70</v>
      </c>
      <c r="C832" s="223" t="s">
        <v>1735</v>
      </c>
      <c r="D832" s="239" t="s">
        <v>72</v>
      </c>
      <c r="E832" s="239">
        <v>10</v>
      </c>
      <c r="F832" s="240">
        <v>722.65</v>
      </c>
      <c r="G832" s="240">
        <f t="shared" si="48"/>
        <v>833.07092</v>
      </c>
      <c r="H832" s="240">
        <f t="shared" si="49"/>
        <v>873.90064500000005</v>
      </c>
      <c r="I832" s="240">
        <f t="shared" si="50"/>
        <v>8330.7091999999993</v>
      </c>
      <c r="J832" s="240">
        <f t="shared" si="51"/>
        <v>8739.0064500000008</v>
      </c>
    </row>
    <row r="833" spans="1:10">
      <c r="A833" s="239" t="s">
        <v>1736</v>
      </c>
      <c r="B833" s="239" t="s">
        <v>70</v>
      </c>
      <c r="C833" s="223" t="s">
        <v>1737</v>
      </c>
      <c r="D833" s="239" t="s">
        <v>72</v>
      </c>
      <c r="E833" s="239">
        <v>10</v>
      </c>
      <c r="F833" s="240">
        <v>1623.7</v>
      </c>
      <c r="G833" s="240">
        <f t="shared" si="48"/>
        <v>1871.8013600000002</v>
      </c>
      <c r="H833" s="240">
        <f t="shared" si="49"/>
        <v>1963.5404100000001</v>
      </c>
      <c r="I833" s="240">
        <f t="shared" si="50"/>
        <v>18718.013600000002</v>
      </c>
      <c r="J833" s="240">
        <f t="shared" si="51"/>
        <v>19635.4041</v>
      </c>
    </row>
    <row r="834" spans="1:10">
      <c r="A834" s="239" t="s">
        <v>1738</v>
      </c>
      <c r="B834" s="239" t="s">
        <v>70</v>
      </c>
      <c r="C834" s="223" t="s">
        <v>1739</v>
      </c>
      <c r="D834" s="239" t="s">
        <v>72</v>
      </c>
      <c r="E834" s="239">
        <v>10</v>
      </c>
      <c r="F834" s="240">
        <v>2546.9899999999998</v>
      </c>
      <c r="G834" s="240">
        <f t="shared" ref="G834:G897" si="52">F834*(1+$L$2)</f>
        <v>2936.1700719999999</v>
      </c>
      <c r="H834" s="240">
        <f t="shared" ref="H834:H897" si="53">F834*(1+$M$2)</f>
        <v>3080.0750069999999</v>
      </c>
      <c r="I834" s="240">
        <f t="shared" ref="I834:I897" si="54">E834*G834</f>
        <v>29361.700720000001</v>
      </c>
      <c r="J834" s="240">
        <f t="shared" ref="J834:J897" si="55">E834*H834</f>
        <v>30800.750069999998</v>
      </c>
    </row>
    <row r="835" spans="1:10">
      <c r="A835" s="239" t="s">
        <v>1740</v>
      </c>
      <c r="B835" s="239" t="s">
        <v>70</v>
      </c>
      <c r="C835" s="223" t="s">
        <v>1741</v>
      </c>
      <c r="D835" s="239" t="s">
        <v>281</v>
      </c>
      <c r="E835" s="239">
        <v>7</v>
      </c>
      <c r="F835" s="240">
        <v>227.89</v>
      </c>
      <c r="G835" s="240">
        <f t="shared" si="52"/>
        <v>262.711592</v>
      </c>
      <c r="H835" s="240">
        <f t="shared" si="53"/>
        <v>275.587377</v>
      </c>
      <c r="I835" s="240">
        <f t="shared" si="54"/>
        <v>1838.9811439999999</v>
      </c>
      <c r="J835" s="240">
        <f t="shared" si="55"/>
        <v>1929.111639</v>
      </c>
    </row>
    <row r="836" spans="1:10">
      <c r="A836" s="239" t="s">
        <v>1742</v>
      </c>
      <c r="B836" s="239" t="s">
        <v>70</v>
      </c>
      <c r="C836" s="223" t="s">
        <v>1743</v>
      </c>
      <c r="D836" s="239" t="s">
        <v>281</v>
      </c>
      <c r="E836" s="239">
        <v>7</v>
      </c>
      <c r="F836" s="240">
        <v>197.39</v>
      </c>
      <c r="G836" s="240">
        <f t="shared" si="52"/>
        <v>227.55119199999999</v>
      </c>
      <c r="H836" s="240">
        <f t="shared" si="53"/>
        <v>238.70372699999999</v>
      </c>
      <c r="I836" s="240">
        <f t="shared" si="54"/>
        <v>1592.858344</v>
      </c>
      <c r="J836" s="240">
        <f t="shared" si="55"/>
        <v>1670.9260889999998</v>
      </c>
    </row>
    <row r="837" spans="1:10">
      <c r="A837" s="239" t="s">
        <v>1744</v>
      </c>
      <c r="B837" s="239" t="s">
        <v>70</v>
      </c>
      <c r="C837" s="223" t="s">
        <v>1745</v>
      </c>
      <c r="D837" s="239" t="s">
        <v>281</v>
      </c>
      <c r="E837" s="239">
        <v>7</v>
      </c>
      <c r="F837" s="240">
        <v>198.43</v>
      </c>
      <c r="G837" s="240">
        <f t="shared" si="52"/>
        <v>228.75010400000002</v>
      </c>
      <c r="H837" s="240">
        <f t="shared" si="53"/>
        <v>239.96139900000003</v>
      </c>
      <c r="I837" s="240">
        <f t="shared" si="54"/>
        <v>1601.2507280000002</v>
      </c>
      <c r="J837" s="240">
        <f t="shared" si="55"/>
        <v>1679.7297930000002</v>
      </c>
    </row>
    <row r="838" spans="1:10">
      <c r="A838" s="239" t="s">
        <v>1746</v>
      </c>
      <c r="B838" s="239" t="s">
        <v>70</v>
      </c>
      <c r="C838" s="223" t="s">
        <v>1747</v>
      </c>
      <c r="D838" s="239" t="s">
        <v>281</v>
      </c>
      <c r="E838" s="239">
        <v>7</v>
      </c>
      <c r="F838" s="240">
        <v>186.45</v>
      </c>
      <c r="G838" s="240">
        <f t="shared" si="52"/>
        <v>214.93956</v>
      </c>
      <c r="H838" s="240">
        <f t="shared" si="53"/>
        <v>225.473985</v>
      </c>
      <c r="I838" s="240">
        <f t="shared" si="54"/>
        <v>1504.57692</v>
      </c>
      <c r="J838" s="240">
        <f t="shared" si="55"/>
        <v>1578.3178949999999</v>
      </c>
    </row>
    <row r="839" spans="1:10">
      <c r="A839" s="239" t="s">
        <v>1748</v>
      </c>
      <c r="B839" s="239" t="s">
        <v>70</v>
      </c>
      <c r="C839" s="223" t="s">
        <v>1749</v>
      </c>
      <c r="D839" s="239" t="s">
        <v>157</v>
      </c>
      <c r="E839" s="239">
        <v>119</v>
      </c>
      <c r="F839" s="240">
        <v>82.65</v>
      </c>
      <c r="G839" s="240">
        <f t="shared" si="52"/>
        <v>95.278920000000014</v>
      </c>
      <c r="H839" s="240">
        <f t="shared" si="53"/>
        <v>99.948645000000013</v>
      </c>
      <c r="I839" s="240">
        <f t="shared" si="54"/>
        <v>11338.191480000001</v>
      </c>
      <c r="J839" s="240">
        <f t="shared" si="55"/>
        <v>11893.888755000002</v>
      </c>
    </row>
    <row r="840" spans="1:10">
      <c r="A840" s="239" t="s">
        <v>1750</v>
      </c>
      <c r="B840" s="239" t="s">
        <v>70</v>
      </c>
      <c r="C840" s="223" t="s">
        <v>1751</v>
      </c>
      <c r="D840" s="239" t="s">
        <v>157</v>
      </c>
      <c r="E840" s="239">
        <v>119</v>
      </c>
      <c r="F840" s="240">
        <v>88.87</v>
      </c>
      <c r="G840" s="240">
        <f t="shared" si="52"/>
        <v>102.449336</v>
      </c>
      <c r="H840" s="240">
        <f t="shared" si="53"/>
        <v>107.47049100000001</v>
      </c>
      <c r="I840" s="240">
        <f t="shared" si="54"/>
        <v>12191.470984</v>
      </c>
      <c r="J840" s="240">
        <f t="shared" si="55"/>
        <v>12788.988429000001</v>
      </c>
    </row>
    <row r="841" spans="1:10">
      <c r="A841" s="239" t="s">
        <v>1752</v>
      </c>
      <c r="B841" s="239" t="s">
        <v>70</v>
      </c>
      <c r="C841" s="223" t="s">
        <v>1753</v>
      </c>
      <c r="D841" s="239" t="s">
        <v>753</v>
      </c>
      <c r="E841" s="239">
        <v>47</v>
      </c>
      <c r="F841" s="240">
        <v>94.34</v>
      </c>
      <c r="G841" s="240">
        <f t="shared" si="52"/>
        <v>108.75515200000001</v>
      </c>
      <c r="H841" s="240">
        <f t="shared" si="53"/>
        <v>114.085362</v>
      </c>
      <c r="I841" s="240">
        <f t="shared" si="54"/>
        <v>5111.4921440000007</v>
      </c>
      <c r="J841" s="240">
        <f t="shared" si="55"/>
        <v>5362.0120139999999</v>
      </c>
    </row>
    <row r="842" spans="1:10">
      <c r="A842" s="239" t="s">
        <v>1754</v>
      </c>
      <c r="B842" s="239" t="s">
        <v>70</v>
      </c>
      <c r="C842" s="223" t="s">
        <v>1755</v>
      </c>
      <c r="D842" s="239" t="s">
        <v>157</v>
      </c>
      <c r="E842" s="239">
        <v>119</v>
      </c>
      <c r="F842" s="240">
        <v>123.02</v>
      </c>
      <c r="G842" s="240">
        <f t="shared" si="52"/>
        <v>141.81745599999999</v>
      </c>
      <c r="H842" s="240">
        <f t="shared" si="53"/>
        <v>148.76808600000001</v>
      </c>
      <c r="I842" s="240">
        <f t="shared" si="54"/>
        <v>16876.277264</v>
      </c>
      <c r="J842" s="240">
        <f t="shared" si="55"/>
        <v>17703.402234000001</v>
      </c>
    </row>
    <row r="843" spans="1:10">
      <c r="A843" s="239" t="s">
        <v>1756</v>
      </c>
      <c r="B843" s="239" t="s">
        <v>70</v>
      </c>
      <c r="C843" s="223" t="s">
        <v>1757</v>
      </c>
      <c r="D843" s="239" t="s">
        <v>753</v>
      </c>
      <c r="E843" s="239">
        <v>47</v>
      </c>
      <c r="F843" s="240">
        <v>37.200000000000003</v>
      </c>
      <c r="G843" s="240">
        <f t="shared" si="52"/>
        <v>42.884160000000008</v>
      </c>
      <c r="H843" s="240">
        <f t="shared" si="53"/>
        <v>44.985960000000006</v>
      </c>
      <c r="I843" s="240">
        <f t="shared" si="54"/>
        <v>2015.5555200000003</v>
      </c>
      <c r="J843" s="240">
        <f t="shared" si="55"/>
        <v>2114.3401200000003</v>
      </c>
    </row>
    <row r="844" spans="1:10" ht="30">
      <c r="A844" s="239" t="s">
        <v>1758</v>
      </c>
      <c r="B844" s="239" t="s">
        <v>70</v>
      </c>
      <c r="C844" s="223" t="s">
        <v>1759</v>
      </c>
      <c r="D844" s="239" t="s">
        <v>72</v>
      </c>
      <c r="E844" s="239">
        <v>12</v>
      </c>
      <c r="F844" s="240">
        <v>1.6</v>
      </c>
      <c r="G844" s="240">
        <f t="shared" si="52"/>
        <v>1.8444800000000001</v>
      </c>
      <c r="H844" s="240">
        <f t="shared" si="53"/>
        <v>1.9348800000000002</v>
      </c>
      <c r="I844" s="240">
        <f t="shared" si="54"/>
        <v>22.133760000000002</v>
      </c>
      <c r="J844" s="240">
        <f t="shared" si="55"/>
        <v>23.218560000000004</v>
      </c>
    </row>
    <row r="845" spans="1:10">
      <c r="A845" s="239" t="s">
        <v>1760</v>
      </c>
      <c r="B845" s="239" t="s">
        <v>70</v>
      </c>
      <c r="C845" s="223" t="s">
        <v>1761</v>
      </c>
      <c r="D845" s="239" t="s">
        <v>160</v>
      </c>
      <c r="E845" s="239">
        <v>22</v>
      </c>
      <c r="F845" s="240">
        <v>9.92</v>
      </c>
      <c r="G845" s="240">
        <f t="shared" si="52"/>
        <v>11.435776000000001</v>
      </c>
      <c r="H845" s="240">
        <f t="shared" si="53"/>
        <v>11.996256000000001</v>
      </c>
      <c r="I845" s="240">
        <f t="shared" si="54"/>
        <v>251.58707200000001</v>
      </c>
      <c r="J845" s="240">
        <f t="shared" si="55"/>
        <v>263.91763200000003</v>
      </c>
    </row>
    <row r="846" spans="1:10">
      <c r="A846" s="239" t="s">
        <v>1762</v>
      </c>
      <c r="B846" s="239" t="s">
        <v>70</v>
      </c>
      <c r="C846" s="223" t="s">
        <v>1763</v>
      </c>
      <c r="D846" s="239" t="s">
        <v>160</v>
      </c>
      <c r="E846" s="239">
        <v>22</v>
      </c>
      <c r="F846" s="240">
        <v>8.59</v>
      </c>
      <c r="G846" s="240">
        <f t="shared" si="52"/>
        <v>9.902552</v>
      </c>
      <c r="H846" s="240">
        <f t="shared" si="53"/>
        <v>10.387887000000001</v>
      </c>
      <c r="I846" s="240">
        <f t="shared" si="54"/>
        <v>217.856144</v>
      </c>
      <c r="J846" s="240">
        <f t="shared" si="55"/>
        <v>228.53351400000003</v>
      </c>
    </row>
    <row r="847" spans="1:10">
      <c r="A847" s="239" t="s">
        <v>1764</v>
      </c>
      <c r="B847" s="239" t="s">
        <v>70</v>
      </c>
      <c r="C847" s="223" t="s">
        <v>1765</v>
      </c>
      <c r="D847" s="239" t="s">
        <v>160</v>
      </c>
      <c r="E847" s="239">
        <v>22</v>
      </c>
      <c r="F847" s="240">
        <v>8.59</v>
      </c>
      <c r="G847" s="240">
        <f t="shared" si="52"/>
        <v>9.902552</v>
      </c>
      <c r="H847" s="240">
        <f t="shared" si="53"/>
        <v>10.387887000000001</v>
      </c>
      <c r="I847" s="240">
        <f t="shared" si="54"/>
        <v>217.856144</v>
      </c>
      <c r="J847" s="240">
        <f t="shared" si="55"/>
        <v>228.53351400000003</v>
      </c>
    </row>
    <row r="848" spans="1:10">
      <c r="A848" s="239" t="s">
        <v>1766</v>
      </c>
      <c r="B848" s="239" t="s">
        <v>70</v>
      </c>
      <c r="C848" s="223" t="s">
        <v>1767</v>
      </c>
      <c r="D848" s="239" t="s">
        <v>160</v>
      </c>
      <c r="E848" s="239">
        <v>22</v>
      </c>
      <c r="F848" s="240">
        <v>9.0500000000000007</v>
      </c>
      <c r="G848" s="240">
        <f t="shared" si="52"/>
        <v>10.432840000000001</v>
      </c>
      <c r="H848" s="240">
        <f t="shared" si="53"/>
        <v>10.944165000000002</v>
      </c>
      <c r="I848" s="240">
        <f t="shared" si="54"/>
        <v>229.52248</v>
      </c>
      <c r="J848" s="240">
        <f t="shared" si="55"/>
        <v>240.77163000000004</v>
      </c>
    </row>
    <row r="849" spans="1:10">
      <c r="A849" s="239" t="s">
        <v>1768</v>
      </c>
      <c r="B849" s="239" t="s">
        <v>70</v>
      </c>
      <c r="C849" s="223" t="s">
        <v>1769</v>
      </c>
      <c r="D849" s="239" t="s">
        <v>160</v>
      </c>
      <c r="E849" s="239">
        <v>22</v>
      </c>
      <c r="F849" s="240">
        <v>8.52</v>
      </c>
      <c r="G849" s="240">
        <f t="shared" si="52"/>
        <v>9.8218560000000004</v>
      </c>
      <c r="H849" s="240">
        <f t="shared" si="53"/>
        <v>10.303236</v>
      </c>
      <c r="I849" s="240">
        <f t="shared" si="54"/>
        <v>216.08083200000002</v>
      </c>
      <c r="J849" s="240">
        <f t="shared" si="55"/>
        <v>226.67119199999999</v>
      </c>
    </row>
    <row r="850" spans="1:10">
      <c r="A850" s="239" t="s">
        <v>1770</v>
      </c>
      <c r="B850" s="239" t="s">
        <v>70</v>
      </c>
      <c r="C850" s="223" t="s">
        <v>1771</v>
      </c>
      <c r="D850" s="239" t="s">
        <v>160</v>
      </c>
      <c r="E850" s="239">
        <v>22</v>
      </c>
      <c r="F850" s="240">
        <v>9.0500000000000007</v>
      </c>
      <c r="G850" s="240">
        <f t="shared" si="52"/>
        <v>10.432840000000001</v>
      </c>
      <c r="H850" s="240">
        <f t="shared" si="53"/>
        <v>10.944165000000002</v>
      </c>
      <c r="I850" s="240">
        <f t="shared" si="54"/>
        <v>229.52248</v>
      </c>
      <c r="J850" s="240">
        <f t="shared" si="55"/>
        <v>240.77163000000004</v>
      </c>
    </row>
    <row r="851" spans="1:10" ht="30">
      <c r="A851" s="239" t="s">
        <v>1772</v>
      </c>
      <c r="B851" s="239" t="s">
        <v>70</v>
      </c>
      <c r="C851" s="223" t="s">
        <v>1773</v>
      </c>
      <c r="D851" s="239" t="s">
        <v>157</v>
      </c>
      <c r="E851" s="239">
        <v>71</v>
      </c>
      <c r="F851" s="240">
        <v>4.26</v>
      </c>
      <c r="G851" s="240">
        <f t="shared" si="52"/>
        <v>4.9109280000000002</v>
      </c>
      <c r="H851" s="240">
        <f t="shared" si="53"/>
        <v>5.151618</v>
      </c>
      <c r="I851" s="240">
        <f t="shared" si="54"/>
        <v>348.67588799999999</v>
      </c>
      <c r="J851" s="240">
        <f t="shared" si="55"/>
        <v>365.76487800000001</v>
      </c>
    </row>
    <row r="852" spans="1:10" ht="30">
      <c r="A852" s="239" t="s">
        <v>1774</v>
      </c>
      <c r="B852" s="239" t="s">
        <v>70</v>
      </c>
      <c r="C852" s="223" t="s">
        <v>1775</v>
      </c>
      <c r="D852" s="239" t="s">
        <v>157</v>
      </c>
      <c r="E852" s="239">
        <v>7</v>
      </c>
      <c r="F852" s="240">
        <v>6.62</v>
      </c>
      <c r="G852" s="240">
        <f t="shared" si="52"/>
        <v>7.6315360000000005</v>
      </c>
      <c r="H852" s="240">
        <f t="shared" si="53"/>
        <v>8.005566</v>
      </c>
      <c r="I852" s="240">
        <f t="shared" si="54"/>
        <v>53.420752000000007</v>
      </c>
      <c r="J852" s="240">
        <f t="shared" si="55"/>
        <v>56.038961999999998</v>
      </c>
    </row>
    <row r="853" spans="1:10">
      <c r="A853" s="239" t="s">
        <v>1776</v>
      </c>
      <c r="B853" s="239" t="s">
        <v>70</v>
      </c>
      <c r="C853" s="223" t="s">
        <v>1777</v>
      </c>
      <c r="D853" s="239" t="s">
        <v>157</v>
      </c>
      <c r="E853" s="239">
        <v>119</v>
      </c>
      <c r="F853" s="240">
        <v>3.88</v>
      </c>
      <c r="G853" s="240">
        <f t="shared" si="52"/>
        <v>4.4728640000000004</v>
      </c>
      <c r="H853" s="240">
        <f t="shared" si="53"/>
        <v>4.6920840000000004</v>
      </c>
      <c r="I853" s="240">
        <f t="shared" si="54"/>
        <v>532.27081600000008</v>
      </c>
      <c r="J853" s="240">
        <f t="shared" si="55"/>
        <v>558.35799600000007</v>
      </c>
    </row>
    <row r="854" spans="1:10">
      <c r="A854" s="239" t="s">
        <v>1778</v>
      </c>
      <c r="B854" s="239" t="s">
        <v>70</v>
      </c>
      <c r="C854" s="223" t="s">
        <v>1779</v>
      </c>
      <c r="D854" s="239" t="s">
        <v>157</v>
      </c>
      <c r="E854" s="239">
        <v>119</v>
      </c>
      <c r="F854" s="240">
        <v>12.12</v>
      </c>
      <c r="G854" s="240">
        <f t="shared" si="52"/>
        <v>13.971935999999999</v>
      </c>
      <c r="H854" s="240">
        <f t="shared" si="53"/>
        <v>14.656715999999999</v>
      </c>
      <c r="I854" s="240">
        <f t="shared" si="54"/>
        <v>1662.660384</v>
      </c>
      <c r="J854" s="240">
        <f t="shared" si="55"/>
        <v>1744.1492039999998</v>
      </c>
    </row>
    <row r="855" spans="1:10">
      <c r="A855" s="239" t="s">
        <v>1780</v>
      </c>
      <c r="B855" s="239" t="s">
        <v>70</v>
      </c>
      <c r="C855" s="223" t="s">
        <v>1781</v>
      </c>
      <c r="D855" s="239" t="s">
        <v>157</v>
      </c>
      <c r="E855" s="239">
        <v>119</v>
      </c>
      <c r="F855" s="240">
        <v>7.06</v>
      </c>
      <c r="G855" s="240">
        <f t="shared" si="52"/>
        <v>8.1387680000000007</v>
      </c>
      <c r="H855" s="240">
        <f t="shared" si="53"/>
        <v>8.5376580000000004</v>
      </c>
      <c r="I855" s="240">
        <f t="shared" si="54"/>
        <v>968.51339200000007</v>
      </c>
      <c r="J855" s="240">
        <f t="shared" si="55"/>
        <v>1015.981302</v>
      </c>
    </row>
    <row r="856" spans="1:10">
      <c r="A856" s="239" t="s">
        <v>1782</v>
      </c>
      <c r="B856" s="239" t="s">
        <v>70</v>
      </c>
      <c r="C856" s="223" t="s">
        <v>1783</v>
      </c>
      <c r="D856" s="239" t="s">
        <v>753</v>
      </c>
      <c r="E856" s="239">
        <v>71</v>
      </c>
      <c r="F856" s="240">
        <v>57.89</v>
      </c>
      <c r="G856" s="240">
        <f t="shared" si="52"/>
        <v>66.735591999999997</v>
      </c>
      <c r="H856" s="240">
        <f t="shared" si="53"/>
        <v>70.006377000000001</v>
      </c>
      <c r="I856" s="240">
        <f t="shared" si="54"/>
        <v>4738.2270319999998</v>
      </c>
      <c r="J856" s="240">
        <f t="shared" si="55"/>
        <v>4970.4527669999998</v>
      </c>
    </row>
    <row r="857" spans="1:10">
      <c r="A857" s="239" t="s">
        <v>1784</v>
      </c>
      <c r="B857" s="239" t="s">
        <v>70</v>
      </c>
      <c r="C857" s="223" t="s">
        <v>1785</v>
      </c>
      <c r="D857" s="239" t="s">
        <v>753</v>
      </c>
      <c r="E857" s="239">
        <v>71</v>
      </c>
      <c r="F857" s="240">
        <v>28.4</v>
      </c>
      <c r="G857" s="240">
        <f t="shared" si="52"/>
        <v>32.739519999999999</v>
      </c>
      <c r="H857" s="240">
        <f t="shared" si="53"/>
        <v>34.344119999999997</v>
      </c>
      <c r="I857" s="240">
        <f t="shared" si="54"/>
        <v>2324.5059200000001</v>
      </c>
      <c r="J857" s="240">
        <f t="shared" si="55"/>
        <v>2438.4325199999998</v>
      </c>
    </row>
    <row r="858" spans="1:10" ht="30">
      <c r="A858" s="239" t="s">
        <v>1786</v>
      </c>
      <c r="B858" s="239" t="s">
        <v>70</v>
      </c>
      <c r="C858" s="223" t="s">
        <v>1787</v>
      </c>
      <c r="D858" s="239" t="s">
        <v>753</v>
      </c>
      <c r="E858" s="239">
        <v>47</v>
      </c>
      <c r="F858" s="240">
        <v>258.97000000000003</v>
      </c>
      <c r="G858" s="240">
        <f t="shared" si="52"/>
        <v>298.54061600000006</v>
      </c>
      <c r="H858" s="240">
        <f t="shared" si="53"/>
        <v>313.17242100000004</v>
      </c>
      <c r="I858" s="240">
        <f t="shared" si="54"/>
        <v>14031.408952000003</v>
      </c>
      <c r="J858" s="240">
        <f t="shared" si="55"/>
        <v>14719.103787000002</v>
      </c>
    </row>
    <row r="859" spans="1:10" ht="30">
      <c r="A859" s="239" t="s">
        <v>1788</v>
      </c>
      <c r="B859" s="239" t="s">
        <v>70</v>
      </c>
      <c r="C859" s="223" t="s">
        <v>1789</v>
      </c>
      <c r="D859" s="239" t="s">
        <v>753</v>
      </c>
      <c r="E859" s="239">
        <v>47</v>
      </c>
      <c r="F859" s="240">
        <v>374.07</v>
      </c>
      <c r="G859" s="240">
        <f t="shared" si="52"/>
        <v>431.22789599999999</v>
      </c>
      <c r="H859" s="240">
        <f t="shared" si="53"/>
        <v>452.36285100000003</v>
      </c>
      <c r="I859" s="240">
        <f t="shared" si="54"/>
        <v>20267.711112000001</v>
      </c>
      <c r="J859" s="240">
        <f t="shared" si="55"/>
        <v>21261.053997000003</v>
      </c>
    </row>
    <row r="860" spans="1:10" ht="30">
      <c r="A860" s="239" t="s">
        <v>1790</v>
      </c>
      <c r="B860" s="239" t="s">
        <v>70</v>
      </c>
      <c r="C860" s="223" t="s">
        <v>1791</v>
      </c>
      <c r="D860" s="239" t="s">
        <v>753</v>
      </c>
      <c r="E860" s="239">
        <v>22</v>
      </c>
      <c r="F860" s="240">
        <v>68.989999999999995</v>
      </c>
      <c r="G860" s="240">
        <f t="shared" si="52"/>
        <v>79.531672</v>
      </c>
      <c r="H860" s="240">
        <f t="shared" si="53"/>
        <v>83.42960699999999</v>
      </c>
      <c r="I860" s="240">
        <f t="shared" si="54"/>
        <v>1749.696784</v>
      </c>
      <c r="J860" s="240">
        <f t="shared" si="55"/>
        <v>1835.4513539999998</v>
      </c>
    </row>
    <row r="861" spans="1:10">
      <c r="A861" s="239" t="s">
        <v>1792</v>
      </c>
      <c r="B861" s="239" t="s">
        <v>70</v>
      </c>
      <c r="C861" s="223" t="s">
        <v>1793</v>
      </c>
      <c r="D861" s="239" t="s">
        <v>753</v>
      </c>
      <c r="E861" s="239">
        <v>119</v>
      </c>
      <c r="F861" s="240">
        <v>91.13</v>
      </c>
      <c r="G861" s="240">
        <f t="shared" si="52"/>
        <v>105.054664</v>
      </c>
      <c r="H861" s="240">
        <f t="shared" si="53"/>
        <v>110.203509</v>
      </c>
      <c r="I861" s="240">
        <f t="shared" si="54"/>
        <v>12501.505016000001</v>
      </c>
      <c r="J861" s="240">
        <f t="shared" si="55"/>
        <v>13114.217570999999</v>
      </c>
    </row>
    <row r="862" spans="1:10" ht="30">
      <c r="A862" s="239" t="s">
        <v>1794</v>
      </c>
      <c r="B862" s="239" t="s">
        <v>70</v>
      </c>
      <c r="C862" s="223" t="s">
        <v>1795</v>
      </c>
      <c r="D862" s="239" t="s">
        <v>72</v>
      </c>
      <c r="E862" s="239">
        <v>95</v>
      </c>
      <c r="F862" s="240">
        <v>18.27</v>
      </c>
      <c r="G862" s="240">
        <f t="shared" si="52"/>
        <v>21.061655999999999</v>
      </c>
      <c r="H862" s="240">
        <f t="shared" si="53"/>
        <v>22.093910999999999</v>
      </c>
      <c r="I862" s="240">
        <f t="shared" si="54"/>
        <v>2000.8573199999998</v>
      </c>
      <c r="J862" s="240">
        <f t="shared" si="55"/>
        <v>2098.9215449999997</v>
      </c>
    </row>
    <row r="863" spans="1:10">
      <c r="A863" s="239" t="s">
        <v>1796</v>
      </c>
      <c r="B863" s="239" t="s">
        <v>70</v>
      </c>
      <c r="C863" s="223" t="s">
        <v>1797</v>
      </c>
      <c r="D863" s="239" t="s">
        <v>753</v>
      </c>
      <c r="E863" s="239">
        <v>95</v>
      </c>
      <c r="F863" s="240">
        <v>257.77</v>
      </c>
      <c r="G863" s="240">
        <f t="shared" si="52"/>
        <v>297.15725600000002</v>
      </c>
      <c r="H863" s="240">
        <f t="shared" si="53"/>
        <v>311.72126099999997</v>
      </c>
      <c r="I863" s="240">
        <f t="shared" si="54"/>
        <v>28229.939320000001</v>
      </c>
      <c r="J863" s="240">
        <f t="shared" si="55"/>
        <v>29613.519794999997</v>
      </c>
    </row>
    <row r="864" spans="1:10">
      <c r="A864" s="239" t="s">
        <v>1798</v>
      </c>
      <c r="B864" s="239" t="s">
        <v>70</v>
      </c>
      <c r="C864" s="223" t="s">
        <v>1799</v>
      </c>
      <c r="D864" s="239" t="s">
        <v>753</v>
      </c>
      <c r="E864" s="239">
        <v>95</v>
      </c>
      <c r="F864" s="240">
        <v>245.53</v>
      </c>
      <c r="G864" s="240">
        <f t="shared" si="52"/>
        <v>283.04698400000001</v>
      </c>
      <c r="H864" s="240">
        <f t="shared" si="53"/>
        <v>296.91942900000004</v>
      </c>
      <c r="I864" s="240">
        <f t="shared" si="54"/>
        <v>26889.463480000002</v>
      </c>
      <c r="J864" s="240">
        <f t="shared" si="55"/>
        <v>28207.345755000002</v>
      </c>
    </row>
    <row r="865" spans="1:10">
      <c r="A865" s="239" t="s">
        <v>1800</v>
      </c>
      <c r="B865" s="239" t="s">
        <v>70</v>
      </c>
      <c r="C865" s="223" t="s">
        <v>1801</v>
      </c>
      <c r="D865" s="239" t="s">
        <v>753</v>
      </c>
      <c r="E865" s="239">
        <v>47</v>
      </c>
      <c r="F865" s="240">
        <v>638.23</v>
      </c>
      <c r="G865" s="240">
        <f t="shared" si="52"/>
        <v>735.75154400000008</v>
      </c>
      <c r="H865" s="240">
        <f t="shared" si="53"/>
        <v>771.81153900000004</v>
      </c>
      <c r="I865" s="240">
        <f t="shared" si="54"/>
        <v>34580.322568000003</v>
      </c>
      <c r="J865" s="240">
        <f t="shared" si="55"/>
        <v>36275.142333000003</v>
      </c>
    </row>
    <row r="866" spans="1:10">
      <c r="A866" s="239" t="s">
        <v>1802</v>
      </c>
      <c r="B866" s="239" t="s">
        <v>70</v>
      </c>
      <c r="C866" s="223" t="s">
        <v>1803</v>
      </c>
      <c r="D866" s="239" t="s">
        <v>753</v>
      </c>
      <c r="E866" s="239">
        <v>95</v>
      </c>
      <c r="F866" s="240">
        <v>568.25</v>
      </c>
      <c r="G866" s="240">
        <f t="shared" si="52"/>
        <v>655.07860000000005</v>
      </c>
      <c r="H866" s="240">
        <f t="shared" si="53"/>
        <v>687.18472500000007</v>
      </c>
      <c r="I866" s="240">
        <f t="shared" si="54"/>
        <v>62232.467000000004</v>
      </c>
      <c r="J866" s="240">
        <f t="shared" si="55"/>
        <v>65282.548875000008</v>
      </c>
    </row>
    <row r="867" spans="1:10">
      <c r="A867" s="239" t="s">
        <v>1804</v>
      </c>
      <c r="B867" s="239" t="s">
        <v>70</v>
      </c>
      <c r="C867" s="223" t="s">
        <v>1805</v>
      </c>
      <c r="D867" s="239" t="s">
        <v>753</v>
      </c>
      <c r="E867" s="239">
        <v>144</v>
      </c>
      <c r="F867" s="240">
        <v>340.51</v>
      </c>
      <c r="G867" s="240">
        <f t="shared" si="52"/>
        <v>392.53992800000003</v>
      </c>
      <c r="H867" s="240">
        <f t="shared" si="53"/>
        <v>411.77874300000002</v>
      </c>
      <c r="I867" s="240">
        <f t="shared" si="54"/>
        <v>56525.749632000006</v>
      </c>
      <c r="J867" s="240">
        <f t="shared" si="55"/>
        <v>59296.138992</v>
      </c>
    </row>
    <row r="868" spans="1:10">
      <c r="A868" s="239" t="s">
        <v>1804</v>
      </c>
      <c r="B868" s="239" t="s">
        <v>70</v>
      </c>
      <c r="C868" s="223" t="s">
        <v>1805</v>
      </c>
      <c r="D868" s="239" t="s">
        <v>753</v>
      </c>
      <c r="E868" s="239">
        <v>144</v>
      </c>
      <c r="F868" s="240">
        <v>340.51</v>
      </c>
      <c r="G868" s="240">
        <f t="shared" si="52"/>
        <v>392.53992800000003</v>
      </c>
      <c r="H868" s="240">
        <f t="shared" si="53"/>
        <v>411.77874300000002</v>
      </c>
      <c r="I868" s="240">
        <f t="shared" si="54"/>
        <v>56525.749632000006</v>
      </c>
      <c r="J868" s="240">
        <f t="shared" si="55"/>
        <v>59296.138992</v>
      </c>
    </row>
    <row r="869" spans="1:10">
      <c r="A869" s="239" t="s">
        <v>1806</v>
      </c>
      <c r="B869" s="239" t="s">
        <v>70</v>
      </c>
      <c r="C869" s="223" t="s">
        <v>1807</v>
      </c>
      <c r="D869" s="239" t="s">
        <v>753</v>
      </c>
      <c r="E869" s="239">
        <v>144</v>
      </c>
      <c r="F869" s="240">
        <v>350</v>
      </c>
      <c r="G869" s="240">
        <f t="shared" si="52"/>
        <v>403.48</v>
      </c>
      <c r="H869" s="240">
        <f t="shared" si="53"/>
        <v>423.255</v>
      </c>
      <c r="I869" s="240">
        <f t="shared" si="54"/>
        <v>58101.120000000003</v>
      </c>
      <c r="J869" s="240">
        <f t="shared" si="55"/>
        <v>60948.72</v>
      </c>
    </row>
    <row r="870" spans="1:10" ht="30">
      <c r="A870" s="239" t="s">
        <v>1808</v>
      </c>
      <c r="B870" s="239" t="s">
        <v>70</v>
      </c>
      <c r="C870" s="223" t="s">
        <v>1809</v>
      </c>
      <c r="D870" s="239" t="s">
        <v>753</v>
      </c>
      <c r="E870" s="239">
        <v>95</v>
      </c>
      <c r="F870" s="240">
        <v>37.25</v>
      </c>
      <c r="G870" s="240">
        <f t="shared" si="52"/>
        <v>42.941800000000001</v>
      </c>
      <c r="H870" s="240">
        <f t="shared" si="53"/>
        <v>45.046424999999999</v>
      </c>
      <c r="I870" s="240">
        <f t="shared" si="54"/>
        <v>4079.471</v>
      </c>
      <c r="J870" s="240">
        <f t="shared" si="55"/>
        <v>4279.4103749999995</v>
      </c>
    </row>
    <row r="871" spans="1:10" ht="30">
      <c r="A871" s="239" t="s">
        <v>1808</v>
      </c>
      <c r="B871" s="239" t="s">
        <v>70</v>
      </c>
      <c r="C871" s="223" t="s">
        <v>1809</v>
      </c>
      <c r="D871" s="239" t="s">
        <v>753</v>
      </c>
      <c r="E871" s="239">
        <v>63</v>
      </c>
      <c r="F871" s="240">
        <v>37.25</v>
      </c>
      <c r="G871" s="240">
        <f t="shared" si="52"/>
        <v>42.941800000000001</v>
      </c>
      <c r="H871" s="240">
        <f t="shared" si="53"/>
        <v>45.046424999999999</v>
      </c>
      <c r="I871" s="240">
        <f t="shared" si="54"/>
        <v>2705.3334</v>
      </c>
      <c r="J871" s="240">
        <f t="shared" si="55"/>
        <v>2837.924775</v>
      </c>
    </row>
    <row r="872" spans="1:10" ht="30">
      <c r="A872" s="239" t="s">
        <v>1810</v>
      </c>
      <c r="B872" s="239" t="s">
        <v>70</v>
      </c>
      <c r="C872" s="223" t="s">
        <v>1811</v>
      </c>
      <c r="D872" s="239" t="s">
        <v>753</v>
      </c>
      <c r="E872" s="239">
        <v>95</v>
      </c>
      <c r="F872" s="240">
        <v>39.43</v>
      </c>
      <c r="G872" s="240">
        <f t="shared" si="52"/>
        <v>45.454903999999999</v>
      </c>
      <c r="H872" s="240">
        <f t="shared" si="53"/>
        <v>47.682699</v>
      </c>
      <c r="I872" s="240">
        <f t="shared" si="54"/>
        <v>4318.2158799999997</v>
      </c>
      <c r="J872" s="240">
        <f t="shared" si="55"/>
        <v>4529.8564049999995</v>
      </c>
    </row>
    <row r="873" spans="1:10" ht="30">
      <c r="A873" s="239" t="s">
        <v>1812</v>
      </c>
      <c r="B873" s="239" t="s">
        <v>70</v>
      </c>
      <c r="C873" s="223" t="s">
        <v>1813</v>
      </c>
      <c r="D873" s="239" t="s">
        <v>753</v>
      </c>
      <c r="E873" s="239">
        <v>95</v>
      </c>
      <c r="F873" s="240">
        <v>24.03</v>
      </c>
      <c r="G873" s="240">
        <f t="shared" si="52"/>
        <v>27.701784000000004</v>
      </c>
      <c r="H873" s="240">
        <f t="shared" si="53"/>
        <v>29.059479000000003</v>
      </c>
      <c r="I873" s="240">
        <f t="shared" si="54"/>
        <v>2631.6694800000005</v>
      </c>
      <c r="J873" s="240">
        <f t="shared" si="55"/>
        <v>2760.6505050000005</v>
      </c>
    </row>
    <row r="874" spans="1:10" ht="30">
      <c r="A874" s="239" t="s">
        <v>1814</v>
      </c>
      <c r="B874" s="239" t="s">
        <v>70</v>
      </c>
      <c r="C874" s="223" t="s">
        <v>1815</v>
      </c>
      <c r="D874" s="239" t="s">
        <v>753</v>
      </c>
      <c r="E874" s="239">
        <v>95</v>
      </c>
      <c r="F874" s="240">
        <v>23.44</v>
      </c>
      <c r="G874" s="240">
        <f t="shared" si="52"/>
        <v>27.021632000000004</v>
      </c>
      <c r="H874" s="240">
        <f t="shared" si="53"/>
        <v>28.345992000000003</v>
      </c>
      <c r="I874" s="240">
        <f t="shared" si="54"/>
        <v>2567.0550400000002</v>
      </c>
      <c r="J874" s="240">
        <f t="shared" si="55"/>
        <v>2692.8692400000004</v>
      </c>
    </row>
    <row r="875" spans="1:10">
      <c r="A875" s="239" t="s">
        <v>1816</v>
      </c>
      <c r="B875" s="239" t="s">
        <v>70</v>
      </c>
      <c r="C875" s="223" t="s">
        <v>1817</v>
      </c>
      <c r="D875" s="239" t="s">
        <v>753</v>
      </c>
      <c r="E875" s="239">
        <v>95</v>
      </c>
      <c r="F875" s="240">
        <v>22.76</v>
      </c>
      <c r="G875" s="240">
        <f t="shared" si="52"/>
        <v>26.237728000000004</v>
      </c>
      <c r="H875" s="240">
        <f t="shared" si="53"/>
        <v>27.523668000000004</v>
      </c>
      <c r="I875" s="240">
        <f t="shared" si="54"/>
        <v>2492.5841600000003</v>
      </c>
      <c r="J875" s="240">
        <f t="shared" si="55"/>
        <v>2614.7484600000003</v>
      </c>
    </row>
    <row r="876" spans="1:10">
      <c r="A876" s="239" t="s">
        <v>1818</v>
      </c>
      <c r="B876" s="239" t="s">
        <v>70</v>
      </c>
      <c r="C876" s="223" t="s">
        <v>1819</v>
      </c>
      <c r="D876" s="239" t="s">
        <v>753</v>
      </c>
      <c r="E876" s="239">
        <v>95</v>
      </c>
      <c r="F876" s="240">
        <v>19.61</v>
      </c>
      <c r="G876" s="240">
        <f t="shared" si="52"/>
        <v>22.606408000000002</v>
      </c>
      <c r="H876" s="240">
        <f t="shared" si="53"/>
        <v>23.714372999999998</v>
      </c>
      <c r="I876" s="240">
        <f t="shared" si="54"/>
        <v>2147.6087600000001</v>
      </c>
      <c r="J876" s="240">
        <f t="shared" si="55"/>
        <v>2252.8654349999997</v>
      </c>
    </row>
    <row r="877" spans="1:10">
      <c r="A877" s="239" t="s">
        <v>1820</v>
      </c>
      <c r="B877" s="239" t="s">
        <v>70</v>
      </c>
      <c r="C877" s="223" t="s">
        <v>1821</v>
      </c>
      <c r="D877" s="239" t="s">
        <v>753</v>
      </c>
      <c r="E877" s="239">
        <v>95</v>
      </c>
      <c r="F877" s="240">
        <v>16.43</v>
      </c>
      <c r="G877" s="240">
        <f t="shared" si="52"/>
        <v>18.940504000000001</v>
      </c>
      <c r="H877" s="240">
        <f t="shared" si="53"/>
        <v>19.868798999999999</v>
      </c>
      <c r="I877" s="240">
        <f t="shared" si="54"/>
        <v>1799.34788</v>
      </c>
      <c r="J877" s="240">
        <f t="shared" si="55"/>
        <v>1887.535905</v>
      </c>
    </row>
    <row r="878" spans="1:10">
      <c r="A878" s="239" t="s">
        <v>1822</v>
      </c>
      <c r="B878" s="239" t="s">
        <v>70</v>
      </c>
      <c r="C878" s="223" t="s">
        <v>1823</v>
      </c>
      <c r="D878" s="239" t="s">
        <v>753</v>
      </c>
      <c r="E878" s="239">
        <v>95</v>
      </c>
      <c r="F878" s="240">
        <v>17.760000000000002</v>
      </c>
      <c r="G878" s="240">
        <f t="shared" si="52"/>
        <v>20.473728000000001</v>
      </c>
      <c r="H878" s="240">
        <f t="shared" si="53"/>
        <v>21.477168000000002</v>
      </c>
      <c r="I878" s="240">
        <f t="shared" si="54"/>
        <v>1945.0041600000002</v>
      </c>
      <c r="J878" s="240">
        <f t="shared" si="55"/>
        <v>2040.3309600000002</v>
      </c>
    </row>
    <row r="879" spans="1:10">
      <c r="A879" s="239" t="s">
        <v>1824</v>
      </c>
      <c r="B879" s="239" t="s">
        <v>70</v>
      </c>
      <c r="C879" s="223" t="s">
        <v>1825</v>
      </c>
      <c r="D879" s="239" t="s">
        <v>753</v>
      </c>
      <c r="E879" s="239">
        <v>47</v>
      </c>
      <c r="F879" s="240">
        <v>42.56</v>
      </c>
      <c r="G879" s="240">
        <f t="shared" si="52"/>
        <v>49.063168000000005</v>
      </c>
      <c r="H879" s="240">
        <f t="shared" si="53"/>
        <v>51.467808000000005</v>
      </c>
      <c r="I879" s="240">
        <f t="shared" si="54"/>
        <v>2305.9688960000003</v>
      </c>
      <c r="J879" s="240">
        <f t="shared" si="55"/>
        <v>2418.9869760000001</v>
      </c>
    </row>
    <row r="880" spans="1:10">
      <c r="A880" s="239" t="s">
        <v>1826</v>
      </c>
      <c r="B880" s="239" t="s">
        <v>70</v>
      </c>
      <c r="C880" s="223" t="s">
        <v>1827</v>
      </c>
      <c r="D880" s="239" t="s">
        <v>753</v>
      </c>
      <c r="E880" s="239">
        <v>47</v>
      </c>
      <c r="F880" s="240">
        <v>26.05</v>
      </c>
      <c r="G880" s="240">
        <f t="shared" si="52"/>
        <v>30.030440000000002</v>
      </c>
      <c r="H880" s="240">
        <f t="shared" si="53"/>
        <v>31.502265000000001</v>
      </c>
      <c r="I880" s="240">
        <f t="shared" si="54"/>
        <v>1411.4306800000002</v>
      </c>
      <c r="J880" s="240">
        <f t="shared" si="55"/>
        <v>1480.6064550000001</v>
      </c>
    </row>
    <row r="881" spans="1:10" ht="30">
      <c r="A881" s="239" t="s">
        <v>1828</v>
      </c>
      <c r="B881" s="239" t="s">
        <v>70</v>
      </c>
      <c r="C881" s="223" t="s">
        <v>1829</v>
      </c>
      <c r="D881" s="239" t="s">
        <v>72</v>
      </c>
      <c r="E881" s="239">
        <v>95</v>
      </c>
      <c r="F881" s="240">
        <v>46.85</v>
      </c>
      <c r="G881" s="240">
        <f t="shared" si="52"/>
        <v>54.008680000000005</v>
      </c>
      <c r="H881" s="240">
        <f t="shared" si="53"/>
        <v>56.655705000000005</v>
      </c>
      <c r="I881" s="240">
        <f t="shared" si="54"/>
        <v>5130.8246000000008</v>
      </c>
      <c r="J881" s="240">
        <f t="shared" si="55"/>
        <v>5382.2919750000001</v>
      </c>
    </row>
    <row r="882" spans="1:10" ht="30">
      <c r="A882" s="239" t="s">
        <v>1830</v>
      </c>
      <c r="B882" s="239" t="s">
        <v>70</v>
      </c>
      <c r="C882" s="223" t="s">
        <v>1831</v>
      </c>
      <c r="D882" s="239" t="s">
        <v>72</v>
      </c>
      <c r="E882" s="239">
        <v>95</v>
      </c>
      <c r="F882" s="240">
        <v>29.15</v>
      </c>
      <c r="G882" s="240">
        <f t="shared" si="52"/>
        <v>33.604120000000002</v>
      </c>
      <c r="H882" s="240">
        <f t="shared" si="53"/>
        <v>35.251094999999999</v>
      </c>
      <c r="I882" s="240">
        <f t="shared" si="54"/>
        <v>3192.3914</v>
      </c>
      <c r="J882" s="240">
        <f t="shared" si="55"/>
        <v>3348.8540250000001</v>
      </c>
    </row>
    <row r="883" spans="1:10">
      <c r="A883" s="239" t="s">
        <v>1832</v>
      </c>
      <c r="B883" s="239" t="s">
        <v>70</v>
      </c>
      <c r="C883" s="223" t="s">
        <v>1833</v>
      </c>
      <c r="D883" s="239" t="s">
        <v>753</v>
      </c>
      <c r="E883" s="239">
        <v>95</v>
      </c>
      <c r="F883" s="240">
        <v>9.85</v>
      </c>
      <c r="G883" s="240">
        <f t="shared" si="52"/>
        <v>11.355079999999999</v>
      </c>
      <c r="H883" s="240">
        <f t="shared" si="53"/>
        <v>11.911605</v>
      </c>
      <c r="I883" s="240">
        <f t="shared" si="54"/>
        <v>1078.7325999999998</v>
      </c>
      <c r="J883" s="240">
        <f t="shared" si="55"/>
        <v>1131.6024749999999</v>
      </c>
    </row>
    <row r="884" spans="1:10">
      <c r="A884" s="239" t="s">
        <v>1834</v>
      </c>
      <c r="B884" s="239" t="s">
        <v>70</v>
      </c>
      <c r="C884" s="223" t="s">
        <v>1835</v>
      </c>
      <c r="D884" s="239" t="s">
        <v>72</v>
      </c>
      <c r="E884" s="239">
        <v>119</v>
      </c>
      <c r="F884" s="240">
        <v>21.39</v>
      </c>
      <c r="G884" s="240">
        <f t="shared" si="52"/>
        <v>24.658392000000003</v>
      </c>
      <c r="H884" s="240">
        <f t="shared" si="53"/>
        <v>25.866927</v>
      </c>
      <c r="I884" s="240">
        <f t="shared" si="54"/>
        <v>2934.3486480000001</v>
      </c>
      <c r="J884" s="240">
        <f t="shared" si="55"/>
        <v>3078.1643130000002</v>
      </c>
    </row>
    <row r="885" spans="1:10">
      <c r="A885" s="239" t="s">
        <v>1836</v>
      </c>
      <c r="B885" s="239" t="s">
        <v>70</v>
      </c>
      <c r="C885" s="223" t="s">
        <v>1837</v>
      </c>
      <c r="D885" s="239" t="s">
        <v>72</v>
      </c>
      <c r="E885" s="239">
        <v>119</v>
      </c>
      <c r="F885" s="240">
        <v>21.14</v>
      </c>
      <c r="G885" s="240">
        <f t="shared" si="52"/>
        <v>24.370192000000003</v>
      </c>
      <c r="H885" s="240">
        <f t="shared" si="53"/>
        <v>25.564602000000001</v>
      </c>
      <c r="I885" s="240">
        <f t="shared" si="54"/>
        <v>2900.0528480000003</v>
      </c>
      <c r="J885" s="240">
        <f t="shared" si="55"/>
        <v>3042.1876379999999</v>
      </c>
    </row>
    <row r="886" spans="1:10">
      <c r="A886" s="239" t="s">
        <v>1838</v>
      </c>
      <c r="B886" s="239" t="s">
        <v>70</v>
      </c>
      <c r="C886" s="223" t="s">
        <v>1839</v>
      </c>
      <c r="D886" s="239" t="s">
        <v>72</v>
      </c>
      <c r="E886" s="239">
        <v>1</v>
      </c>
      <c r="F886" s="240">
        <v>0.56999999999999995</v>
      </c>
      <c r="G886" s="240">
        <f t="shared" si="52"/>
        <v>0.65709600000000001</v>
      </c>
      <c r="H886" s="240">
        <f t="shared" si="53"/>
        <v>0.68930099999999994</v>
      </c>
      <c r="I886" s="240">
        <f t="shared" si="54"/>
        <v>0.65709600000000001</v>
      </c>
      <c r="J886" s="240">
        <f t="shared" si="55"/>
        <v>0.68930099999999994</v>
      </c>
    </row>
    <row r="887" spans="1:10">
      <c r="A887" s="239" t="s">
        <v>1840</v>
      </c>
      <c r="B887" s="239" t="s">
        <v>70</v>
      </c>
      <c r="C887" s="223" t="s">
        <v>1841</v>
      </c>
      <c r="D887" s="239" t="s">
        <v>72</v>
      </c>
      <c r="E887" s="239">
        <v>61</v>
      </c>
      <c r="F887" s="240">
        <v>0.32</v>
      </c>
      <c r="G887" s="240">
        <f t="shared" si="52"/>
        <v>0.368896</v>
      </c>
      <c r="H887" s="240">
        <f t="shared" si="53"/>
        <v>0.38697600000000004</v>
      </c>
      <c r="I887" s="240">
        <f t="shared" si="54"/>
        <v>22.502656000000002</v>
      </c>
      <c r="J887" s="240">
        <f t="shared" si="55"/>
        <v>23.605536000000004</v>
      </c>
    </row>
    <row r="888" spans="1:10" ht="45">
      <c r="A888" s="239" t="s">
        <v>1842</v>
      </c>
      <c r="B888" s="239" t="s">
        <v>70</v>
      </c>
      <c r="C888" s="223" t="s">
        <v>1843</v>
      </c>
      <c r="D888" s="239" t="s">
        <v>72</v>
      </c>
      <c r="E888" s="239">
        <v>1</v>
      </c>
      <c r="F888" s="240">
        <v>1326.54</v>
      </c>
      <c r="G888" s="240">
        <f t="shared" si="52"/>
        <v>1529.235312</v>
      </c>
      <c r="H888" s="240">
        <f t="shared" si="53"/>
        <v>1604.1848219999999</v>
      </c>
      <c r="I888" s="240">
        <f t="shared" si="54"/>
        <v>1529.235312</v>
      </c>
      <c r="J888" s="240">
        <f t="shared" si="55"/>
        <v>1604.1848219999999</v>
      </c>
    </row>
    <row r="889" spans="1:10" ht="30">
      <c r="A889" s="239" t="s">
        <v>1844</v>
      </c>
      <c r="B889" s="239" t="s">
        <v>70</v>
      </c>
      <c r="C889" s="223" t="s">
        <v>1845</v>
      </c>
      <c r="D889" s="239" t="s">
        <v>72</v>
      </c>
      <c r="E889" s="239">
        <v>3</v>
      </c>
      <c r="F889" s="240">
        <v>225.51</v>
      </c>
      <c r="G889" s="240">
        <f t="shared" si="52"/>
        <v>259.96792799999997</v>
      </c>
      <c r="H889" s="240">
        <f t="shared" si="53"/>
        <v>272.70924300000001</v>
      </c>
      <c r="I889" s="240">
        <f t="shared" si="54"/>
        <v>779.90378399999986</v>
      </c>
      <c r="J889" s="240">
        <f t="shared" si="55"/>
        <v>818.12772900000004</v>
      </c>
    </row>
    <row r="890" spans="1:10" ht="30">
      <c r="A890" s="239" t="s">
        <v>1846</v>
      </c>
      <c r="B890" s="239" t="s">
        <v>70</v>
      </c>
      <c r="C890" s="223" t="s">
        <v>1847</v>
      </c>
      <c r="D890" s="239" t="s">
        <v>157</v>
      </c>
      <c r="E890" s="239">
        <v>71</v>
      </c>
      <c r="F890" s="240">
        <v>80.91</v>
      </c>
      <c r="G890" s="240">
        <f t="shared" si="52"/>
        <v>93.273048000000003</v>
      </c>
      <c r="H890" s="240">
        <f t="shared" si="53"/>
        <v>97.844463000000005</v>
      </c>
      <c r="I890" s="240">
        <f t="shared" si="54"/>
        <v>6622.3864080000003</v>
      </c>
      <c r="J890" s="240">
        <f t="shared" si="55"/>
        <v>6946.9568730000001</v>
      </c>
    </row>
    <row r="891" spans="1:10" ht="30">
      <c r="A891" s="239" t="s">
        <v>1848</v>
      </c>
      <c r="B891" s="239" t="s">
        <v>70</v>
      </c>
      <c r="C891" s="223" t="s">
        <v>1849</v>
      </c>
      <c r="D891" s="239" t="s">
        <v>157</v>
      </c>
      <c r="E891" s="239">
        <v>71</v>
      </c>
      <c r="F891" s="240">
        <v>91.03</v>
      </c>
      <c r="G891" s="240">
        <f t="shared" si="52"/>
        <v>104.939384</v>
      </c>
      <c r="H891" s="240">
        <f t="shared" si="53"/>
        <v>110.08257900000001</v>
      </c>
      <c r="I891" s="240">
        <f t="shared" si="54"/>
        <v>7450.6962640000002</v>
      </c>
      <c r="J891" s="240">
        <f t="shared" si="55"/>
        <v>7815.8631090000008</v>
      </c>
    </row>
    <row r="892" spans="1:10" ht="30">
      <c r="A892" s="239" t="s">
        <v>1850</v>
      </c>
      <c r="B892" s="239" t="s">
        <v>70</v>
      </c>
      <c r="C892" s="223" t="s">
        <v>1851</v>
      </c>
      <c r="D892" s="239" t="s">
        <v>72</v>
      </c>
      <c r="E892" s="239">
        <v>1</v>
      </c>
      <c r="F892" s="240">
        <v>65.5</v>
      </c>
      <c r="G892" s="240">
        <f t="shared" si="52"/>
        <v>75.508400000000009</v>
      </c>
      <c r="H892" s="240">
        <f t="shared" si="53"/>
        <v>79.209150000000008</v>
      </c>
      <c r="I892" s="240">
        <f t="shared" si="54"/>
        <v>75.508400000000009</v>
      </c>
      <c r="J892" s="240">
        <f t="shared" si="55"/>
        <v>79.209150000000008</v>
      </c>
    </row>
    <row r="893" spans="1:10" ht="30">
      <c r="A893" s="239" t="s">
        <v>1852</v>
      </c>
      <c r="B893" s="239" t="s">
        <v>70</v>
      </c>
      <c r="C893" s="223" t="s">
        <v>1853</v>
      </c>
      <c r="D893" s="239" t="s">
        <v>72</v>
      </c>
      <c r="E893" s="239">
        <v>1</v>
      </c>
      <c r="F893" s="240">
        <v>314.35000000000002</v>
      </c>
      <c r="G893" s="240">
        <f t="shared" si="52"/>
        <v>362.38268000000005</v>
      </c>
      <c r="H893" s="240">
        <f t="shared" si="53"/>
        <v>380.14345500000002</v>
      </c>
      <c r="I893" s="240">
        <f t="shared" si="54"/>
        <v>362.38268000000005</v>
      </c>
      <c r="J893" s="240">
        <f t="shared" si="55"/>
        <v>380.14345500000002</v>
      </c>
    </row>
    <row r="894" spans="1:10" ht="30">
      <c r="A894" s="239" t="s">
        <v>1854</v>
      </c>
      <c r="B894" s="239" t="s">
        <v>70</v>
      </c>
      <c r="C894" s="223" t="s">
        <v>1855</v>
      </c>
      <c r="D894" s="239" t="s">
        <v>72</v>
      </c>
      <c r="E894" s="239">
        <v>1</v>
      </c>
      <c r="F894" s="240">
        <v>462.94</v>
      </c>
      <c r="G894" s="240">
        <f t="shared" si="52"/>
        <v>533.677232</v>
      </c>
      <c r="H894" s="240">
        <f t="shared" si="53"/>
        <v>559.83334200000002</v>
      </c>
      <c r="I894" s="240">
        <f t="shared" si="54"/>
        <v>533.677232</v>
      </c>
      <c r="J894" s="240">
        <f t="shared" si="55"/>
        <v>559.83334200000002</v>
      </c>
    </row>
    <row r="895" spans="1:10" ht="30">
      <c r="A895" s="239" t="s">
        <v>1856</v>
      </c>
      <c r="B895" s="239" t="s">
        <v>70</v>
      </c>
      <c r="C895" s="223" t="s">
        <v>1857</v>
      </c>
      <c r="D895" s="239" t="s">
        <v>72</v>
      </c>
      <c r="E895" s="239">
        <v>1</v>
      </c>
      <c r="F895" s="240">
        <v>530.91</v>
      </c>
      <c r="G895" s="240">
        <f t="shared" si="52"/>
        <v>612.03304800000001</v>
      </c>
      <c r="H895" s="240">
        <f t="shared" si="53"/>
        <v>642.02946299999996</v>
      </c>
      <c r="I895" s="240">
        <f t="shared" si="54"/>
        <v>612.03304800000001</v>
      </c>
      <c r="J895" s="240">
        <f t="shared" si="55"/>
        <v>642.02946299999996</v>
      </c>
    </row>
    <row r="896" spans="1:10" ht="30">
      <c r="A896" s="239" t="s">
        <v>1858</v>
      </c>
      <c r="B896" s="239" t="s">
        <v>70</v>
      </c>
      <c r="C896" s="223" t="s">
        <v>1859</v>
      </c>
      <c r="D896" s="239" t="s">
        <v>72</v>
      </c>
      <c r="E896" s="239">
        <v>1</v>
      </c>
      <c r="F896" s="240">
        <v>1120.93</v>
      </c>
      <c r="G896" s="240">
        <f t="shared" si="52"/>
        <v>1292.208104</v>
      </c>
      <c r="H896" s="240">
        <f t="shared" si="53"/>
        <v>1355.540649</v>
      </c>
      <c r="I896" s="240">
        <f t="shared" si="54"/>
        <v>1292.208104</v>
      </c>
      <c r="J896" s="240">
        <f t="shared" si="55"/>
        <v>1355.540649</v>
      </c>
    </row>
    <row r="897" spans="1:10" ht="30">
      <c r="A897" s="239" t="s">
        <v>1860</v>
      </c>
      <c r="B897" s="239" t="s">
        <v>70</v>
      </c>
      <c r="C897" s="223" t="s">
        <v>1861</v>
      </c>
      <c r="D897" s="239" t="s">
        <v>72</v>
      </c>
      <c r="E897" s="239">
        <v>1</v>
      </c>
      <c r="F897" s="240">
        <v>779.03</v>
      </c>
      <c r="G897" s="240">
        <f t="shared" si="52"/>
        <v>898.06578400000001</v>
      </c>
      <c r="H897" s="240">
        <f t="shared" si="53"/>
        <v>942.08097899999996</v>
      </c>
      <c r="I897" s="240">
        <f t="shared" si="54"/>
        <v>898.06578400000001</v>
      </c>
      <c r="J897" s="240">
        <f t="shared" si="55"/>
        <v>942.08097899999996</v>
      </c>
    </row>
    <row r="898" spans="1:10" ht="30">
      <c r="A898" s="239" t="s">
        <v>1862</v>
      </c>
      <c r="B898" s="239" t="s">
        <v>70</v>
      </c>
      <c r="C898" s="223" t="s">
        <v>1863</v>
      </c>
      <c r="D898" s="239" t="s">
        <v>72</v>
      </c>
      <c r="E898" s="239">
        <v>1</v>
      </c>
      <c r="F898" s="240">
        <v>407.72</v>
      </c>
      <c r="G898" s="240">
        <f t="shared" ref="G898:G961" si="56">F898*(1+$L$2)</f>
        <v>470.01961600000004</v>
      </c>
      <c r="H898" s="240">
        <f t="shared" ref="H898:H961" si="57">F898*(1+$M$2)</f>
        <v>493.05579600000004</v>
      </c>
      <c r="I898" s="240">
        <f t="shared" ref="I898:I961" si="58">E898*G898</f>
        <v>470.01961600000004</v>
      </c>
      <c r="J898" s="240">
        <f t="shared" ref="J898:J961" si="59">E898*H898</f>
        <v>493.05579600000004</v>
      </c>
    </row>
    <row r="899" spans="1:10">
      <c r="A899" s="239" t="s">
        <v>1864</v>
      </c>
      <c r="B899" s="239" t="s">
        <v>70</v>
      </c>
      <c r="C899" s="223" t="s">
        <v>1865</v>
      </c>
      <c r="D899" s="239" t="s">
        <v>72</v>
      </c>
      <c r="E899" s="239">
        <v>6</v>
      </c>
      <c r="F899" s="240">
        <v>60.49</v>
      </c>
      <c r="G899" s="240">
        <f t="shared" si="56"/>
        <v>69.732872</v>
      </c>
      <c r="H899" s="240">
        <f t="shared" si="57"/>
        <v>73.150557000000006</v>
      </c>
      <c r="I899" s="240">
        <f t="shared" si="58"/>
        <v>418.39723200000003</v>
      </c>
      <c r="J899" s="240">
        <f t="shared" si="59"/>
        <v>438.90334200000007</v>
      </c>
    </row>
    <row r="900" spans="1:10">
      <c r="A900" s="239" t="s">
        <v>1866</v>
      </c>
      <c r="B900" s="239" t="s">
        <v>70</v>
      </c>
      <c r="C900" s="223" t="s">
        <v>1867</v>
      </c>
      <c r="D900" s="239" t="s">
        <v>72</v>
      </c>
      <c r="E900" s="239">
        <v>1</v>
      </c>
      <c r="F900" s="240">
        <v>14.03</v>
      </c>
      <c r="G900" s="240">
        <f t="shared" si="56"/>
        <v>16.173784000000001</v>
      </c>
      <c r="H900" s="240">
        <f t="shared" si="57"/>
        <v>16.966479</v>
      </c>
      <c r="I900" s="240">
        <f t="shared" si="58"/>
        <v>16.173784000000001</v>
      </c>
      <c r="J900" s="240">
        <f t="shared" si="59"/>
        <v>16.966479</v>
      </c>
    </row>
    <row r="901" spans="1:10">
      <c r="A901" s="239" t="s">
        <v>1868</v>
      </c>
      <c r="B901" s="239" t="s">
        <v>70</v>
      </c>
      <c r="C901" s="223" t="s">
        <v>1869</v>
      </c>
      <c r="D901" s="239" t="s">
        <v>72</v>
      </c>
      <c r="E901" s="239">
        <v>1</v>
      </c>
      <c r="F901" s="240">
        <v>12</v>
      </c>
      <c r="G901" s="240">
        <f t="shared" si="56"/>
        <v>13.833600000000001</v>
      </c>
      <c r="H901" s="240">
        <f t="shared" si="57"/>
        <v>14.511600000000001</v>
      </c>
      <c r="I901" s="240">
        <f t="shared" si="58"/>
        <v>13.833600000000001</v>
      </c>
      <c r="J901" s="240">
        <f t="shared" si="59"/>
        <v>14.511600000000001</v>
      </c>
    </row>
    <row r="902" spans="1:10">
      <c r="A902" s="239" t="s">
        <v>1870</v>
      </c>
      <c r="B902" s="239" t="s">
        <v>70</v>
      </c>
      <c r="C902" s="223" t="s">
        <v>1871</v>
      </c>
      <c r="D902" s="239" t="s">
        <v>72</v>
      </c>
      <c r="E902" s="239">
        <v>1</v>
      </c>
      <c r="F902" s="240">
        <v>20.13</v>
      </c>
      <c r="G902" s="240">
        <f t="shared" si="56"/>
        <v>23.205863999999998</v>
      </c>
      <c r="H902" s="240">
        <f t="shared" si="57"/>
        <v>24.343208999999998</v>
      </c>
      <c r="I902" s="240">
        <f t="shared" si="58"/>
        <v>23.205863999999998</v>
      </c>
      <c r="J902" s="240">
        <f t="shared" si="59"/>
        <v>24.343208999999998</v>
      </c>
    </row>
    <row r="903" spans="1:10">
      <c r="A903" s="239" t="s">
        <v>1872</v>
      </c>
      <c r="B903" s="239" t="s">
        <v>70</v>
      </c>
      <c r="C903" s="223" t="s">
        <v>1873</v>
      </c>
      <c r="D903" s="239" t="s">
        <v>160</v>
      </c>
      <c r="E903" s="239">
        <v>1</v>
      </c>
      <c r="F903" s="240">
        <v>69.78</v>
      </c>
      <c r="G903" s="240">
        <f t="shared" si="56"/>
        <v>80.442384000000004</v>
      </c>
      <c r="H903" s="240">
        <f t="shared" si="57"/>
        <v>84.384954000000008</v>
      </c>
      <c r="I903" s="240">
        <f t="shared" si="58"/>
        <v>80.442384000000004</v>
      </c>
      <c r="J903" s="240">
        <f t="shared" si="59"/>
        <v>84.384954000000008</v>
      </c>
    </row>
    <row r="904" spans="1:10">
      <c r="A904" s="239" t="s">
        <v>1874</v>
      </c>
      <c r="B904" s="239" t="s">
        <v>70</v>
      </c>
      <c r="C904" s="223" t="s">
        <v>1875</v>
      </c>
      <c r="D904" s="239" t="s">
        <v>72</v>
      </c>
      <c r="E904" s="239">
        <v>3</v>
      </c>
      <c r="F904" s="240">
        <v>9.16</v>
      </c>
      <c r="G904" s="240">
        <f t="shared" si="56"/>
        <v>10.559648000000001</v>
      </c>
      <c r="H904" s="240">
        <f t="shared" si="57"/>
        <v>11.077188000000001</v>
      </c>
      <c r="I904" s="240">
        <f t="shared" si="58"/>
        <v>31.678944000000001</v>
      </c>
      <c r="J904" s="240">
        <f t="shared" si="59"/>
        <v>33.231564000000006</v>
      </c>
    </row>
    <row r="905" spans="1:10" ht="30">
      <c r="A905" s="239" t="s">
        <v>1876</v>
      </c>
      <c r="B905" s="239" t="s">
        <v>70</v>
      </c>
      <c r="C905" s="223" t="s">
        <v>1877</v>
      </c>
      <c r="D905" s="239" t="s">
        <v>72</v>
      </c>
      <c r="E905" s="239">
        <v>1</v>
      </c>
      <c r="F905" s="240">
        <v>142.85</v>
      </c>
      <c r="G905" s="240">
        <f t="shared" si="56"/>
        <v>164.67748</v>
      </c>
      <c r="H905" s="240">
        <f t="shared" si="57"/>
        <v>172.74850499999999</v>
      </c>
      <c r="I905" s="240">
        <f t="shared" si="58"/>
        <v>164.67748</v>
      </c>
      <c r="J905" s="240">
        <f t="shared" si="59"/>
        <v>172.74850499999999</v>
      </c>
    </row>
    <row r="906" spans="1:10">
      <c r="A906" s="239" t="s">
        <v>1878</v>
      </c>
      <c r="B906" s="239" t="s">
        <v>70</v>
      </c>
      <c r="C906" s="223" t="s">
        <v>1879</v>
      </c>
      <c r="D906" s="239" t="s">
        <v>72</v>
      </c>
      <c r="E906" s="239">
        <v>3</v>
      </c>
      <c r="F906" s="240">
        <v>22.34</v>
      </c>
      <c r="G906" s="240">
        <f t="shared" si="56"/>
        <v>25.753551999999999</v>
      </c>
      <c r="H906" s="240">
        <f t="shared" si="57"/>
        <v>27.015762000000002</v>
      </c>
      <c r="I906" s="240">
        <f t="shared" si="58"/>
        <v>77.260655999999997</v>
      </c>
      <c r="J906" s="240">
        <f t="shared" si="59"/>
        <v>81.047286000000014</v>
      </c>
    </row>
    <row r="907" spans="1:10">
      <c r="A907" s="239" t="s">
        <v>1880</v>
      </c>
      <c r="B907" s="239" t="s">
        <v>70</v>
      </c>
      <c r="C907" s="223" t="s">
        <v>1881</v>
      </c>
      <c r="D907" s="239" t="s">
        <v>72</v>
      </c>
      <c r="E907" s="239">
        <v>3</v>
      </c>
      <c r="F907" s="240">
        <v>45.69</v>
      </c>
      <c r="G907" s="240">
        <f t="shared" si="56"/>
        <v>52.671432000000003</v>
      </c>
      <c r="H907" s="240">
        <f t="shared" si="57"/>
        <v>55.252916999999997</v>
      </c>
      <c r="I907" s="240">
        <f t="shared" si="58"/>
        <v>158.014296</v>
      </c>
      <c r="J907" s="240">
        <f t="shared" si="59"/>
        <v>165.75875099999999</v>
      </c>
    </row>
    <row r="908" spans="1:10">
      <c r="A908" s="239" t="s">
        <v>1882</v>
      </c>
      <c r="B908" s="239" t="s">
        <v>70</v>
      </c>
      <c r="C908" s="223" t="s">
        <v>1883</v>
      </c>
      <c r="D908" s="239" t="s">
        <v>72</v>
      </c>
      <c r="E908" s="239">
        <v>3</v>
      </c>
      <c r="F908" s="240">
        <v>60.3</v>
      </c>
      <c r="G908" s="240">
        <f t="shared" si="56"/>
        <v>69.513840000000002</v>
      </c>
      <c r="H908" s="240">
        <f t="shared" si="57"/>
        <v>72.920789999999997</v>
      </c>
      <c r="I908" s="240">
        <f t="shared" si="58"/>
        <v>208.54151999999999</v>
      </c>
      <c r="J908" s="240">
        <f t="shared" si="59"/>
        <v>218.76236999999998</v>
      </c>
    </row>
    <row r="909" spans="1:10">
      <c r="A909" s="239" t="s">
        <v>1884</v>
      </c>
      <c r="B909" s="239" t="s">
        <v>70</v>
      </c>
      <c r="C909" s="223" t="s">
        <v>1885</v>
      </c>
      <c r="D909" s="239" t="s">
        <v>72</v>
      </c>
      <c r="E909" s="239">
        <v>3</v>
      </c>
      <c r="F909" s="240">
        <v>7.23</v>
      </c>
      <c r="G909" s="240">
        <f t="shared" si="56"/>
        <v>8.3347440000000006</v>
      </c>
      <c r="H909" s="240">
        <f t="shared" si="57"/>
        <v>8.7432390000000009</v>
      </c>
      <c r="I909" s="240">
        <f t="shared" si="58"/>
        <v>25.004232000000002</v>
      </c>
      <c r="J909" s="240">
        <f t="shared" si="59"/>
        <v>26.229717000000001</v>
      </c>
    </row>
    <row r="910" spans="1:10">
      <c r="A910" s="239" t="s">
        <v>1886</v>
      </c>
      <c r="B910" s="239" t="s">
        <v>70</v>
      </c>
      <c r="C910" s="223" t="s">
        <v>1887</v>
      </c>
      <c r="D910" s="239" t="s">
        <v>72</v>
      </c>
      <c r="E910" s="239">
        <v>3</v>
      </c>
      <c r="F910" s="240">
        <v>20.63</v>
      </c>
      <c r="G910" s="240">
        <f t="shared" si="56"/>
        <v>23.782264000000001</v>
      </c>
      <c r="H910" s="240">
        <f t="shared" si="57"/>
        <v>24.947859000000001</v>
      </c>
      <c r="I910" s="240">
        <f t="shared" si="58"/>
        <v>71.346792000000008</v>
      </c>
      <c r="J910" s="240">
        <f t="shared" si="59"/>
        <v>74.84357700000001</v>
      </c>
    </row>
    <row r="911" spans="1:10">
      <c r="A911" s="239" t="s">
        <v>1888</v>
      </c>
      <c r="B911" s="239" t="s">
        <v>70</v>
      </c>
      <c r="C911" s="223" t="s">
        <v>1889</v>
      </c>
      <c r="D911" s="239" t="s">
        <v>72</v>
      </c>
      <c r="E911" s="239">
        <v>3</v>
      </c>
      <c r="F911" s="240">
        <v>110.96</v>
      </c>
      <c r="G911" s="240">
        <f t="shared" si="56"/>
        <v>127.914688</v>
      </c>
      <c r="H911" s="240">
        <f t="shared" si="57"/>
        <v>134.18392800000001</v>
      </c>
      <c r="I911" s="240">
        <f t="shared" si="58"/>
        <v>383.74406399999998</v>
      </c>
      <c r="J911" s="240">
        <f t="shared" si="59"/>
        <v>402.551784</v>
      </c>
    </row>
    <row r="912" spans="1:10">
      <c r="A912" s="239" t="s">
        <v>1890</v>
      </c>
      <c r="B912" s="239" t="s">
        <v>70</v>
      </c>
      <c r="C912" s="223" t="s">
        <v>1891</v>
      </c>
      <c r="D912" s="239" t="s">
        <v>72</v>
      </c>
      <c r="E912" s="239">
        <v>3</v>
      </c>
      <c r="F912" s="240">
        <v>87.89</v>
      </c>
      <c r="G912" s="240">
        <f t="shared" si="56"/>
        <v>101.319592</v>
      </c>
      <c r="H912" s="240">
        <f t="shared" si="57"/>
        <v>106.28537700000001</v>
      </c>
      <c r="I912" s="240">
        <f t="shared" si="58"/>
        <v>303.958776</v>
      </c>
      <c r="J912" s="240">
        <f t="shared" si="59"/>
        <v>318.856131</v>
      </c>
    </row>
    <row r="913" spans="1:10">
      <c r="A913" s="239" t="s">
        <v>1892</v>
      </c>
      <c r="B913" s="239" t="s">
        <v>70</v>
      </c>
      <c r="C913" s="223" t="s">
        <v>1893</v>
      </c>
      <c r="D913" s="239" t="s">
        <v>72</v>
      </c>
      <c r="E913" s="239">
        <v>3</v>
      </c>
      <c r="F913" s="240">
        <v>64.489999999999995</v>
      </c>
      <c r="G913" s="240">
        <f t="shared" si="56"/>
        <v>74.344071999999997</v>
      </c>
      <c r="H913" s="240">
        <f t="shared" si="57"/>
        <v>77.987757000000002</v>
      </c>
      <c r="I913" s="240">
        <f t="shared" si="58"/>
        <v>223.03221600000001</v>
      </c>
      <c r="J913" s="240">
        <f t="shared" si="59"/>
        <v>233.96327100000002</v>
      </c>
    </row>
    <row r="914" spans="1:10">
      <c r="A914" s="239" t="s">
        <v>1894</v>
      </c>
      <c r="B914" s="239" t="s">
        <v>70</v>
      </c>
      <c r="C914" s="223" t="s">
        <v>1895</v>
      </c>
      <c r="D914" s="239" t="s">
        <v>72</v>
      </c>
      <c r="E914" s="239">
        <v>3</v>
      </c>
      <c r="F914" s="240">
        <v>38.729999999999997</v>
      </c>
      <c r="G914" s="240">
        <f t="shared" si="56"/>
        <v>44.647943999999995</v>
      </c>
      <c r="H914" s="240">
        <f t="shared" si="57"/>
        <v>46.836188999999997</v>
      </c>
      <c r="I914" s="240">
        <f t="shared" si="58"/>
        <v>133.94383199999999</v>
      </c>
      <c r="J914" s="240">
        <f t="shared" si="59"/>
        <v>140.508567</v>
      </c>
    </row>
    <row r="915" spans="1:10">
      <c r="A915" s="239" t="s">
        <v>1896</v>
      </c>
      <c r="B915" s="239" t="s">
        <v>70</v>
      </c>
      <c r="C915" s="223" t="s">
        <v>1897</v>
      </c>
      <c r="D915" s="239" t="s">
        <v>72</v>
      </c>
      <c r="E915" s="239">
        <v>3</v>
      </c>
      <c r="F915" s="240">
        <v>154.55000000000001</v>
      </c>
      <c r="G915" s="240">
        <f t="shared" si="56"/>
        <v>178.16524000000001</v>
      </c>
      <c r="H915" s="240">
        <f t="shared" si="57"/>
        <v>186.89731500000002</v>
      </c>
      <c r="I915" s="240">
        <f t="shared" si="58"/>
        <v>534.49572000000001</v>
      </c>
      <c r="J915" s="240">
        <f t="shared" si="59"/>
        <v>560.69194500000003</v>
      </c>
    </row>
    <row r="916" spans="1:10">
      <c r="A916" s="239" t="s">
        <v>1898</v>
      </c>
      <c r="B916" s="239" t="s">
        <v>70</v>
      </c>
      <c r="C916" s="223" t="s">
        <v>1899</v>
      </c>
      <c r="D916" s="239" t="s">
        <v>72</v>
      </c>
      <c r="E916" s="239">
        <v>3</v>
      </c>
      <c r="F916" s="240">
        <v>40.85</v>
      </c>
      <c r="G916" s="240">
        <f t="shared" si="56"/>
        <v>47.091880000000003</v>
      </c>
      <c r="H916" s="240">
        <f t="shared" si="57"/>
        <v>49.399905000000004</v>
      </c>
      <c r="I916" s="240">
        <f t="shared" si="58"/>
        <v>141.27564000000001</v>
      </c>
      <c r="J916" s="240">
        <f t="shared" si="59"/>
        <v>148.19971500000003</v>
      </c>
    </row>
    <row r="917" spans="1:10">
      <c r="A917" s="239" t="s">
        <v>1900</v>
      </c>
      <c r="B917" s="239" t="s">
        <v>70</v>
      </c>
      <c r="C917" s="223" t="s">
        <v>1901</v>
      </c>
      <c r="D917" s="239" t="s">
        <v>72</v>
      </c>
      <c r="E917" s="239">
        <v>3</v>
      </c>
      <c r="F917" s="240">
        <v>177.43</v>
      </c>
      <c r="G917" s="240">
        <f t="shared" si="56"/>
        <v>204.54130400000003</v>
      </c>
      <c r="H917" s="240">
        <f t="shared" si="57"/>
        <v>214.56609900000001</v>
      </c>
      <c r="I917" s="240">
        <f t="shared" si="58"/>
        <v>613.62391200000002</v>
      </c>
      <c r="J917" s="240">
        <f t="shared" si="59"/>
        <v>643.69829700000003</v>
      </c>
    </row>
    <row r="918" spans="1:10">
      <c r="A918" s="239" t="s">
        <v>1902</v>
      </c>
      <c r="B918" s="239" t="s">
        <v>70</v>
      </c>
      <c r="C918" s="223" t="s">
        <v>1903</v>
      </c>
      <c r="D918" s="239" t="s">
        <v>72</v>
      </c>
      <c r="E918" s="239">
        <v>3</v>
      </c>
      <c r="F918" s="240">
        <v>169.63</v>
      </c>
      <c r="G918" s="240">
        <f t="shared" si="56"/>
        <v>195.549464</v>
      </c>
      <c r="H918" s="240">
        <f t="shared" si="57"/>
        <v>205.13355899999999</v>
      </c>
      <c r="I918" s="240">
        <f t="shared" si="58"/>
        <v>586.64839200000006</v>
      </c>
      <c r="J918" s="240">
        <f t="shared" si="59"/>
        <v>615.40067699999997</v>
      </c>
    </row>
    <row r="919" spans="1:10">
      <c r="A919" s="239" t="s">
        <v>1904</v>
      </c>
      <c r="B919" s="239" t="s">
        <v>70</v>
      </c>
      <c r="C919" s="223" t="s">
        <v>1905</v>
      </c>
      <c r="D919" s="239" t="s">
        <v>72</v>
      </c>
      <c r="E919" s="239">
        <v>3</v>
      </c>
      <c r="F919" s="240">
        <v>122.01</v>
      </c>
      <c r="G919" s="240">
        <f t="shared" si="56"/>
        <v>140.65312800000001</v>
      </c>
      <c r="H919" s="240">
        <f t="shared" si="57"/>
        <v>147.546693</v>
      </c>
      <c r="I919" s="240">
        <f t="shared" si="58"/>
        <v>421.959384</v>
      </c>
      <c r="J919" s="240">
        <f t="shared" si="59"/>
        <v>442.64007900000001</v>
      </c>
    </row>
    <row r="920" spans="1:10">
      <c r="A920" s="239" t="s">
        <v>1906</v>
      </c>
      <c r="B920" s="239" t="s">
        <v>70</v>
      </c>
      <c r="C920" s="223" t="s">
        <v>1907</v>
      </c>
      <c r="D920" s="239" t="s">
        <v>72</v>
      </c>
      <c r="E920" s="239">
        <v>3</v>
      </c>
      <c r="F920" s="240">
        <v>88.35</v>
      </c>
      <c r="G920" s="240">
        <f t="shared" si="56"/>
        <v>101.84988</v>
      </c>
      <c r="H920" s="240">
        <f t="shared" si="57"/>
        <v>106.841655</v>
      </c>
      <c r="I920" s="240">
        <f t="shared" si="58"/>
        <v>305.54964000000001</v>
      </c>
      <c r="J920" s="240">
        <f t="shared" si="59"/>
        <v>320.52496500000001</v>
      </c>
    </row>
    <row r="921" spans="1:10">
      <c r="A921" s="239" t="s">
        <v>1908</v>
      </c>
      <c r="B921" s="239" t="s">
        <v>70</v>
      </c>
      <c r="C921" s="223" t="s">
        <v>1909</v>
      </c>
      <c r="D921" s="239" t="s">
        <v>72</v>
      </c>
      <c r="E921" s="239">
        <v>3</v>
      </c>
      <c r="F921" s="240">
        <v>99.67</v>
      </c>
      <c r="G921" s="240">
        <f t="shared" si="56"/>
        <v>114.89957600000001</v>
      </c>
      <c r="H921" s="240">
        <f t="shared" si="57"/>
        <v>120.53093100000001</v>
      </c>
      <c r="I921" s="240">
        <f t="shared" si="58"/>
        <v>344.69872800000002</v>
      </c>
      <c r="J921" s="240">
        <f t="shared" si="59"/>
        <v>361.59279300000003</v>
      </c>
    </row>
    <row r="922" spans="1:10">
      <c r="A922" s="239" t="s">
        <v>1910</v>
      </c>
      <c r="B922" s="239" t="s">
        <v>70</v>
      </c>
      <c r="C922" s="223" t="s">
        <v>1911</v>
      </c>
      <c r="D922" s="239" t="s">
        <v>72</v>
      </c>
      <c r="E922" s="239">
        <v>3</v>
      </c>
      <c r="F922" s="240">
        <v>47.6</v>
      </c>
      <c r="G922" s="240">
        <f t="shared" si="56"/>
        <v>54.873280000000001</v>
      </c>
      <c r="H922" s="240">
        <f t="shared" si="57"/>
        <v>57.56268</v>
      </c>
      <c r="I922" s="240">
        <f t="shared" si="58"/>
        <v>164.61984000000001</v>
      </c>
      <c r="J922" s="240">
        <f t="shared" si="59"/>
        <v>172.68804</v>
      </c>
    </row>
    <row r="923" spans="1:10">
      <c r="A923" s="239" t="s">
        <v>1912</v>
      </c>
      <c r="B923" s="239" t="s">
        <v>70</v>
      </c>
      <c r="C923" s="223" t="s">
        <v>1913</v>
      </c>
      <c r="D923" s="239" t="s">
        <v>160</v>
      </c>
      <c r="E923" s="239">
        <v>144</v>
      </c>
      <c r="F923" s="240">
        <v>3.87</v>
      </c>
      <c r="G923" s="240">
        <f t="shared" si="56"/>
        <v>4.4613360000000002</v>
      </c>
      <c r="H923" s="240">
        <f t="shared" si="57"/>
        <v>4.6799910000000002</v>
      </c>
      <c r="I923" s="240">
        <f t="shared" si="58"/>
        <v>642.43238400000007</v>
      </c>
      <c r="J923" s="240">
        <f t="shared" si="59"/>
        <v>673.91870400000005</v>
      </c>
    </row>
    <row r="924" spans="1:10">
      <c r="A924" s="239" t="s">
        <v>1914</v>
      </c>
      <c r="B924" s="239" t="s">
        <v>70</v>
      </c>
      <c r="C924" s="223" t="s">
        <v>1915</v>
      </c>
      <c r="D924" s="239" t="s">
        <v>160</v>
      </c>
      <c r="E924" s="239">
        <v>144</v>
      </c>
      <c r="F924" s="240">
        <v>81.62</v>
      </c>
      <c r="G924" s="240">
        <f t="shared" si="56"/>
        <v>94.091536000000005</v>
      </c>
      <c r="H924" s="240">
        <f t="shared" si="57"/>
        <v>98.703066000000007</v>
      </c>
      <c r="I924" s="240">
        <f t="shared" si="58"/>
        <v>13549.181184000001</v>
      </c>
      <c r="J924" s="240">
        <f t="shared" si="59"/>
        <v>14213.241504000001</v>
      </c>
    </row>
    <row r="925" spans="1:10">
      <c r="A925" s="239" t="s">
        <v>1916</v>
      </c>
      <c r="B925" s="239" t="s">
        <v>70</v>
      </c>
      <c r="C925" s="223" t="s">
        <v>1917</v>
      </c>
      <c r="D925" s="239" t="s">
        <v>72</v>
      </c>
      <c r="E925" s="239">
        <v>7</v>
      </c>
      <c r="F925" s="240">
        <v>39.08</v>
      </c>
      <c r="G925" s="240">
        <f t="shared" si="56"/>
        <v>45.051423999999997</v>
      </c>
      <c r="H925" s="240">
        <f t="shared" si="57"/>
        <v>47.259444000000002</v>
      </c>
      <c r="I925" s="240">
        <f t="shared" si="58"/>
        <v>315.35996799999998</v>
      </c>
      <c r="J925" s="240">
        <f t="shared" si="59"/>
        <v>330.81610799999999</v>
      </c>
    </row>
    <row r="926" spans="1:10" ht="30">
      <c r="A926" s="239" t="s">
        <v>1918</v>
      </c>
      <c r="B926" s="239" t="s">
        <v>1722</v>
      </c>
      <c r="C926" s="223" t="s">
        <v>1919</v>
      </c>
      <c r="D926" s="239" t="s">
        <v>753</v>
      </c>
      <c r="E926" s="239">
        <v>1</v>
      </c>
      <c r="F926" s="240">
        <v>132.9</v>
      </c>
      <c r="G926" s="240">
        <f t="shared" si="56"/>
        <v>153.20712</v>
      </c>
      <c r="H926" s="240">
        <f t="shared" si="57"/>
        <v>160.71597</v>
      </c>
      <c r="I926" s="240">
        <f t="shared" si="58"/>
        <v>153.20712</v>
      </c>
      <c r="J926" s="240">
        <f t="shared" si="59"/>
        <v>160.71597</v>
      </c>
    </row>
    <row r="927" spans="1:10">
      <c r="A927" s="239" t="s">
        <v>1920</v>
      </c>
      <c r="B927" s="239" t="s">
        <v>70</v>
      </c>
      <c r="C927" s="223" t="s">
        <v>1921</v>
      </c>
      <c r="D927" s="239" t="s">
        <v>157</v>
      </c>
      <c r="E927" s="239">
        <v>95</v>
      </c>
      <c r="F927" s="240">
        <v>3.37</v>
      </c>
      <c r="G927" s="240">
        <f t="shared" si="56"/>
        <v>3.8849360000000002</v>
      </c>
      <c r="H927" s="240">
        <f t="shared" si="57"/>
        <v>4.0753409999999999</v>
      </c>
      <c r="I927" s="240">
        <f t="shared" si="58"/>
        <v>369.06891999999999</v>
      </c>
      <c r="J927" s="240">
        <f t="shared" si="59"/>
        <v>387.15739500000001</v>
      </c>
    </row>
    <row r="928" spans="1:10" ht="30">
      <c r="A928" s="239" t="s">
        <v>1922</v>
      </c>
      <c r="B928" s="239" t="s">
        <v>70</v>
      </c>
      <c r="C928" s="223" t="s">
        <v>1923</v>
      </c>
      <c r="D928" s="239" t="s">
        <v>157</v>
      </c>
      <c r="E928" s="239">
        <v>95</v>
      </c>
      <c r="F928" s="240">
        <v>2.52</v>
      </c>
      <c r="G928" s="240">
        <f t="shared" si="56"/>
        <v>2.9050560000000001</v>
      </c>
      <c r="H928" s="240">
        <f t="shared" si="57"/>
        <v>3.0474360000000003</v>
      </c>
      <c r="I928" s="240">
        <f t="shared" si="58"/>
        <v>275.98032000000001</v>
      </c>
      <c r="J928" s="240">
        <f t="shared" si="59"/>
        <v>289.50642000000005</v>
      </c>
    </row>
    <row r="929" spans="1:10">
      <c r="A929" s="239" t="s">
        <v>1924</v>
      </c>
      <c r="B929" s="239" t="s">
        <v>70</v>
      </c>
      <c r="C929" s="223" t="s">
        <v>1925</v>
      </c>
      <c r="D929" s="239" t="s">
        <v>157</v>
      </c>
      <c r="E929" s="239">
        <v>95</v>
      </c>
      <c r="F929" s="240">
        <v>34.47</v>
      </c>
      <c r="G929" s="240">
        <f t="shared" si="56"/>
        <v>39.737015999999997</v>
      </c>
      <c r="H929" s="240">
        <f t="shared" si="57"/>
        <v>41.684570999999998</v>
      </c>
      <c r="I929" s="240">
        <f t="shared" si="58"/>
        <v>3775.0165199999997</v>
      </c>
      <c r="J929" s="240">
        <f t="shared" si="59"/>
        <v>3960.0342449999998</v>
      </c>
    </row>
    <row r="930" spans="1:10">
      <c r="A930" s="239" t="s">
        <v>1926</v>
      </c>
      <c r="B930" s="239" t="s">
        <v>70</v>
      </c>
      <c r="C930" s="223" t="s">
        <v>1927</v>
      </c>
      <c r="D930" s="239" t="s">
        <v>157</v>
      </c>
      <c r="E930" s="239">
        <v>95</v>
      </c>
      <c r="F930" s="240">
        <v>41.67</v>
      </c>
      <c r="G930" s="240">
        <f t="shared" si="56"/>
        <v>48.037176000000002</v>
      </c>
      <c r="H930" s="240">
        <f t="shared" si="57"/>
        <v>50.391531000000001</v>
      </c>
      <c r="I930" s="240">
        <f t="shared" si="58"/>
        <v>4563.53172</v>
      </c>
      <c r="J930" s="240">
        <f t="shared" si="59"/>
        <v>4787.1954450000003</v>
      </c>
    </row>
    <row r="931" spans="1:10">
      <c r="A931" s="239" t="s">
        <v>1928</v>
      </c>
      <c r="B931" s="239" t="s">
        <v>70</v>
      </c>
      <c r="C931" s="223" t="s">
        <v>1929</v>
      </c>
      <c r="D931" s="239" t="s">
        <v>157</v>
      </c>
      <c r="E931" s="239">
        <v>240</v>
      </c>
      <c r="F931" s="240">
        <v>39.54</v>
      </c>
      <c r="G931" s="240">
        <f t="shared" si="56"/>
        <v>45.581712000000003</v>
      </c>
      <c r="H931" s="240">
        <f t="shared" si="57"/>
        <v>47.815722000000001</v>
      </c>
      <c r="I931" s="240">
        <f t="shared" si="58"/>
        <v>10939.61088</v>
      </c>
      <c r="J931" s="240">
        <f t="shared" si="59"/>
        <v>11475.773279999999</v>
      </c>
    </row>
    <row r="932" spans="1:10" ht="30">
      <c r="A932" s="239" t="s">
        <v>1930</v>
      </c>
      <c r="B932" s="239" t="s">
        <v>70</v>
      </c>
      <c r="C932" s="223" t="s">
        <v>1931</v>
      </c>
      <c r="D932" s="239" t="s">
        <v>157</v>
      </c>
      <c r="E932" s="239">
        <v>95</v>
      </c>
      <c r="F932" s="240">
        <v>51.07</v>
      </c>
      <c r="G932" s="240">
        <f t="shared" si="56"/>
        <v>58.873496000000003</v>
      </c>
      <c r="H932" s="240">
        <f t="shared" si="57"/>
        <v>61.758951000000003</v>
      </c>
      <c r="I932" s="240">
        <f t="shared" si="58"/>
        <v>5592.9821200000006</v>
      </c>
      <c r="J932" s="240">
        <f t="shared" si="59"/>
        <v>5867.1003450000007</v>
      </c>
    </row>
    <row r="933" spans="1:10">
      <c r="A933" s="239" t="s">
        <v>1932</v>
      </c>
      <c r="B933" s="239" t="s">
        <v>70</v>
      </c>
      <c r="C933" s="223" t="s">
        <v>1933</v>
      </c>
      <c r="D933" s="239" t="s">
        <v>157</v>
      </c>
      <c r="E933" s="239">
        <v>240</v>
      </c>
      <c r="F933" s="240">
        <v>26.46</v>
      </c>
      <c r="G933" s="240">
        <f t="shared" si="56"/>
        <v>30.503088000000002</v>
      </c>
      <c r="H933" s="240">
        <f t="shared" si="57"/>
        <v>31.998078000000003</v>
      </c>
      <c r="I933" s="240">
        <f t="shared" si="58"/>
        <v>7320.7411200000006</v>
      </c>
      <c r="J933" s="240">
        <f t="shared" si="59"/>
        <v>7679.5387200000005</v>
      </c>
    </row>
    <row r="934" spans="1:10">
      <c r="A934" s="239" t="s">
        <v>1934</v>
      </c>
      <c r="B934" s="239" t="s">
        <v>70</v>
      </c>
      <c r="C934" s="223" t="s">
        <v>1935</v>
      </c>
      <c r="D934" s="239" t="s">
        <v>72</v>
      </c>
      <c r="E934" s="239">
        <v>47</v>
      </c>
      <c r="F934" s="240">
        <v>42.53</v>
      </c>
      <c r="G934" s="240">
        <f t="shared" si="56"/>
        <v>49.028584000000002</v>
      </c>
      <c r="H934" s="240">
        <f t="shared" si="57"/>
        <v>51.431529000000005</v>
      </c>
      <c r="I934" s="240">
        <f t="shared" si="58"/>
        <v>2304.3434480000001</v>
      </c>
      <c r="J934" s="240">
        <f t="shared" si="59"/>
        <v>2417.2818630000002</v>
      </c>
    </row>
    <row r="935" spans="1:10">
      <c r="A935" s="239" t="s">
        <v>1936</v>
      </c>
      <c r="B935" s="239" t="s">
        <v>70</v>
      </c>
      <c r="C935" s="223" t="s">
        <v>1937</v>
      </c>
      <c r="D935" s="239" t="s">
        <v>157</v>
      </c>
      <c r="E935" s="239">
        <v>71</v>
      </c>
      <c r="F935" s="240">
        <v>9.1</v>
      </c>
      <c r="G935" s="240">
        <f t="shared" si="56"/>
        <v>10.49048</v>
      </c>
      <c r="H935" s="240">
        <f t="shared" si="57"/>
        <v>11.004630000000001</v>
      </c>
      <c r="I935" s="240">
        <f t="shared" si="58"/>
        <v>744.82407999999998</v>
      </c>
      <c r="J935" s="240">
        <f t="shared" si="59"/>
        <v>781.32873000000006</v>
      </c>
    </row>
    <row r="936" spans="1:10" ht="30">
      <c r="A936" s="239" t="s">
        <v>1938</v>
      </c>
      <c r="B936" s="239" t="s">
        <v>70</v>
      </c>
      <c r="C936" s="223" t="s">
        <v>1939</v>
      </c>
      <c r="D936" s="239" t="s">
        <v>157</v>
      </c>
      <c r="E936" s="239">
        <v>71</v>
      </c>
      <c r="F936" s="240">
        <v>9.34</v>
      </c>
      <c r="G936" s="240">
        <f t="shared" si="56"/>
        <v>10.767151999999999</v>
      </c>
      <c r="H936" s="240">
        <f t="shared" si="57"/>
        <v>11.294862</v>
      </c>
      <c r="I936" s="240">
        <f t="shared" si="58"/>
        <v>764.46779199999992</v>
      </c>
      <c r="J936" s="240">
        <f t="shared" si="59"/>
        <v>801.935202</v>
      </c>
    </row>
    <row r="937" spans="1:10">
      <c r="A937" s="239" t="s">
        <v>1940</v>
      </c>
      <c r="B937" s="239" t="s">
        <v>70</v>
      </c>
      <c r="C937" s="223" t="s">
        <v>1941</v>
      </c>
      <c r="D937" s="239" t="s">
        <v>980</v>
      </c>
      <c r="E937" s="239">
        <v>45</v>
      </c>
      <c r="F937" s="240">
        <v>11.3</v>
      </c>
      <c r="G937" s="240">
        <f t="shared" si="56"/>
        <v>13.026640000000002</v>
      </c>
      <c r="H937" s="240">
        <f t="shared" si="57"/>
        <v>13.665090000000001</v>
      </c>
      <c r="I937" s="240">
        <f t="shared" si="58"/>
        <v>586.19880000000012</v>
      </c>
      <c r="J937" s="240">
        <f t="shared" si="59"/>
        <v>614.92905000000007</v>
      </c>
    </row>
    <row r="938" spans="1:10">
      <c r="A938" s="239" t="s">
        <v>1942</v>
      </c>
      <c r="B938" s="239" t="s">
        <v>70</v>
      </c>
      <c r="C938" s="223" t="s">
        <v>1943</v>
      </c>
      <c r="D938" s="239" t="s">
        <v>72</v>
      </c>
      <c r="E938" s="239">
        <v>7</v>
      </c>
      <c r="F938" s="240">
        <v>184.72</v>
      </c>
      <c r="G938" s="240">
        <f t="shared" si="56"/>
        <v>212.94521600000002</v>
      </c>
      <c r="H938" s="240">
        <f t="shared" si="57"/>
        <v>223.38189600000001</v>
      </c>
      <c r="I938" s="240">
        <f t="shared" si="58"/>
        <v>1490.6165120000001</v>
      </c>
      <c r="J938" s="240">
        <f t="shared" si="59"/>
        <v>1563.673272</v>
      </c>
    </row>
    <row r="939" spans="1:10">
      <c r="A939" s="239" t="s">
        <v>1944</v>
      </c>
      <c r="B939" s="239" t="s">
        <v>70</v>
      </c>
      <c r="C939" s="223" t="s">
        <v>1945</v>
      </c>
      <c r="D939" s="239" t="s">
        <v>72</v>
      </c>
      <c r="E939" s="239">
        <v>7</v>
      </c>
      <c r="F939" s="240">
        <v>186.98</v>
      </c>
      <c r="G939" s="240">
        <f t="shared" si="56"/>
        <v>215.550544</v>
      </c>
      <c r="H939" s="240">
        <f t="shared" si="57"/>
        <v>226.114914</v>
      </c>
      <c r="I939" s="240">
        <f t="shared" si="58"/>
        <v>1508.8538080000001</v>
      </c>
      <c r="J939" s="240">
        <f t="shared" si="59"/>
        <v>1582.804398</v>
      </c>
    </row>
    <row r="940" spans="1:10">
      <c r="A940" s="239" t="s">
        <v>1946</v>
      </c>
      <c r="B940" s="239" t="s">
        <v>70</v>
      </c>
      <c r="C940" s="223" t="s">
        <v>1947</v>
      </c>
      <c r="D940" s="239" t="s">
        <v>72</v>
      </c>
      <c r="E940" s="239">
        <v>7</v>
      </c>
      <c r="F940" s="240">
        <v>146.97999999999999</v>
      </c>
      <c r="G940" s="240">
        <f t="shared" si="56"/>
        <v>169.43854400000001</v>
      </c>
      <c r="H940" s="240">
        <f t="shared" si="57"/>
        <v>177.74291399999998</v>
      </c>
      <c r="I940" s="240">
        <f t="shared" si="58"/>
        <v>1186.069808</v>
      </c>
      <c r="J940" s="240">
        <f t="shared" si="59"/>
        <v>1244.200398</v>
      </c>
    </row>
    <row r="941" spans="1:10">
      <c r="A941" s="239" t="s">
        <v>1948</v>
      </c>
      <c r="B941" s="239" t="s">
        <v>70</v>
      </c>
      <c r="C941" s="223" t="s">
        <v>1949</v>
      </c>
      <c r="D941" s="239" t="s">
        <v>72</v>
      </c>
      <c r="E941" s="239">
        <v>7</v>
      </c>
      <c r="F941" s="240">
        <v>155.66</v>
      </c>
      <c r="G941" s="240">
        <f t="shared" si="56"/>
        <v>179.44484800000001</v>
      </c>
      <c r="H941" s="240">
        <f t="shared" si="57"/>
        <v>188.23963800000001</v>
      </c>
      <c r="I941" s="240">
        <f t="shared" si="58"/>
        <v>1256.113936</v>
      </c>
      <c r="J941" s="240">
        <f t="shared" si="59"/>
        <v>1317.6774660000001</v>
      </c>
    </row>
    <row r="942" spans="1:10">
      <c r="A942" s="239" t="s">
        <v>1950</v>
      </c>
      <c r="B942" s="239" t="s">
        <v>70</v>
      </c>
      <c r="C942" s="223" t="s">
        <v>1951</v>
      </c>
      <c r="D942" s="239" t="s">
        <v>72</v>
      </c>
      <c r="E942" s="239">
        <v>7</v>
      </c>
      <c r="F942" s="240">
        <v>16.39</v>
      </c>
      <c r="G942" s="240">
        <f t="shared" si="56"/>
        <v>18.894392</v>
      </c>
      <c r="H942" s="240">
        <f t="shared" si="57"/>
        <v>19.820427000000002</v>
      </c>
      <c r="I942" s="240">
        <f t="shared" si="58"/>
        <v>132.26074399999999</v>
      </c>
      <c r="J942" s="240">
        <f t="shared" si="59"/>
        <v>138.74298900000002</v>
      </c>
    </row>
    <row r="943" spans="1:10">
      <c r="A943" s="239" t="s">
        <v>1952</v>
      </c>
      <c r="B943" s="239" t="s">
        <v>70</v>
      </c>
      <c r="C943" s="223" t="s">
        <v>1953</v>
      </c>
      <c r="D943" s="239" t="s">
        <v>72</v>
      </c>
      <c r="E943" s="239">
        <v>7</v>
      </c>
      <c r="F943" s="240">
        <v>18.11</v>
      </c>
      <c r="G943" s="240">
        <f t="shared" si="56"/>
        <v>20.877208</v>
      </c>
      <c r="H943" s="240">
        <f t="shared" si="57"/>
        <v>21.900423</v>
      </c>
      <c r="I943" s="240">
        <f t="shared" si="58"/>
        <v>146.140456</v>
      </c>
      <c r="J943" s="240">
        <f t="shared" si="59"/>
        <v>153.30296100000001</v>
      </c>
    </row>
    <row r="944" spans="1:10">
      <c r="A944" s="239" t="s">
        <v>1954</v>
      </c>
      <c r="B944" s="239" t="s">
        <v>70</v>
      </c>
      <c r="C944" s="223" t="s">
        <v>1955</v>
      </c>
      <c r="D944" s="239" t="s">
        <v>72</v>
      </c>
      <c r="E944" s="239">
        <v>7</v>
      </c>
      <c r="F944" s="240">
        <v>11.97</v>
      </c>
      <c r="G944" s="240">
        <f t="shared" si="56"/>
        <v>13.799016000000002</v>
      </c>
      <c r="H944" s="240">
        <f t="shared" si="57"/>
        <v>14.475321000000001</v>
      </c>
      <c r="I944" s="240">
        <f t="shared" si="58"/>
        <v>96.593112000000019</v>
      </c>
      <c r="J944" s="240">
        <f t="shared" si="59"/>
        <v>101.327247</v>
      </c>
    </row>
    <row r="945" spans="1:10">
      <c r="A945" s="239" t="s">
        <v>1956</v>
      </c>
      <c r="B945" s="239" t="s">
        <v>70</v>
      </c>
      <c r="C945" s="223" t="s">
        <v>1957</v>
      </c>
      <c r="D945" s="239" t="s">
        <v>72</v>
      </c>
      <c r="E945" s="239">
        <v>7</v>
      </c>
      <c r="F945" s="240">
        <v>17.2</v>
      </c>
      <c r="G945" s="240">
        <f t="shared" si="56"/>
        <v>19.82816</v>
      </c>
      <c r="H945" s="240">
        <f t="shared" si="57"/>
        <v>20.799959999999999</v>
      </c>
      <c r="I945" s="240">
        <f t="shared" si="58"/>
        <v>138.79712000000001</v>
      </c>
      <c r="J945" s="240">
        <f t="shared" si="59"/>
        <v>145.59971999999999</v>
      </c>
    </row>
    <row r="946" spans="1:10">
      <c r="A946" s="239" t="s">
        <v>1958</v>
      </c>
      <c r="B946" s="239" t="s">
        <v>70</v>
      </c>
      <c r="C946" s="223" t="s">
        <v>1959</v>
      </c>
      <c r="D946" s="239" t="s">
        <v>72</v>
      </c>
      <c r="E946" s="239">
        <v>22</v>
      </c>
      <c r="F946" s="240">
        <v>27.79</v>
      </c>
      <c r="G946" s="240">
        <f t="shared" si="56"/>
        <v>32.036312000000002</v>
      </c>
      <c r="H946" s="240">
        <f t="shared" si="57"/>
        <v>33.606447000000003</v>
      </c>
      <c r="I946" s="240">
        <f t="shared" si="58"/>
        <v>704.79886400000009</v>
      </c>
      <c r="J946" s="240">
        <f t="shared" si="59"/>
        <v>739.34183400000006</v>
      </c>
    </row>
    <row r="947" spans="1:10">
      <c r="A947" s="239" t="s">
        <v>1960</v>
      </c>
      <c r="B947" s="239" t="s">
        <v>70</v>
      </c>
      <c r="C947" s="223" t="s">
        <v>1961</v>
      </c>
      <c r="D947" s="239" t="s">
        <v>160</v>
      </c>
      <c r="E947" s="239">
        <v>23</v>
      </c>
      <c r="F947" s="240">
        <v>304.64999999999998</v>
      </c>
      <c r="G947" s="240">
        <f t="shared" si="56"/>
        <v>351.20051999999998</v>
      </c>
      <c r="H947" s="240">
        <f t="shared" si="57"/>
        <v>368.41324499999996</v>
      </c>
      <c r="I947" s="240">
        <f t="shared" si="58"/>
        <v>8077.6119599999993</v>
      </c>
      <c r="J947" s="240">
        <f t="shared" si="59"/>
        <v>8473.5046349999993</v>
      </c>
    </row>
    <row r="948" spans="1:10" ht="30">
      <c r="A948" s="239" t="s">
        <v>1962</v>
      </c>
      <c r="B948" s="239" t="s">
        <v>70</v>
      </c>
      <c r="C948" s="223" t="s">
        <v>1963</v>
      </c>
      <c r="D948" s="239" t="s">
        <v>157</v>
      </c>
      <c r="E948" s="239">
        <v>119</v>
      </c>
      <c r="F948" s="240">
        <v>72.290000000000006</v>
      </c>
      <c r="G948" s="240">
        <f t="shared" si="56"/>
        <v>83.335912000000008</v>
      </c>
      <c r="H948" s="240">
        <f t="shared" si="57"/>
        <v>87.420297000000005</v>
      </c>
      <c r="I948" s="240">
        <f t="shared" si="58"/>
        <v>9916.9735280000004</v>
      </c>
      <c r="J948" s="240">
        <f t="shared" si="59"/>
        <v>10403.015343000001</v>
      </c>
    </row>
    <row r="949" spans="1:10">
      <c r="A949" s="239" t="s">
        <v>1964</v>
      </c>
      <c r="B949" s="239" t="s">
        <v>70</v>
      </c>
      <c r="C949" s="223" t="s">
        <v>1965</v>
      </c>
      <c r="D949" s="239" t="s">
        <v>157</v>
      </c>
      <c r="E949" s="239">
        <v>119</v>
      </c>
      <c r="F949" s="240">
        <v>103.78</v>
      </c>
      <c r="G949" s="240">
        <f t="shared" si="56"/>
        <v>119.637584</v>
      </c>
      <c r="H949" s="240">
        <f t="shared" si="57"/>
        <v>125.501154</v>
      </c>
      <c r="I949" s="240">
        <f t="shared" si="58"/>
        <v>14236.872496</v>
      </c>
      <c r="J949" s="240">
        <f t="shared" si="59"/>
        <v>14934.637326</v>
      </c>
    </row>
    <row r="950" spans="1:10">
      <c r="A950" s="239" t="s">
        <v>1966</v>
      </c>
      <c r="B950" s="239" t="s">
        <v>70</v>
      </c>
      <c r="C950" s="223" t="s">
        <v>1967</v>
      </c>
      <c r="D950" s="239" t="s">
        <v>157</v>
      </c>
      <c r="E950" s="239">
        <v>119</v>
      </c>
      <c r="F950" s="240">
        <v>62.19</v>
      </c>
      <c r="G950" s="240">
        <f t="shared" si="56"/>
        <v>71.692632000000003</v>
      </c>
      <c r="H950" s="240">
        <f t="shared" si="57"/>
        <v>75.206367</v>
      </c>
      <c r="I950" s="240">
        <f t="shared" si="58"/>
        <v>8531.4232080000002</v>
      </c>
      <c r="J950" s="240">
        <f t="shared" si="59"/>
        <v>8949.5576729999993</v>
      </c>
    </row>
    <row r="951" spans="1:10">
      <c r="A951" s="239" t="s">
        <v>1968</v>
      </c>
      <c r="B951" s="239" t="s">
        <v>70</v>
      </c>
      <c r="C951" s="223" t="s">
        <v>1969</v>
      </c>
      <c r="D951" s="239" t="s">
        <v>157</v>
      </c>
      <c r="E951" s="239">
        <v>119</v>
      </c>
      <c r="F951" s="240">
        <v>34.049999999999997</v>
      </c>
      <c r="G951" s="240">
        <f t="shared" si="56"/>
        <v>39.252839999999999</v>
      </c>
      <c r="H951" s="240">
        <f t="shared" si="57"/>
        <v>41.176665</v>
      </c>
      <c r="I951" s="240">
        <f t="shared" si="58"/>
        <v>4671.0879599999998</v>
      </c>
      <c r="J951" s="240">
        <f t="shared" si="59"/>
        <v>4900.0231350000004</v>
      </c>
    </row>
    <row r="952" spans="1:10">
      <c r="A952" s="239" t="s">
        <v>1970</v>
      </c>
      <c r="B952" s="239" t="s">
        <v>70</v>
      </c>
      <c r="C952" s="223" t="s">
        <v>1971</v>
      </c>
      <c r="D952" s="239" t="s">
        <v>72</v>
      </c>
      <c r="E952" s="239">
        <v>95</v>
      </c>
      <c r="F952" s="240">
        <v>2.81</v>
      </c>
      <c r="G952" s="240">
        <f t="shared" si="56"/>
        <v>3.2393680000000002</v>
      </c>
      <c r="H952" s="240">
        <f t="shared" si="57"/>
        <v>3.3981330000000001</v>
      </c>
      <c r="I952" s="240">
        <f t="shared" si="58"/>
        <v>307.73996</v>
      </c>
      <c r="J952" s="240">
        <f t="shared" si="59"/>
        <v>322.82263499999999</v>
      </c>
    </row>
    <row r="953" spans="1:10">
      <c r="A953" s="239" t="s">
        <v>1972</v>
      </c>
      <c r="B953" s="239" t="s">
        <v>70</v>
      </c>
      <c r="C953" s="223" t="s">
        <v>1973</v>
      </c>
      <c r="D953" s="239" t="s">
        <v>72</v>
      </c>
      <c r="E953" s="239">
        <v>95</v>
      </c>
      <c r="F953" s="240">
        <v>3.64</v>
      </c>
      <c r="G953" s="240">
        <f t="shared" si="56"/>
        <v>4.1961919999999999</v>
      </c>
      <c r="H953" s="240">
        <f t="shared" si="57"/>
        <v>4.4018519999999999</v>
      </c>
      <c r="I953" s="240">
        <f t="shared" si="58"/>
        <v>398.63824</v>
      </c>
      <c r="J953" s="240">
        <f t="shared" si="59"/>
        <v>418.17593999999997</v>
      </c>
    </row>
    <row r="954" spans="1:10">
      <c r="A954" s="239" t="s">
        <v>1974</v>
      </c>
      <c r="B954" s="239" t="s">
        <v>70</v>
      </c>
      <c r="C954" s="223" t="s">
        <v>1975</v>
      </c>
      <c r="D954" s="239" t="s">
        <v>72</v>
      </c>
      <c r="E954" s="239">
        <v>95</v>
      </c>
      <c r="F954" s="240">
        <v>8.73</v>
      </c>
      <c r="G954" s="240">
        <f t="shared" si="56"/>
        <v>10.063944000000001</v>
      </c>
      <c r="H954" s="240">
        <f t="shared" si="57"/>
        <v>10.557189000000001</v>
      </c>
      <c r="I954" s="240">
        <f t="shared" si="58"/>
        <v>956.07468000000006</v>
      </c>
      <c r="J954" s="240">
        <f t="shared" si="59"/>
        <v>1002.9329550000001</v>
      </c>
    </row>
    <row r="955" spans="1:10">
      <c r="A955" s="239" t="s">
        <v>1976</v>
      </c>
      <c r="B955" s="239" t="s">
        <v>70</v>
      </c>
      <c r="C955" s="223" t="s">
        <v>1977</v>
      </c>
      <c r="D955" s="239" t="s">
        <v>72</v>
      </c>
      <c r="E955" s="239">
        <v>95</v>
      </c>
      <c r="F955" s="240">
        <v>6.23</v>
      </c>
      <c r="G955" s="240">
        <f t="shared" si="56"/>
        <v>7.1819440000000005</v>
      </c>
      <c r="H955" s="240">
        <f t="shared" si="57"/>
        <v>7.5339390000000011</v>
      </c>
      <c r="I955" s="240">
        <f t="shared" si="58"/>
        <v>682.28468000000009</v>
      </c>
      <c r="J955" s="240">
        <f t="shared" si="59"/>
        <v>715.7242050000001</v>
      </c>
    </row>
    <row r="956" spans="1:10">
      <c r="A956" s="239" t="s">
        <v>1978</v>
      </c>
      <c r="B956" s="239" t="s">
        <v>70</v>
      </c>
      <c r="C956" s="223" t="s">
        <v>1979</v>
      </c>
      <c r="D956" s="239" t="s">
        <v>72</v>
      </c>
      <c r="E956" s="239">
        <v>95</v>
      </c>
      <c r="F956" s="240">
        <v>3.66</v>
      </c>
      <c r="G956" s="240">
        <f t="shared" si="56"/>
        <v>4.2192480000000003</v>
      </c>
      <c r="H956" s="240">
        <f t="shared" si="57"/>
        <v>4.4260380000000001</v>
      </c>
      <c r="I956" s="240">
        <f t="shared" si="58"/>
        <v>400.82856000000004</v>
      </c>
      <c r="J956" s="240">
        <f t="shared" si="59"/>
        <v>420.47361000000001</v>
      </c>
    </row>
    <row r="957" spans="1:10" ht="30">
      <c r="A957" s="239" t="s">
        <v>1980</v>
      </c>
      <c r="B957" s="239" t="s">
        <v>70</v>
      </c>
      <c r="C957" s="223" t="s">
        <v>1981</v>
      </c>
      <c r="D957" s="239" t="s">
        <v>72</v>
      </c>
      <c r="E957" s="239">
        <v>1</v>
      </c>
      <c r="F957" s="240">
        <v>40.64</v>
      </c>
      <c r="G957" s="240">
        <f t="shared" si="56"/>
        <v>46.849792000000001</v>
      </c>
      <c r="H957" s="240">
        <f t="shared" si="57"/>
        <v>49.145952000000001</v>
      </c>
      <c r="I957" s="240">
        <f t="shared" si="58"/>
        <v>46.849792000000001</v>
      </c>
      <c r="J957" s="240">
        <f t="shared" si="59"/>
        <v>49.145952000000001</v>
      </c>
    </row>
    <row r="958" spans="1:10" ht="30">
      <c r="A958" s="239" t="s">
        <v>1982</v>
      </c>
      <c r="B958" s="239" t="s">
        <v>70</v>
      </c>
      <c r="C958" s="223" t="s">
        <v>1983</v>
      </c>
      <c r="D958" s="239" t="s">
        <v>72</v>
      </c>
      <c r="E958" s="239">
        <v>1</v>
      </c>
      <c r="F958" s="240">
        <v>51.34</v>
      </c>
      <c r="G958" s="240">
        <f t="shared" si="56"/>
        <v>59.184752000000003</v>
      </c>
      <c r="H958" s="240">
        <f t="shared" si="57"/>
        <v>62.085462000000007</v>
      </c>
      <c r="I958" s="240">
        <f t="shared" si="58"/>
        <v>59.184752000000003</v>
      </c>
      <c r="J958" s="240">
        <f t="shared" si="59"/>
        <v>62.085462000000007</v>
      </c>
    </row>
    <row r="959" spans="1:10">
      <c r="A959" s="239" t="s">
        <v>1984</v>
      </c>
      <c r="B959" s="239" t="s">
        <v>70</v>
      </c>
      <c r="C959" s="223" t="s">
        <v>1985</v>
      </c>
      <c r="D959" s="239" t="s">
        <v>72</v>
      </c>
      <c r="E959" s="239">
        <v>1</v>
      </c>
      <c r="F959" s="240">
        <v>6.18</v>
      </c>
      <c r="G959" s="240">
        <f t="shared" si="56"/>
        <v>7.1243039999999995</v>
      </c>
      <c r="H959" s="240">
        <f t="shared" si="57"/>
        <v>7.4734739999999995</v>
      </c>
      <c r="I959" s="240">
        <f t="shared" si="58"/>
        <v>7.1243039999999995</v>
      </c>
      <c r="J959" s="240">
        <f t="shared" si="59"/>
        <v>7.4734739999999995</v>
      </c>
    </row>
    <row r="960" spans="1:10">
      <c r="A960" s="239" t="s">
        <v>1986</v>
      </c>
      <c r="B960" s="239" t="s">
        <v>70</v>
      </c>
      <c r="C960" s="223" t="s">
        <v>1987</v>
      </c>
      <c r="D960" s="239" t="s">
        <v>157</v>
      </c>
      <c r="E960" s="239">
        <v>71</v>
      </c>
      <c r="F960" s="240">
        <v>22.75</v>
      </c>
      <c r="G960" s="240">
        <f t="shared" si="56"/>
        <v>26.226200000000002</v>
      </c>
      <c r="H960" s="240">
        <f t="shared" si="57"/>
        <v>27.511575000000001</v>
      </c>
      <c r="I960" s="240">
        <f t="shared" si="58"/>
        <v>1862.0602000000001</v>
      </c>
      <c r="J960" s="240">
        <f t="shared" si="59"/>
        <v>1953.321825</v>
      </c>
    </row>
    <row r="961" spans="1:10" ht="30">
      <c r="A961" s="239" t="s">
        <v>1988</v>
      </c>
      <c r="B961" s="239" t="s">
        <v>70</v>
      </c>
      <c r="C961" s="223" t="s">
        <v>1989</v>
      </c>
      <c r="D961" s="239" t="s">
        <v>157</v>
      </c>
      <c r="E961" s="239">
        <v>71</v>
      </c>
      <c r="F961" s="240">
        <v>18.71</v>
      </c>
      <c r="G961" s="240">
        <f t="shared" si="56"/>
        <v>21.568888000000001</v>
      </c>
      <c r="H961" s="240">
        <f t="shared" si="57"/>
        <v>22.626003000000001</v>
      </c>
      <c r="I961" s="240">
        <f t="shared" si="58"/>
        <v>1531.3910480000002</v>
      </c>
      <c r="J961" s="240">
        <f t="shared" si="59"/>
        <v>1606.4462129999999</v>
      </c>
    </row>
    <row r="962" spans="1:10">
      <c r="A962" s="239" t="s">
        <v>1990</v>
      </c>
      <c r="B962" s="239" t="s">
        <v>70</v>
      </c>
      <c r="C962" s="223" t="s">
        <v>1991</v>
      </c>
      <c r="D962" s="239" t="s">
        <v>72</v>
      </c>
      <c r="E962" s="239">
        <v>1</v>
      </c>
      <c r="F962" s="240">
        <v>144.54</v>
      </c>
      <c r="G962" s="240">
        <f t="shared" ref="G962:G1025" si="60">F962*(1+$L$2)</f>
        <v>166.62571199999999</v>
      </c>
      <c r="H962" s="240">
        <f t="shared" ref="H962:H1025" si="61">F962*(1+$M$2)</f>
        <v>174.79222200000001</v>
      </c>
      <c r="I962" s="240">
        <f t="shared" ref="I962:I1025" si="62">E962*G962</f>
        <v>166.62571199999999</v>
      </c>
      <c r="J962" s="240">
        <f t="shared" ref="J962:J1025" si="63">E962*H962</f>
        <v>174.79222200000001</v>
      </c>
    </row>
    <row r="963" spans="1:10">
      <c r="A963" s="239" t="s">
        <v>1992</v>
      </c>
      <c r="B963" s="239" t="s">
        <v>70</v>
      </c>
      <c r="C963" s="223" t="s">
        <v>1993</v>
      </c>
      <c r="D963" s="239" t="s">
        <v>72</v>
      </c>
      <c r="E963" s="239">
        <v>1</v>
      </c>
      <c r="F963" s="240">
        <v>182.58</v>
      </c>
      <c r="G963" s="240">
        <f t="shared" si="60"/>
        <v>210.47822400000001</v>
      </c>
      <c r="H963" s="240">
        <f t="shared" si="61"/>
        <v>220.79399400000003</v>
      </c>
      <c r="I963" s="240">
        <f t="shared" si="62"/>
        <v>210.47822400000001</v>
      </c>
      <c r="J963" s="240">
        <f t="shared" si="63"/>
        <v>220.79399400000003</v>
      </c>
    </row>
    <row r="964" spans="1:10">
      <c r="A964" s="239" t="s">
        <v>1994</v>
      </c>
      <c r="B964" s="239" t="s">
        <v>70</v>
      </c>
      <c r="C964" s="223" t="s">
        <v>1995</v>
      </c>
      <c r="D964" s="239" t="s">
        <v>72</v>
      </c>
      <c r="E964" s="239">
        <v>1</v>
      </c>
      <c r="F964" s="240">
        <v>316.67</v>
      </c>
      <c r="G964" s="240">
        <f t="shared" si="60"/>
        <v>365.05717600000003</v>
      </c>
      <c r="H964" s="240">
        <f t="shared" si="61"/>
        <v>382.94903100000005</v>
      </c>
      <c r="I964" s="240">
        <f t="shared" si="62"/>
        <v>365.05717600000003</v>
      </c>
      <c r="J964" s="240">
        <f t="shared" si="63"/>
        <v>382.94903100000005</v>
      </c>
    </row>
    <row r="965" spans="1:10">
      <c r="A965" s="239" t="s">
        <v>1996</v>
      </c>
      <c r="B965" s="239" t="s">
        <v>70</v>
      </c>
      <c r="C965" s="223" t="s">
        <v>1997</v>
      </c>
      <c r="D965" s="239" t="s">
        <v>72</v>
      </c>
      <c r="E965" s="239">
        <v>1</v>
      </c>
      <c r="F965" s="240">
        <v>486.89</v>
      </c>
      <c r="G965" s="240">
        <f t="shared" si="60"/>
        <v>561.28679199999999</v>
      </c>
      <c r="H965" s="240">
        <f t="shared" si="61"/>
        <v>588.79607699999997</v>
      </c>
      <c r="I965" s="240">
        <f t="shared" si="62"/>
        <v>561.28679199999999</v>
      </c>
      <c r="J965" s="240">
        <f t="shared" si="63"/>
        <v>588.79607699999997</v>
      </c>
    </row>
    <row r="966" spans="1:10">
      <c r="A966" s="239" t="s">
        <v>1998</v>
      </c>
      <c r="B966" s="239" t="s">
        <v>70</v>
      </c>
      <c r="C966" s="223" t="s">
        <v>1999</v>
      </c>
      <c r="D966" s="239" t="s">
        <v>72</v>
      </c>
      <c r="E966" s="239">
        <v>1</v>
      </c>
      <c r="F966" s="240">
        <v>912.92</v>
      </c>
      <c r="G966" s="240">
        <f t="shared" si="60"/>
        <v>1052.414176</v>
      </c>
      <c r="H966" s="240">
        <f t="shared" si="61"/>
        <v>1103.994156</v>
      </c>
      <c r="I966" s="240">
        <f t="shared" si="62"/>
        <v>1052.414176</v>
      </c>
      <c r="J966" s="240">
        <f t="shared" si="63"/>
        <v>1103.994156</v>
      </c>
    </row>
    <row r="967" spans="1:10">
      <c r="A967" s="239" t="s">
        <v>2000</v>
      </c>
      <c r="B967" s="239" t="s">
        <v>70</v>
      </c>
      <c r="C967" s="223" t="s">
        <v>2001</v>
      </c>
      <c r="D967" s="239" t="s">
        <v>72</v>
      </c>
      <c r="E967" s="239">
        <v>1</v>
      </c>
      <c r="F967" s="240">
        <v>1404.57</v>
      </c>
      <c r="G967" s="240">
        <f t="shared" si="60"/>
        <v>1619.188296</v>
      </c>
      <c r="H967" s="240">
        <f t="shared" si="61"/>
        <v>1698.546501</v>
      </c>
      <c r="I967" s="240">
        <f t="shared" si="62"/>
        <v>1619.188296</v>
      </c>
      <c r="J967" s="240">
        <f t="shared" si="63"/>
        <v>1698.546501</v>
      </c>
    </row>
    <row r="968" spans="1:10">
      <c r="A968" s="239" t="s">
        <v>2002</v>
      </c>
      <c r="B968" s="239" t="s">
        <v>70</v>
      </c>
      <c r="C968" s="223" t="s">
        <v>2003</v>
      </c>
      <c r="D968" s="239" t="s">
        <v>72</v>
      </c>
      <c r="E968" s="239">
        <v>1</v>
      </c>
      <c r="F968" s="240">
        <v>78.09</v>
      </c>
      <c r="G968" s="240">
        <f t="shared" si="60"/>
        <v>90.022152000000006</v>
      </c>
      <c r="H968" s="240">
        <f t="shared" si="61"/>
        <v>94.43423700000001</v>
      </c>
      <c r="I968" s="240">
        <f t="shared" si="62"/>
        <v>90.022152000000006</v>
      </c>
      <c r="J968" s="240">
        <f t="shared" si="63"/>
        <v>94.43423700000001</v>
      </c>
    </row>
    <row r="969" spans="1:10">
      <c r="A969" s="239" t="s">
        <v>2004</v>
      </c>
      <c r="B969" s="239" t="s">
        <v>70</v>
      </c>
      <c r="C969" s="223" t="s">
        <v>2005</v>
      </c>
      <c r="D969" s="239" t="s">
        <v>72</v>
      </c>
      <c r="E969" s="239">
        <v>1</v>
      </c>
      <c r="F969" s="240">
        <v>104.76</v>
      </c>
      <c r="G969" s="240">
        <f t="shared" si="60"/>
        <v>120.76732800000001</v>
      </c>
      <c r="H969" s="240">
        <f t="shared" si="61"/>
        <v>126.68626800000001</v>
      </c>
      <c r="I969" s="240">
        <f t="shared" si="62"/>
        <v>120.76732800000001</v>
      </c>
      <c r="J969" s="240">
        <f t="shared" si="63"/>
        <v>126.68626800000001</v>
      </c>
    </row>
    <row r="970" spans="1:10" ht="30">
      <c r="A970" s="239" t="s">
        <v>2006</v>
      </c>
      <c r="B970" s="239" t="s">
        <v>70</v>
      </c>
      <c r="C970" s="223" t="s">
        <v>2007</v>
      </c>
      <c r="D970" s="239" t="s">
        <v>72</v>
      </c>
      <c r="E970" s="239">
        <v>3</v>
      </c>
      <c r="F970" s="240">
        <v>227.95</v>
      </c>
      <c r="G970" s="240">
        <f t="shared" si="60"/>
        <v>262.78075999999999</v>
      </c>
      <c r="H970" s="240">
        <f t="shared" si="61"/>
        <v>275.65993500000002</v>
      </c>
      <c r="I970" s="240">
        <f t="shared" si="62"/>
        <v>788.34227999999996</v>
      </c>
      <c r="J970" s="240">
        <f t="shared" si="63"/>
        <v>826.97980500000006</v>
      </c>
    </row>
    <row r="971" spans="1:10">
      <c r="A971" s="239" t="s">
        <v>2008</v>
      </c>
      <c r="B971" s="239" t="s">
        <v>70</v>
      </c>
      <c r="C971" s="223" t="s">
        <v>2009</v>
      </c>
      <c r="D971" s="239" t="s">
        <v>72</v>
      </c>
      <c r="E971" s="239">
        <v>22</v>
      </c>
      <c r="F971" s="240">
        <v>42.36</v>
      </c>
      <c r="G971" s="240">
        <f t="shared" si="60"/>
        <v>48.832608</v>
      </c>
      <c r="H971" s="240">
        <f t="shared" si="61"/>
        <v>51.225948000000002</v>
      </c>
      <c r="I971" s="240">
        <f t="shared" si="62"/>
        <v>1074.317376</v>
      </c>
      <c r="J971" s="240">
        <f t="shared" si="63"/>
        <v>1126.9708560000001</v>
      </c>
    </row>
    <row r="972" spans="1:10">
      <c r="A972" s="239" t="s">
        <v>2010</v>
      </c>
      <c r="B972" s="239" t="s">
        <v>70</v>
      </c>
      <c r="C972" s="223" t="s">
        <v>2011</v>
      </c>
      <c r="D972" s="239" t="s">
        <v>72</v>
      </c>
      <c r="E972" s="239">
        <v>22</v>
      </c>
      <c r="F972" s="240">
        <v>46.75</v>
      </c>
      <c r="G972" s="240">
        <f t="shared" si="60"/>
        <v>53.8934</v>
      </c>
      <c r="H972" s="240">
        <f t="shared" si="61"/>
        <v>56.534775000000003</v>
      </c>
      <c r="I972" s="240">
        <f t="shared" si="62"/>
        <v>1185.6548</v>
      </c>
      <c r="J972" s="240">
        <f t="shared" si="63"/>
        <v>1243.76505</v>
      </c>
    </row>
    <row r="973" spans="1:10">
      <c r="A973" s="239" t="s">
        <v>2012</v>
      </c>
      <c r="B973" s="239" t="s">
        <v>70</v>
      </c>
      <c r="C973" s="223" t="s">
        <v>2013</v>
      </c>
      <c r="D973" s="239" t="s">
        <v>72</v>
      </c>
      <c r="E973" s="239">
        <v>22</v>
      </c>
      <c r="F973" s="240">
        <v>36.9</v>
      </c>
      <c r="G973" s="240">
        <f t="shared" si="60"/>
        <v>42.538319999999999</v>
      </c>
      <c r="H973" s="240">
        <f t="shared" si="61"/>
        <v>44.623170000000002</v>
      </c>
      <c r="I973" s="240">
        <f t="shared" si="62"/>
        <v>935.84303999999997</v>
      </c>
      <c r="J973" s="240">
        <f t="shared" si="63"/>
        <v>981.70974000000001</v>
      </c>
    </row>
    <row r="974" spans="1:10">
      <c r="A974" s="239" t="s">
        <v>2014</v>
      </c>
      <c r="B974" s="239" t="s">
        <v>70</v>
      </c>
      <c r="C974" s="223" t="s">
        <v>2015</v>
      </c>
      <c r="D974" s="239" t="s">
        <v>72</v>
      </c>
      <c r="E974" s="239">
        <v>22</v>
      </c>
      <c r="F974" s="240">
        <v>24.11</v>
      </c>
      <c r="G974" s="240">
        <f t="shared" si="60"/>
        <v>27.794008000000002</v>
      </c>
      <c r="H974" s="240">
        <f t="shared" si="61"/>
        <v>29.156223000000001</v>
      </c>
      <c r="I974" s="240">
        <f t="shared" si="62"/>
        <v>611.46817600000008</v>
      </c>
      <c r="J974" s="240">
        <f t="shared" si="63"/>
        <v>641.43690600000002</v>
      </c>
    </row>
    <row r="975" spans="1:10">
      <c r="A975" s="239" t="s">
        <v>2016</v>
      </c>
      <c r="B975" s="239" t="s">
        <v>70</v>
      </c>
      <c r="C975" s="223" t="s">
        <v>2017</v>
      </c>
      <c r="D975" s="239" t="s">
        <v>72</v>
      </c>
      <c r="E975" s="239">
        <v>22</v>
      </c>
      <c r="F975" s="240">
        <v>10.52</v>
      </c>
      <c r="G975" s="240">
        <f t="shared" si="60"/>
        <v>12.127456</v>
      </c>
      <c r="H975" s="240">
        <f t="shared" si="61"/>
        <v>12.721836</v>
      </c>
      <c r="I975" s="240">
        <f t="shared" si="62"/>
        <v>266.80403200000001</v>
      </c>
      <c r="J975" s="240">
        <f t="shared" si="63"/>
        <v>279.88039199999997</v>
      </c>
    </row>
    <row r="976" spans="1:10">
      <c r="A976" s="239" t="s">
        <v>2018</v>
      </c>
      <c r="B976" s="239" t="s">
        <v>70</v>
      </c>
      <c r="C976" s="223" t="s">
        <v>2019</v>
      </c>
      <c r="D976" s="239" t="s">
        <v>72</v>
      </c>
      <c r="E976" s="239">
        <v>22</v>
      </c>
      <c r="F976" s="240">
        <v>140.62</v>
      </c>
      <c r="G976" s="240">
        <f t="shared" si="60"/>
        <v>162.10673600000001</v>
      </c>
      <c r="H976" s="240">
        <f t="shared" si="61"/>
        <v>170.05176600000001</v>
      </c>
      <c r="I976" s="240">
        <f t="shared" si="62"/>
        <v>3566.3481920000004</v>
      </c>
      <c r="J976" s="240">
        <f t="shared" si="63"/>
        <v>3741.1388520000005</v>
      </c>
    </row>
    <row r="977" spans="1:10">
      <c r="A977" s="239" t="s">
        <v>2020</v>
      </c>
      <c r="B977" s="239" t="s">
        <v>70</v>
      </c>
      <c r="C977" s="223" t="s">
        <v>2021</v>
      </c>
      <c r="D977" s="239" t="s">
        <v>72</v>
      </c>
      <c r="E977" s="239">
        <v>22</v>
      </c>
      <c r="F977" s="240">
        <v>74.06</v>
      </c>
      <c r="G977" s="240">
        <f t="shared" si="60"/>
        <v>85.376367999999999</v>
      </c>
      <c r="H977" s="240">
        <f t="shared" si="61"/>
        <v>89.560758000000007</v>
      </c>
      <c r="I977" s="240">
        <f t="shared" si="62"/>
        <v>1878.280096</v>
      </c>
      <c r="J977" s="240">
        <f t="shared" si="63"/>
        <v>1970.3366760000001</v>
      </c>
    </row>
    <row r="978" spans="1:10">
      <c r="A978" s="239" t="s">
        <v>2022</v>
      </c>
      <c r="B978" s="239" t="s">
        <v>70</v>
      </c>
      <c r="C978" s="223" t="s">
        <v>2023</v>
      </c>
      <c r="D978" s="239" t="s">
        <v>72</v>
      </c>
      <c r="E978" s="239">
        <v>22</v>
      </c>
      <c r="F978" s="240">
        <v>14.98</v>
      </c>
      <c r="G978" s="240">
        <f t="shared" si="60"/>
        <v>17.268944000000001</v>
      </c>
      <c r="H978" s="240">
        <f t="shared" si="61"/>
        <v>18.115314000000001</v>
      </c>
      <c r="I978" s="240">
        <f t="shared" si="62"/>
        <v>379.91676800000005</v>
      </c>
      <c r="J978" s="240">
        <f t="shared" si="63"/>
        <v>398.53690800000004</v>
      </c>
    </row>
    <row r="979" spans="1:10">
      <c r="A979" s="239" t="s">
        <v>2024</v>
      </c>
      <c r="B979" s="239" t="s">
        <v>70</v>
      </c>
      <c r="C979" s="223" t="s">
        <v>2025</v>
      </c>
      <c r="D979" s="239" t="s">
        <v>72</v>
      </c>
      <c r="E979" s="239">
        <v>1</v>
      </c>
      <c r="F979" s="240">
        <v>11.7</v>
      </c>
      <c r="G979" s="240">
        <f t="shared" si="60"/>
        <v>13.48776</v>
      </c>
      <c r="H979" s="240">
        <f t="shared" si="61"/>
        <v>14.148809999999999</v>
      </c>
      <c r="I979" s="240">
        <f t="shared" si="62"/>
        <v>13.48776</v>
      </c>
      <c r="J979" s="240">
        <f t="shared" si="63"/>
        <v>14.148809999999999</v>
      </c>
    </row>
    <row r="980" spans="1:10">
      <c r="A980" s="239" t="s">
        <v>2026</v>
      </c>
      <c r="B980" s="239" t="s">
        <v>70</v>
      </c>
      <c r="C980" s="223" t="s">
        <v>2027</v>
      </c>
      <c r="D980" s="239" t="s">
        <v>72</v>
      </c>
      <c r="E980" s="239">
        <v>1</v>
      </c>
      <c r="F980" s="240">
        <v>23.88</v>
      </c>
      <c r="G980" s="240">
        <f t="shared" si="60"/>
        <v>27.528863999999999</v>
      </c>
      <c r="H980" s="240">
        <f t="shared" si="61"/>
        <v>28.878084000000001</v>
      </c>
      <c r="I980" s="240">
        <f t="shared" si="62"/>
        <v>27.528863999999999</v>
      </c>
      <c r="J980" s="240">
        <f t="shared" si="63"/>
        <v>28.878084000000001</v>
      </c>
    </row>
    <row r="981" spans="1:10">
      <c r="A981" s="239" t="s">
        <v>2028</v>
      </c>
      <c r="B981" s="239" t="s">
        <v>70</v>
      </c>
      <c r="C981" s="223" t="s">
        <v>2029</v>
      </c>
      <c r="D981" s="239" t="s">
        <v>72</v>
      </c>
      <c r="E981" s="239">
        <v>1</v>
      </c>
      <c r="F981" s="240">
        <v>8.98</v>
      </c>
      <c r="G981" s="240">
        <f t="shared" si="60"/>
        <v>10.352144000000001</v>
      </c>
      <c r="H981" s="240">
        <f t="shared" si="61"/>
        <v>10.859514000000001</v>
      </c>
      <c r="I981" s="240">
        <f t="shared" si="62"/>
        <v>10.352144000000001</v>
      </c>
      <c r="J981" s="240">
        <f t="shared" si="63"/>
        <v>10.859514000000001</v>
      </c>
    </row>
    <row r="982" spans="1:10">
      <c r="A982" s="239" t="s">
        <v>2030</v>
      </c>
      <c r="B982" s="239" t="s">
        <v>70</v>
      </c>
      <c r="C982" s="223" t="s">
        <v>2031</v>
      </c>
      <c r="D982" s="239" t="s">
        <v>72</v>
      </c>
      <c r="E982" s="239">
        <v>1</v>
      </c>
      <c r="F982" s="240">
        <v>6.94</v>
      </c>
      <c r="G982" s="240">
        <f t="shared" si="60"/>
        <v>8.000432</v>
      </c>
      <c r="H982" s="240">
        <f t="shared" si="61"/>
        <v>8.3925420000000006</v>
      </c>
      <c r="I982" s="240">
        <f t="shared" si="62"/>
        <v>8.000432</v>
      </c>
      <c r="J982" s="240">
        <f t="shared" si="63"/>
        <v>8.3925420000000006</v>
      </c>
    </row>
    <row r="983" spans="1:10">
      <c r="A983" s="239" t="s">
        <v>2032</v>
      </c>
      <c r="B983" s="239" t="s">
        <v>70</v>
      </c>
      <c r="C983" s="223" t="s">
        <v>2033</v>
      </c>
      <c r="D983" s="239" t="s">
        <v>72</v>
      </c>
      <c r="E983" s="239">
        <v>1</v>
      </c>
      <c r="F983" s="240">
        <v>9</v>
      </c>
      <c r="G983" s="240">
        <f t="shared" si="60"/>
        <v>10.3752</v>
      </c>
      <c r="H983" s="240">
        <f t="shared" si="61"/>
        <v>10.883700000000001</v>
      </c>
      <c r="I983" s="240">
        <f t="shared" si="62"/>
        <v>10.3752</v>
      </c>
      <c r="J983" s="240">
        <f t="shared" si="63"/>
        <v>10.883700000000001</v>
      </c>
    </row>
    <row r="984" spans="1:10">
      <c r="A984" s="239" t="s">
        <v>2034</v>
      </c>
      <c r="B984" s="239" t="s">
        <v>70</v>
      </c>
      <c r="C984" s="223" t="s">
        <v>2035</v>
      </c>
      <c r="D984" s="239" t="s">
        <v>72</v>
      </c>
      <c r="E984" s="239">
        <v>1</v>
      </c>
      <c r="F984" s="240">
        <v>8.98</v>
      </c>
      <c r="G984" s="240">
        <f t="shared" si="60"/>
        <v>10.352144000000001</v>
      </c>
      <c r="H984" s="240">
        <f t="shared" si="61"/>
        <v>10.859514000000001</v>
      </c>
      <c r="I984" s="240">
        <f t="shared" si="62"/>
        <v>10.352144000000001</v>
      </c>
      <c r="J984" s="240">
        <f t="shared" si="63"/>
        <v>10.859514000000001</v>
      </c>
    </row>
    <row r="985" spans="1:10">
      <c r="A985" s="239" t="s">
        <v>2036</v>
      </c>
      <c r="B985" s="239" t="s">
        <v>70</v>
      </c>
      <c r="C985" s="223" t="s">
        <v>2037</v>
      </c>
      <c r="D985" s="239" t="s">
        <v>72</v>
      </c>
      <c r="E985" s="239">
        <v>1</v>
      </c>
      <c r="F985" s="240">
        <v>10.56</v>
      </c>
      <c r="G985" s="240">
        <f t="shared" si="60"/>
        <v>12.173568000000001</v>
      </c>
      <c r="H985" s="240">
        <f t="shared" si="61"/>
        <v>12.770208</v>
      </c>
      <c r="I985" s="240">
        <f t="shared" si="62"/>
        <v>12.173568000000001</v>
      </c>
      <c r="J985" s="240">
        <f t="shared" si="63"/>
        <v>12.770208</v>
      </c>
    </row>
    <row r="986" spans="1:10">
      <c r="A986" s="239" t="s">
        <v>2038</v>
      </c>
      <c r="B986" s="239" t="s">
        <v>70</v>
      </c>
      <c r="C986" s="223" t="s">
        <v>2039</v>
      </c>
      <c r="D986" s="239" t="s">
        <v>72</v>
      </c>
      <c r="E986" s="239">
        <v>1</v>
      </c>
      <c r="F986" s="240">
        <v>15.35</v>
      </c>
      <c r="G986" s="240">
        <f t="shared" si="60"/>
        <v>17.69548</v>
      </c>
      <c r="H986" s="240">
        <f t="shared" si="61"/>
        <v>18.562754999999999</v>
      </c>
      <c r="I986" s="240">
        <f t="shared" si="62"/>
        <v>17.69548</v>
      </c>
      <c r="J986" s="240">
        <f t="shared" si="63"/>
        <v>18.562754999999999</v>
      </c>
    </row>
    <row r="987" spans="1:10">
      <c r="A987" s="239" t="s">
        <v>2040</v>
      </c>
      <c r="B987" s="239" t="s">
        <v>70</v>
      </c>
      <c r="C987" s="223" t="s">
        <v>2041</v>
      </c>
      <c r="D987" s="239" t="s">
        <v>72</v>
      </c>
      <c r="E987" s="239">
        <v>1</v>
      </c>
      <c r="F987" s="240">
        <v>18.77</v>
      </c>
      <c r="G987" s="240">
        <f t="shared" si="60"/>
        <v>21.638055999999999</v>
      </c>
      <c r="H987" s="240">
        <f t="shared" si="61"/>
        <v>22.698561000000002</v>
      </c>
      <c r="I987" s="240">
        <f t="shared" si="62"/>
        <v>21.638055999999999</v>
      </c>
      <c r="J987" s="240">
        <f t="shared" si="63"/>
        <v>22.698561000000002</v>
      </c>
    </row>
    <row r="988" spans="1:10">
      <c r="A988" s="239" t="s">
        <v>2042</v>
      </c>
      <c r="B988" s="239" t="s">
        <v>70</v>
      </c>
      <c r="C988" s="223" t="s">
        <v>2043</v>
      </c>
      <c r="D988" s="239" t="s">
        <v>72</v>
      </c>
      <c r="E988" s="239">
        <v>1</v>
      </c>
      <c r="F988" s="240">
        <v>44.2</v>
      </c>
      <c r="G988" s="240">
        <f t="shared" si="60"/>
        <v>50.953760000000003</v>
      </c>
      <c r="H988" s="240">
        <f t="shared" si="61"/>
        <v>53.451060000000005</v>
      </c>
      <c r="I988" s="240">
        <f t="shared" si="62"/>
        <v>50.953760000000003</v>
      </c>
      <c r="J988" s="240">
        <f t="shared" si="63"/>
        <v>53.451060000000005</v>
      </c>
    </row>
    <row r="989" spans="1:10">
      <c r="A989" s="239" t="s">
        <v>2044</v>
      </c>
      <c r="B989" s="239" t="s">
        <v>70</v>
      </c>
      <c r="C989" s="223" t="s">
        <v>2045</v>
      </c>
      <c r="D989" s="239" t="s">
        <v>72</v>
      </c>
      <c r="E989" s="239">
        <v>7</v>
      </c>
      <c r="F989" s="240">
        <v>10.38</v>
      </c>
      <c r="G989" s="240">
        <f t="shared" si="60"/>
        <v>11.966064000000001</v>
      </c>
      <c r="H989" s="240">
        <f t="shared" si="61"/>
        <v>12.552534000000001</v>
      </c>
      <c r="I989" s="240">
        <f t="shared" si="62"/>
        <v>83.762448000000006</v>
      </c>
      <c r="J989" s="240">
        <f t="shared" si="63"/>
        <v>87.867738000000003</v>
      </c>
    </row>
    <row r="990" spans="1:10">
      <c r="A990" s="239" t="s">
        <v>2046</v>
      </c>
      <c r="B990" s="239" t="s">
        <v>70</v>
      </c>
      <c r="C990" s="223" t="s">
        <v>2047</v>
      </c>
      <c r="D990" s="239" t="s">
        <v>72</v>
      </c>
      <c r="E990" s="239">
        <v>1</v>
      </c>
      <c r="F990" s="240">
        <v>11.43</v>
      </c>
      <c r="G990" s="240">
        <f t="shared" si="60"/>
        <v>13.176504</v>
      </c>
      <c r="H990" s="240">
        <f t="shared" si="61"/>
        <v>13.822299000000001</v>
      </c>
      <c r="I990" s="240">
        <f t="shared" si="62"/>
        <v>13.176504</v>
      </c>
      <c r="J990" s="240">
        <f t="shared" si="63"/>
        <v>13.822299000000001</v>
      </c>
    </row>
    <row r="991" spans="1:10">
      <c r="A991" s="239" t="s">
        <v>2048</v>
      </c>
      <c r="B991" s="239" t="s">
        <v>70</v>
      </c>
      <c r="C991" s="223" t="s">
        <v>2049</v>
      </c>
      <c r="D991" s="239" t="s">
        <v>72</v>
      </c>
      <c r="E991" s="239">
        <v>1</v>
      </c>
      <c r="F991" s="240">
        <v>2.63</v>
      </c>
      <c r="G991" s="240">
        <f t="shared" si="60"/>
        <v>3.0318640000000001</v>
      </c>
      <c r="H991" s="240">
        <f t="shared" si="61"/>
        <v>3.1804589999999999</v>
      </c>
      <c r="I991" s="240">
        <f t="shared" si="62"/>
        <v>3.0318640000000001</v>
      </c>
      <c r="J991" s="240">
        <f t="shared" si="63"/>
        <v>3.1804589999999999</v>
      </c>
    </row>
    <row r="992" spans="1:10">
      <c r="A992" s="239" t="s">
        <v>2050</v>
      </c>
      <c r="B992" s="239" t="s">
        <v>70</v>
      </c>
      <c r="C992" s="223" t="s">
        <v>2051</v>
      </c>
      <c r="D992" s="239" t="s">
        <v>72</v>
      </c>
      <c r="E992" s="239">
        <v>1</v>
      </c>
      <c r="F992" s="240">
        <v>5.4</v>
      </c>
      <c r="G992" s="240">
        <f t="shared" si="60"/>
        <v>6.2251200000000004</v>
      </c>
      <c r="H992" s="240">
        <f t="shared" si="61"/>
        <v>6.5302200000000008</v>
      </c>
      <c r="I992" s="240">
        <f t="shared" si="62"/>
        <v>6.2251200000000004</v>
      </c>
      <c r="J992" s="240">
        <f t="shared" si="63"/>
        <v>6.5302200000000008</v>
      </c>
    </row>
    <row r="993" spans="1:10">
      <c r="A993" s="239" t="s">
        <v>2052</v>
      </c>
      <c r="B993" s="239" t="s">
        <v>70</v>
      </c>
      <c r="C993" s="223" t="s">
        <v>2053</v>
      </c>
      <c r="D993" s="239" t="s">
        <v>72</v>
      </c>
      <c r="E993" s="239">
        <v>1</v>
      </c>
      <c r="F993" s="240">
        <v>4.3899999999999997</v>
      </c>
      <c r="G993" s="240">
        <f t="shared" si="60"/>
        <v>5.0607920000000002</v>
      </c>
      <c r="H993" s="240">
        <f t="shared" si="61"/>
        <v>5.308827</v>
      </c>
      <c r="I993" s="240">
        <f t="shared" si="62"/>
        <v>5.0607920000000002</v>
      </c>
      <c r="J993" s="240">
        <f t="shared" si="63"/>
        <v>5.308827</v>
      </c>
    </row>
    <row r="994" spans="1:10">
      <c r="A994" s="239" t="s">
        <v>2054</v>
      </c>
      <c r="B994" s="239" t="s">
        <v>70</v>
      </c>
      <c r="C994" s="223" t="s">
        <v>2055</v>
      </c>
      <c r="D994" s="239" t="s">
        <v>72</v>
      </c>
      <c r="E994" s="239">
        <v>1</v>
      </c>
      <c r="F994" s="240">
        <v>14.3</v>
      </c>
      <c r="G994" s="240">
        <f t="shared" si="60"/>
        <v>16.485040000000001</v>
      </c>
      <c r="H994" s="240">
        <f t="shared" si="61"/>
        <v>17.292990000000003</v>
      </c>
      <c r="I994" s="240">
        <f t="shared" si="62"/>
        <v>16.485040000000001</v>
      </c>
      <c r="J994" s="240">
        <f t="shared" si="63"/>
        <v>17.292990000000003</v>
      </c>
    </row>
    <row r="995" spans="1:10">
      <c r="A995" s="239" t="s">
        <v>2056</v>
      </c>
      <c r="B995" s="239" t="s">
        <v>70</v>
      </c>
      <c r="C995" s="223" t="s">
        <v>2057</v>
      </c>
      <c r="D995" s="239" t="s">
        <v>72</v>
      </c>
      <c r="E995" s="239">
        <v>3</v>
      </c>
      <c r="F995" s="240">
        <v>19.940000000000001</v>
      </c>
      <c r="G995" s="240">
        <f t="shared" si="60"/>
        <v>22.986832000000003</v>
      </c>
      <c r="H995" s="240">
        <f t="shared" si="61"/>
        <v>24.113442000000003</v>
      </c>
      <c r="I995" s="240">
        <f t="shared" si="62"/>
        <v>68.960496000000006</v>
      </c>
      <c r="J995" s="240">
        <f t="shared" si="63"/>
        <v>72.340326000000005</v>
      </c>
    </row>
    <row r="996" spans="1:10">
      <c r="A996" s="239" t="s">
        <v>2058</v>
      </c>
      <c r="B996" s="239" t="s">
        <v>70</v>
      </c>
      <c r="C996" s="223" t="s">
        <v>2059</v>
      </c>
      <c r="D996" s="239" t="s">
        <v>72</v>
      </c>
      <c r="E996" s="239">
        <v>1</v>
      </c>
      <c r="F996" s="240">
        <v>1.1000000000000001</v>
      </c>
      <c r="G996" s="240">
        <f t="shared" si="60"/>
        <v>1.2680800000000001</v>
      </c>
      <c r="H996" s="240">
        <f t="shared" si="61"/>
        <v>1.3302300000000002</v>
      </c>
      <c r="I996" s="240">
        <f t="shared" si="62"/>
        <v>1.2680800000000001</v>
      </c>
      <c r="J996" s="240">
        <f t="shared" si="63"/>
        <v>1.3302300000000002</v>
      </c>
    </row>
    <row r="997" spans="1:10">
      <c r="A997" s="239" t="s">
        <v>2060</v>
      </c>
      <c r="B997" s="239" t="s">
        <v>70</v>
      </c>
      <c r="C997" s="223" t="s">
        <v>2061</v>
      </c>
      <c r="D997" s="239" t="s">
        <v>72</v>
      </c>
      <c r="E997" s="239">
        <v>1</v>
      </c>
      <c r="F997" s="240">
        <v>1.25</v>
      </c>
      <c r="G997" s="240">
        <f t="shared" si="60"/>
        <v>1.4410000000000001</v>
      </c>
      <c r="H997" s="240">
        <f t="shared" si="61"/>
        <v>1.511625</v>
      </c>
      <c r="I997" s="240">
        <f t="shared" si="62"/>
        <v>1.4410000000000001</v>
      </c>
      <c r="J997" s="240">
        <f t="shared" si="63"/>
        <v>1.511625</v>
      </c>
    </row>
    <row r="998" spans="1:10">
      <c r="A998" s="239" t="s">
        <v>2062</v>
      </c>
      <c r="B998" s="239" t="s">
        <v>70</v>
      </c>
      <c r="C998" s="223" t="s">
        <v>2063</v>
      </c>
      <c r="D998" s="239" t="s">
        <v>72</v>
      </c>
      <c r="E998" s="239">
        <v>1</v>
      </c>
      <c r="F998" s="240">
        <v>3.91</v>
      </c>
      <c r="G998" s="240">
        <f t="shared" si="60"/>
        <v>4.5074480000000001</v>
      </c>
      <c r="H998" s="240">
        <f t="shared" si="61"/>
        <v>4.7283630000000008</v>
      </c>
      <c r="I998" s="240">
        <f t="shared" si="62"/>
        <v>4.5074480000000001</v>
      </c>
      <c r="J998" s="240">
        <f t="shared" si="63"/>
        <v>4.7283630000000008</v>
      </c>
    </row>
    <row r="999" spans="1:10">
      <c r="A999" s="239" t="s">
        <v>2064</v>
      </c>
      <c r="B999" s="239" t="s">
        <v>70</v>
      </c>
      <c r="C999" s="223" t="s">
        <v>2065</v>
      </c>
      <c r="D999" s="239" t="s">
        <v>72</v>
      </c>
      <c r="E999" s="239">
        <v>1</v>
      </c>
      <c r="F999" s="240">
        <v>9.57</v>
      </c>
      <c r="G999" s="240">
        <f t="shared" si="60"/>
        <v>11.032296000000001</v>
      </c>
      <c r="H999" s="240">
        <f t="shared" si="61"/>
        <v>11.573001000000001</v>
      </c>
      <c r="I999" s="240">
        <f t="shared" si="62"/>
        <v>11.032296000000001</v>
      </c>
      <c r="J999" s="240">
        <f t="shared" si="63"/>
        <v>11.573001000000001</v>
      </c>
    </row>
    <row r="1000" spans="1:10">
      <c r="A1000" s="239" t="s">
        <v>2066</v>
      </c>
      <c r="B1000" s="239" t="s">
        <v>70</v>
      </c>
      <c r="C1000" s="223" t="s">
        <v>2067</v>
      </c>
      <c r="D1000" s="239" t="s">
        <v>72</v>
      </c>
      <c r="E1000" s="239">
        <v>1</v>
      </c>
      <c r="F1000" s="240">
        <v>32.119999999999997</v>
      </c>
      <c r="G1000" s="240">
        <f t="shared" si="60"/>
        <v>37.027935999999997</v>
      </c>
      <c r="H1000" s="240">
        <f t="shared" si="61"/>
        <v>38.842715999999996</v>
      </c>
      <c r="I1000" s="240">
        <f t="shared" si="62"/>
        <v>37.027935999999997</v>
      </c>
      <c r="J1000" s="240">
        <f t="shared" si="63"/>
        <v>38.842715999999996</v>
      </c>
    </row>
    <row r="1001" spans="1:10">
      <c r="A1001" s="239" t="s">
        <v>2068</v>
      </c>
      <c r="B1001" s="239" t="s">
        <v>70</v>
      </c>
      <c r="C1001" s="223" t="s">
        <v>2069</v>
      </c>
      <c r="D1001" s="239" t="s">
        <v>72</v>
      </c>
      <c r="E1001" s="239">
        <v>1</v>
      </c>
      <c r="F1001" s="240">
        <v>59.6</v>
      </c>
      <c r="G1001" s="240">
        <f t="shared" si="60"/>
        <v>68.706879999999998</v>
      </c>
      <c r="H1001" s="240">
        <f t="shared" si="61"/>
        <v>72.074280000000002</v>
      </c>
      <c r="I1001" s="240">
        <f t="shared" si="62"/>
        <v>68.706879999999998</v>
      </c>
      <c r="J1001" s="240">
        <f t="shared" si="63"/>
        <v>72.074280000000002</v>
      </c>
    </row>
    <row r="1002" spans="1:10">
      <c r="A1002" s="239" t="s">
        <v>2070</v>
      </c>
      <c r="B1002" s="239" t="s">
        <v>70</v>
      </c>
      <c r="C1002" s="223" t="s">
        <v>2071</v>
      </c>
      <c r="D1002" s="239" t="s">
        <v>72</v>
      </c>
      <c r="E1002" s="239">
        <v>1</v>
      </c>
      <c r="F1002" s="240">
        <v>81.040000000000006</v>
      </c>
      <c r="G1002" s="240">
        <f t="shared" si="60"/>
        <v>93.422912000000011</v>
      </c>
      <c r="H1002" s="240">
        <f t="shared" si="61"/>
        <v>98.001672000000013</v>
      </c>
      <c r="I1002" s="240">
        <f t="shared" si="62"/>
        <v>93.422912000000011</v>
      </c>
      <c r="J1002" s="240">
        <f t="shared" si="63"/>
        <v>98.001672000000013</v>
      </c>
    </row>
    <row r="1003" spans="1:10">
      <c r="A1003" s="239" t="s">
        <v>2072</v>
      </c>
      <c r="B1003" s="239" t="s">
        <v>70</v>
      </c>
      <c r="C1003" s="223" t="s">
        <v>2073</v>
      </c>
      <c r="D1003" s="239" t="s">
        <v>72</v>
      </c>
      <c r="E1003" s="239">
        <v>1</v>
      </c>
      <c r="F1003" s="240">
        <v>10.01</v>
      </c>
      <c r="G1003" s="240">
        <f t="shared" si="60"/>
        <v>11.539528000000001</v>
      </c>
      <c r="H1003" s="240">
        <f t="shared" si="61"/>
        <v>12.105093</v>
      </c>
      <c r="I1003" s="240">
        <f t="shared" si="62"/>
        <v>11.539528000000001</v>
      </c>
      <c r="J1003" s="240">
        <f t="shared" si="63"/>
        <v>12.105093</v>
      </c>
    </row>
    <row r="1004" spans="1:10">
      <c r="A1004" s="239" t="s">
        <v>2074</v>
      </c>
      <c r="B1004" s="239" t="s">
        <v>70</v>
      </c>
      <c r="C1004" s="223" t="s">
        <v>2075</v>
      </c>
      <c r="D1004" s="239" t="s">
        <v>753</v>
      </c>
      <c r="E1004" s="239">
        <v>7</v>
      </c>
      <c r="F1004" s="240">
        <v>59.42</v>
      </c>
      <c r="G1004" s="240">
        <f t="shared" si="60"/>
        <v>68.499375999999998</v>
      </c>
      <c r="H1004" s="240">
        <f t="shared" si="61"/>
        <v>71.856605999999999</v>
      </c>
      <c r="I1004" s="240">
        <f t="shared" si="62"/>
        <v>479.495632</v>
      </c>
      <c r="J1004" s="240">
        <f t="shared" si="63"/>
        <v>502.996242</v>
      </c>
    </row>
    <row r="1005" spans="1:10">
      <c r="A1005" s="239" t="s">
        <v>2076</v>
      </c>
      <c r="B1005" s="239" t="s">
        <v>70</v>
      </c>
      <c r="C1005" s="223" t="s">
        <v>2077</v>
      </c>
      <c r="D1005" s="239" t="s">
        <v>72</v>
      </c>
      <c r="E1005" s="239">
        <v>47</v>
      </c>
      <c r="F1005" s="240">
        <v>130.38999999999999</v>
      </c>
      <c r="G1005" s="240">
        <f t="shared" si="60"/>
        <v>150.313592</v>
      </c>
      <c r="H1005" s="240">
        <f t="shared" si="61"/>
        <v>157.68062699999999</v>
      </c>
      <c r="I1005" s="240">
        <f t="shared" si="62"/>
        <v>7064.738824</v>
      </c>
      <c r="J1005" s="240">
        <f t="shared" si="63"/>
        <v>7410.9894689999992</v>
      </c>
    </row>
    <row r="1006" spans="1:10">
      <c r="A1006" s="239" t="s">
        <v>2078</v>
      </c>
      <c r="B1006" s="239" t="s">
        <v>70</v>
      </c>
      <c r="C1006" s="223" t="s">
        <v>2079</v>
      </c>
      <c r="D1006" s="239" t="s">
        <v>72</v>
      </c>
      <c r="E1006" s="239">
        <v>47</v>
      </c>
      <c r="F1006" s="240">
        <v>194.1</v>
      </c>
      <c r="G1006" s="240">
        <f t="shared" si="60"/>
        <v>223.75847999999999</v>
      </c>
      <c r="H1006" s="240">
        <f t="shared" si="61"/>
        <v>234.72513000000001</v>
      </c>
      <c r="I1006" s="240">
        <f t="shared" si="62"/>
        <v>10516.64856</v>
      </c>
      <c r="J1006" s="240">
        <f t="shared" si="63"/>
        <v>11032.081110000001</v>
      </c>
    </row>
    <row r="1007" spans="1:10">
      <c r="A1007" s="239" t="s">
        <v>2080</v>
      </c>
      <c r="B1007" s="239" t="s">
        <v>70</v>
      </c>
      <c r="C1007" s="223" t="s">
        <v>2081</v>
      </c>
      <c r="D1007" s="239" t="s">
        <v>72</v>
      </c>
      <c r="E1007" s="239">
        <v>47</v>
      </c>
      <c r="F1007" s="240">
        <v>244.71</v>
      </c>
      <c r="G1007" s="240">
        <f t="shared" si="60"/>
        <v>282.10168800000002</v>
      </c>
      <c r="H1007" s="240">
        <f t="shared" si="61"/>
        <v>295.92780300000004</v>
      </c>
      <c r="I1007" s="240">
        <f t="shared" si="62"/>
        <v>13258.779336000001</v>
      </c>
      <c r="J1007" s="240">
        <f t="shared" si="63"/>
        <v>13908.606741000001</v>
      </c>
    </row>
    <row r="1008" spans="1:10">
      <c r="A1008" s="239" t="s">
        <v>2082</v>
      </c>
      <c r="B1008" s="239" t="s">
        <v>70</v>
      </c>
      <c r="C1008" s="223" t="s">
        <v>2083</v>
      </c>
      <c r="D1008" s="239" t="s">
        <v>72</v>
      </c>
      <c r="E1008" s="239">
        <v>47</v>
      </c>
      <c r="F1008" s="240">
        <v>148.44</v>
      </c>
      <c r="G1008" s="240">
        <f t="shared" si="60"/>
        <v>171.12163200000001</v>
      </c>
      <c r="H1008" s="240">
        <f t="shared" si="61"/>
        <v>179.50849199999999</v>
      </c>
      <c r="I1008" s="240">
        <f t="shared" si="62"/>
        <v>8042.7167040000004</v>
      </c>
      <c r="J1008" s="240">
        <f t="shared" si="63"/>
        <v>8436.8991239999996</v>
      </c>
    </row>
    <row r="1009" spans="1:10">
      <c r="A1009" s="239" t="s">
        <v>2084</v>
      </c>
      <c r="B1009" s="239" t="s">
        <v>70</v>
      </c>
      <c r="C1009" s="223" t="s">
        <v>2085</v>
      </c>
      <c r="D1009" s="239" t="s">
        <v>72</v>
      </c>
      <c r="E1009" s="239">
        <v>47</v>
      </c>
      <c r="F1009" s="240">
        <v>274.33</v>
      </c>
      <c r="G1009" s="240">
        <f t="shared" si="60"/>
        <v>316.24762399999997</v>
      </c>
      <c r="H1009" s="240">
        <f t="shared" si="61"/>
        <v>331.74726900000002</v>
      </c>
      <c r="I1009" s="240">
        <f t="shared" si="62"/>
        <v>14863.638327999999</v>
      </c>
      <c r="J1009" s="240">
        <f t="shared" si="63"/>
        <v>15592.121643</v>
      </c>
    </row>
    <row r="1010" spans="1:10">
      <c r="A1010" s="239" t="s">
        <v>2086</v>
      </c>
      <c r="B1010" s="239" t="s">
        <v>70</v>
      </c>
      <c r="C1010" s="223" t="s">
        <v>2087</v>
      </c>
      <c r="D1010" s="239" t="s">
        <v>72</v>
      </c>
      <c r="E1010" s="239">
        <v>47</v>
      </c>
      <c r="F1010" s="240">
        <v>324.8</v>
      </c>
      <c r="G1010" s="240">
        <f t="shared" si="60"/>
        <v>374.42944000000006</v>
      </c>
      <c r="H1010" s="240">
        <f t="shared" si="61"/>
        <v>392.78064000000001</v>
      </c>
      <c r="I1010" s="240">
        <f t="shared" si="62"/>
        <v>17598.183680000002</v>
      </c>
      <c r="J1010" s="240">
        <f t="shared" si="63"/>
        <v>18460.69008</v>
      </c>
    </row>
    <row r="1011" spans="1:10">
      <c r="A1011" s="239" t="s">
        <v>2088</v>
      </c>
      <c r="B1011" s="239" t="s">
        <v>70</v>
      </c>
      <c r="C1011" s="223" t="s">
        <v>2089</v>
      </c>
      <c r="D1011" s="239" t="s">
        <v>72</v>
      </c>
      <c r="E1011" s="239">
        <v>47</v>
      </c>
      <c r="F1011" s="240">
        <v>10.84</v>
      </c>
      <c r="G1011" s="240">
        <f t="shared" si="60"/>
        <v>12.496352</v>
      </c>
      <c r="H1011" s="240">
        <f t="shared" si="61"/>
        <v>13.108812</v>
      </c>
      <c r="I1011" s="240">
        <f t="shared" si="62"/>
        <v>587.32854399999997</v>
      </c>
      <c r="J1011" s="240">
        <f t="shared" si="63"/>
        <v>616.11416400000007</v>
      </c>
    </row>
    <row r="1012" spans="1:10">
      <c r="A1012" s="239" t="s">
        <v>2090</v>
      </c>
      <c r="B1012" s="239" t="s">
        <v>70</v>
      </c>
      <c r="C1012" s="223" t="s">
        <v>2091</v>
      </c>
      <c r="D1012" s="239" t="s">
        <v>72</v>
      </c>
      <c r="E1012" s="239">
        <v>47</v>
      </c>
      <c r="F1012" s="240">
        <v>17.350000000000001</v>
      </c>
      <c r="G1012" s="240">
        <f t="shared" si="60"/>
        <v>20.001080000000002</v>
      </c>
      <c r="H1012" s="240">
        <f t="shared" si="61"/>
        <v>20.981355000000004</v>
      </c>
      <c r="I1012" s="240">
        <f t="shared" si="62"/>
        <v>940.05076000000008</v>
      </c>
      <c r="J1012" s="240">
        <f t="shared" si="63"/>
        <v>986.12368500000025</v>
      </c>
    </row>
    <row r="1013" spans="1:10">
      <c r="A1013" s="239" t="s">
        <v>2092</v>
      </c>
      <c r="B1013" s="239" t="s">
        <v>70</v>
      </c>
      <c r="C1013" s="223" t="s">
        <v>2093</v>
      </c>
      <c r="D1013" s="239" t="s">
        <v>753</v>
      </c>
      <c r="E1013" s="239">
        <v>47</v>
      </c>
      <c r="F1013" s="240">
        <v>15.91</v>
      </c>
      <c r="G1013" s="240">
        <f t="shared" si="60"/>
        <v>18.341048000000001</v>
      </c>
      <c r="H1013" s="240">
        <f t="shared" si="61"/>
        <v>19.239962999999999</v>
      </c>
      <c r="I1013" s="240">
        <f t="shared" si="62"/>
        <v>862.02925600000003</v>
      </c>
      <c r="J1013" s="240">
        <f t="shared" si="63"/>
        <v>904.27826099999993</v>
      </c>
    </row>
    <row r="1014" spans="1:10">
      <c r="A1014" s="239" t="s">
        <v>2094</v>
      </c>
      <c r="B1014" s="239" t="s">
        <v>70</v>
      </c>
      <c r="C1014" s="223" t="s">
        <v>2095</v>
      </c>
      <c r="D1014" s="239" t="s">
        <v>72</v>
      </c>
      <c r="E1014" s="239">
        <v>47</v>
      </c>
      <c r="F1014" s="240">
        <v>46.72</v>
      </c>
      <c r="G1014" s="240">
        <f t="shared" si="60"/>
        <v>53.858815999999997</v>
      </c>
      <c r="H1014" s="240">
        <f t="shared" si="61"/>
        <v>56.498496000000003</v>
      </c>
      <c r="I1014" s="240">
        <f t="shared" si="62"/>
        <v>2531.3643520000001</v>
      </c>
      <c r="J1014" s="240">
        <f t="shared" si="63"/>
        <v>2655.4293120000002</v>
      </c>
    </row>
    <row r="1015" spans="1:10">
      <c r="A1015" s="239" t="s">
        <v>2096</v>
      </c>
      <c r="B1015" s="239" t="s">
        <v>70</v>
      </c>
      <c r="C1015" s="223" t="s">
        <v>2097</v>
      </c>
      <c r="D1015" s="239" t="s">
        <v>72</v>
      </c>
      <c r="E1015" s="239">
        <v>47</v>
      </c>
      <c r="F1015" s="240">
        <v>50.9</v>
      </c>
      <c r="G1015" s="240">
        <f t="shared" si="60"/>
        <v>58.677520000000001</v>
      </c>
      <c r="H1015" s="240">
        <f t="shared" si="61"/>
        <v>61.553370000000001</v>
      </c>
      <c r="I1015" s="240">
        <f t="shared" si="62"/>
        <v>2757.8434400000001</v>
      </c>
      <c r="J1015" s="240">
        <f t="shared" si="63"/>
        <v>2893.00839</v>
      </c>
    </row>
    <row r="1016" spans="1:10">
      <c r="A1016" s="239" t="s">
        <v>2098</v>
      </c>
      <c r="B1016" s="239" t="s">
        <v>70</v>
      </c>
      <c r="C1016" s="223" t="s">
        <v>2099</v>
      </c>
      <c r="D1016" s="239" t="s">
        <v>753</v>
      </c>
      <c r="E1016" s="239">
        <v>47</v>
      </c>
      <c r="F1016" s="240">
        <v>23.47</v>
      </c>
      <c r="G1016" s="240">
        <f t="shared" si="60"/>
        <v>27.056215999999999</v>
      </c>
      <c r="H1016" s="240">
        <f t="shared" si="61"/>
        <v>28.382270999999999</v>
      </c>
      <c r="I1016" s="240">
        <f t="shared" si="62"/>
        <v>1271.6421519999999</v>
      </c>
      <c r="J1016" s="240">
        <f t="shared" si="63"/>
        <v>1333.966737</v>
      </c>
    </row>
    <row r="1017" spans="1:10">
      <c r="A1017" s="239" t="s">
        <v>2100</v>
      </c>
      <c r="B1017" s="239" t="s">
        <v>70</v>
      </c>
      <c r="C1017" s="223" t="s">
        <v>2101</v>
      </c>
      <c r="D1017" s="239" t="s">
        <v>72</v>
      </c>
      <c r="E1017" s="239">
        <v>47</v>
      </c>
      <c r="F1017" s="240">
        <v>99.05</v>
      </c>
      <c r="G1017" s="240">
        <f t="shared" si="60"/>
        <v>114.18484000000001</v>
      </c>
      <c r="H1017" s="240">
        <f t="shared" si="61"/>
        <v>119.781165</v>
      </c>
      <c r="I1017" s="240">
        <f t="shared" si="62"/>
        <v>5366.6874800000005</v>
      </c>
      <c r="J1017" s="240">
        <f t="shared" si="63"/>
        <v>5629.714755</v>
      </c>
    </row>
    <row r="1018" spans="1:10">
      <c r="A1018" s="239" t="s">
        <v>2102</v>
      </c>
      <c r="B1018" s="239" t="s">
        <v>70</v>
      </c>
      <c r="C1018" s="223" t="s">
        <v>2103</v>
      </c>
      <c r="D1018" s="239" t="s">
        <v>72</v>
      </c>
      <c r="E1018" s="239">
        <v>47</v>
      </c>
      <c r="F1018" s="240">
        <v>88.74</v>
      </c>
      <c r="G1018" s="240">
        <f t="shared" si="60"/>
        <v>102.29947199999999</v>
      </c>
      <c r="H1018" s="240">
        <f t="shared" si="61"/>
        <v>107.313282</v>
      </c>
      <c r="I1018" s="240">
        <f t="shared" si="62"/>
        <v>4808.0751839999994</v>
      </c>
      <c r="J1018" s="240">
        <f t="shared" si="63"/>
        <v>5043.7242539999997</v>
      </c>
    </row>
    <row r="1019" spans="1:10">
      <c r="A1019" s="239" t="s">
        <v>2104</v>
      </c>
      <c r="B1019" s="239" t="s">
        <v>70</v>
      </c>
      <c r="C1019" s="223" t="s">
        <v>2105</v>
      </c>
      <c r="D1019" s="239" t="s">
        <v>72</v>
      </c>
      <c r="E1019" s="239">
        <v>47</v>
      </c>
      <c r="F1019" s="240">
        <v>99.91</v>
      </c>
      <c r="G1019" s="240">
        <f t="shared" si="60"/>
        <v>115.176248</v>
      </c>
      <c r="H1019" s="240">
        <f t="shared" si="61"/>
        <v>120.821163</v>
      </c>
      <c r="I1019" s="240">
        <f t="shared" si="62"/>
        <v>5413.2836559999996</v>
      </c>
      <c r="J1019" s="240">
        <f t="shared" si="63"/>
        <v>5678.5946610000001</v>
      </c>
    </row>
    <row r="1020" spans="1:10">
      <c r="A1020" s="239" t="s">
        <v>2106</v>
      </c>
      <c r="B1020" s="239" t="s">
        <v>70</v>
      </c>
      <c r="C1020" s="223" t="s">
        <v>2107</v>
      </c>
      <c r="D1020" s="239" t="s">
        <v>72</v>
      </c>
      <c r="E1020" s="239">
        <v>47</v>
      </c>
      <c r="F1020" s="240">
        <v>116.1</v>
      </c>
      <c r="G1020" s="240">
        <f t="shared" si="60"/>
        <v>133.84008</v>
      </c>
      <c r="H1020" s="240">
        <f t="shared" si="61"/>
        <v>140.39973000000001</v>
      </c>
      <c r="I1020" s="240">
        <f t="shared" si="62"/>
        <v>6290.4837600000001</v>
      </c>
      <c r="J1020" s="240">
        <f t="shared" si="63"/>
        <v>6598.7873100000006</v>
      </c>
    </row>
    <row r="1021" spans="1:10">
      <c r="A1021" s="239" t="s">
        <v>2108</v>
      </c>
      <c r="B1021" s="239" t="s">
        <v>70</v>
      </c>
      <c r="C1021" s="223" t="s">
        <v>2109</v>
      </c>
      <c r="D1021" s="239" t="s">
        <v>72</v>
      </c>
      <c r="E1021" s="239">
        <v>47</v>
      </c>
      <c r="F1021" s="240">
        <v>163.92</v>
      </c>
      <c r="G1021" s="240">
        <f t="shared" si="60"/>
        <v>188.96697599999999</v>
      </c>
      <c r="H1021" s="240">
        <f t="shared" si="61"/>
        <v>198.22845599999999</v>
      </c>
      <c r="I1021" s="240">
        <f t="shared" si="62"/>
        <v>8881.4478719999988</v>
      </c>
      <c r="J1021" s="240">
        <f t="shared" si="63"/>
        <v>9316.7374319999999</v>
      </c>
    </row>
    <row r="1022" spans="1:10">
      <c r="A1022" s="239" t="s">
        <v>2110</v>
      </c>
      <c r="B1022" s="239" t="s">
        <v>70</v>
      </c>
      <c r="C1022" s="223" t="s">
        <v>2111</v>
      </c>
      <c r="D1022" s="239" t="s">
        <v>72</v>
      </c>
      <c r="E1022" s="239">
        <v>47</v>
      </c>
      <c r="F1022" s="240">
        <v>34.619999999999997</v>
      </c>
      <c r="G1022" s="240">
        <f t="shared" si="60"/>
        <v>39.909936000000002</v>
      </c>
      <c r="H1022" s="240">
        <f t="shared" si="61"/>
        <v>41.865966</v>
      </c>
      <c r="I1022" s="240">
        <f t="shared" si="62"/>
        <v>1875.7669920000001</v>
      </c>
      <c r="J1022" s="240">
        <f t="shared" si="63"/>
        <v>1967.7004019999999</v>
      </c>
    </row>
    <row r="1023" spans="1:10">
      <c r="A1023" s="239" t="s">
        <v>2112</v>
      </c>
      <c r="B1023" s="239" t="s">
        <v>70</v>
      </c>
      <c r="C1023" s="223" t="s">
        <v>2113</v>
      </c>
      <c r="D1023" s="239" t="s">
        <v>72</v>
      </c>
      <c r="E1023" s="239">
        <v>47</v>
      </c>
      <c r="F1023" s="240">
        <v>105.3</v>
      </c>
      <c r="G1023" s="240">
        <f t="shared" si="60"/>
        <v>121.38984000000001</v>
      </c>
      <c r="H1023" s="240">
        <f t="shared" si="61"/>
        <v>127.33929000000001</v>
      </c>
      <c r="I1023" s="240">
        <f t="shared" si="62"/>
        <v>5705.3224800000007</v>
      </c>
      <c r="J1023" s="240">
        <f t="shared" si="63"/>
        <v>5984.9466300000004</v>
      </c>
    </row>
    <row r="1024" spans="1:10">
      <c r="A1024" s="239" t="s">
        <v>2114</v>
      </c>
      <c r="B1024" s="239" t="s">
        <v>70</v>
      </c>
      <c r="C1024" s="223" t="s">
        <v>2115</v>
      </c>
      <c r="D1024" s="239" t="s">
        <v>72</v>
      </c>
      <c r="E1024" s="239">
        <v>47</v>
      </c>
      <c r="F1024" s="240">
        <v>117.34</v>
      </c>
      <c r="G1024" s="240">
        <f t="shared" si="60"/>
        <v>135.269552</v>
      </c>
      <c r="H1024" s="240">
        <f t="shared" si="61"/>
        <v>141.89926200000002</v>
      </c>
      <c r="I1024" s="240">
        <f t="shared" si="62"/>
        <v>6357.668944</v>
      </c>
      <c r="J1024" s="240">
        <f t="shared" si="63"/>
        <v>6669.2653140000011</v>
      </c>
    </row>
    <row r="1025" spans="1:10">
      <c r="A1025" s="239" t="s">
        <v>2116</v>
      </c>
      <c r="B1025" s="239" t="s">
        <v>70</v>
      </c>
      <c r="C1025" s="223" t="s">
        <v>2117</v>
      </c>
      <c r="D1025" s="239" t="s">
        <v>72</v>
      </c>
      <c r="E1025" s="239">
        <v>47</v>
      </c>
      <c r="F1025" s="240">
        <v>177.07</v>
      </c>
      <c r="G1025" s="240">
        <f t="shared" si="60"/>
        <v>204.126296</v>
      </c>
      <c r="H1025" s="240">
        <f t="shared" si="61"/>
        <v>214.130751</v>
      </c>
      <c r="I1025" s="240">
        <f t="shared" si="62"/>
        <v>9593.935911999999</v>
      </c>
      <c r="J1025" s="240">
        <f t="shared" si="63"/>
        <v>10064.145297000001</v>
      </c>
    </row>
    <row r="1026" spans="1:10">
      <c r="A1026" s="239" t="s">
        <v>2118</v>
      </c>
      <c r="B1026" s="239" t="s">
        <v>70</v>
      </c>
      <c r="C1026" s="223" t="s">
        <v>2119</v>
      </c>
      <c r="D1026" s="239" t="s">
        <v>72</v>
      </c>
      <c r="E1026" s="239">
        <v>47</v>
      </c>
      <c r="F1026" s="240">
        <v>215.72</v>
      </c>
      <c r="G1026" s="240">
        <f t="shared" ref="G1026:G1089" si="64">F1026*(1+$L$2)</f>
        <v>248.682016</v>
      </c>
      <c r="H1026" s="240">
        <f t="shared" ref="H1026:H1089" si="65">F1026*(1+$M$2)</f>
        <v>260.87019600000002</v>
      </c>
      <c r="I1026" s="240">
        <f t="shared" ref="I1026:I1089" si="66">E1026*G1026</f>
        <v>11688.054752</v>
      </c>
      <c r="J1026" s="240">
        <f t="shared" ref="J1026:J1089" si="67">E1026*H1026</f>
        <v>12260.899212</v>
      </c>
    </row>
    <row r="1027" spans="1:10">
      <c r="A1027" s="239" t="s">
        <v>2120</v>
      </c>
      <c r="B1027" s="239" t="s">
        <v>70</v>
      </c>
      <c r="C1027" s="223" t="s">
        <v>2121</v>
      </c>
      <c r="D1027" s="239" t="s">
        <v>72</v>
      </c>
      <c r="E1027" s="239">
        <v>47</v>
      </c>
      <c r="F1027" s="240">
        <v>231.31</v>
      </c>
      <c r="G1027" s="240">
        <f t="shared" si="64"/>
        <v>266.65416800000003</v>
      </c>
      <c r="H1027" s="240">
        <f t="shared" si="65"/>
        <v>279.72318300000001</v>
      </c>
      <c r="I1027" s="240">
        <f t="shared" si="66"/>
        <v>12532.745896</v>
      </c>
      <c r="J1027" s="240">
        <f t="shared" si="67"/>
        <v>13146.989601000001</v>
      </c>
    </row>
    <row r="1028" spans="1:10">
      <c r="A1028" s="239" t="s">
        <v>2122</v>
      </c>
      <c r="B1028" s="239" t="s">
        <v>70</v>
      </c>
      <c r="C1028" s="223" t="s">
        <v>2123</v>
      </c>
      <c r="D1028" s="239" t="s">
        <v>72</v>
      </c>
      <c r="E1028" s="239">
        <v>47</v>
      </c>
      <c r="F1028" s="240">
        <v>246.84</v>
      </c>
      <c r="G1028" s="240">
        <f t="shared" si="64"/>
        <v>284.55715200000003</v>
      </c>
      <c r="H1028" s="240">
        <f t="shared" si="65"/>
        <v>298.50361200000003</v>
      </c>
      <c r="I1028" s="240">
        <f t="shared" si="66"/>
        <v>13374.186144000001</v>
      </c>
      <c r="J1028" s="240">
        <f t="shared" si="67"/>
        <v>14029.669764000002</v>
      </c>
    </row>
    <row r="1029" spans="1:10">
      <c r="A1029" s="239" t="s">
        <v>2124</v>
      </c>
      <c r="B1029" s="239" t="s">
        <v>70</v>
      </c>
      <c r="C1029" s="223" t="s">
        <v>2125</v>
      </c>
      <c r="D1029" s="239" t="s">
        <v>72</v>
      </c>
      <c r="E1029" s="239">
        <v>47</v>
      </c>
      <c r="F1029" s="240">
        <v>280.97000000000003</v>
      </c>
      <c r="G1029" s="240">
        <f t="shared" si="64"/>
        <v>323.90221600000007</v>
      </c>
      <c r="H1029" s="240">
        <f t="shared" si="65"/>
        <v>339.77702100000005</v>
      </c>
      <c r="I1029" s="240">
        <f t="shared" si="66"/>
        <v>15223.404152000003</v>
      </c>
      <c r="J1029" s="240">
        <f t="shared" si="67"/>
        <v>15969.519987000001</v>
      </c>
    </row>
    <row r="1030" spans="1:10">
      <c r="A1030" s="239" t="s">
        <v>2126</v>
      </c>
      <c r="B1030" s="239" t="s">
        <v>70</v>
      </c>
      <c r="C1030" s="223" t="s">
        <v>2127</v>
      </c>
      <c r="D1030" s="239" t="s">
        <v>72</v>
      </c>
      <c r="E1030" s="239">
        <v>47</v>
      </c>
      <c r="F1030" s="240">
        <v>308.72000000000003</v>
      </c>
      <c r="G1030" s="240">
        <f t="shared" si="64"/>
        <v>355.89241600000003</v>
      </c>
      <c r="H1030" s="240">
        <f t="shared" si="65"/>
        <v>373.33509600000002</v>
      </c>
      <c r="I1030" s="240">
        <f t="shared" si="66"/>
        <v>16726.943552000001</v>
      </c>
      <c r="J1030" s="240">
        <f t="shared" si="67"/>
        <v>17546.749512000002</v>
      </c>
    </row>
    <row r="1031" spans="1:10">
      <c r="A1031" s="239" t="s">
        <v>2128</v>
      </c>
      <c r="B1031" s="239" t="s">
        <v>70</v>
      </c>
      <c r="C1031" s="223" t="s">
        <v>2129</v>
      </c>
      <c r="D1031" s="239" t="s">
        <v>72</v>
      </c>
      <c r="E1031" s="239">
        <v>47</v>
      </c>
      <c r="F1031" s="240">
        <v>195.68</v>
      </c>
      <c r="G1031" s="240">
        <f t="shared" si="64"/>
        <v>225.57990400000003</v>
      </c>
      <c r="H1031" s="240">
        <f t="shared" si="65"/>
        <v>236.63582400000001</v>
      </c>
      <c r="I1031" s="240">
        <f t="shared" si="66"/>
        <v>10602.255488000001</v>
      </c>
      <c r="J1031" s="240">
        <f t="shared" si="67"/>
        <v>11121.883728000001</v>
      </c>
    </row>
    <row r="1032" spans="1:10">
      <c r="A1032" s="239" t="s">
        <v>2130</v>
      </c>
      <c r="B1032" s="239" t="s">
        <v>70</v>
      </c>
      <c r="C1032" s="223" t="s">
        <v>2131</v>
      </c>
      <c r="D1032" s="239" t="s">
        <v>72</v>
      </c>
      <c r="E1032" s="239">
        <v>47</v>
      </c>
      <c r="F1032" s="240">
        <v>325.77999999999997</v>
      </c>
      <c r="G1032" s="240">
        <f t="shared" si="64"/>
        <v>375.55918399999996</v>
      </c>
      <c r="H1032" s="240">
        <f t="shared" si="65"/>
        <v>393.965754</v>
      </c>
      <c r="I1032" s="240">
        <f t="shared" si="66"/>
        <v>17651.281647999996</v>
      </c>
      <c r="J1032" s="240">
        <f t="shared" si="67"/>
        <v>18516.390437999999</v>
      </c>
    </row>
    <row r="1033" spans="1:10">
      <c r="A1033" s="239" t="s">
        <v>2132</v>
      </c>
      <c r="B1033" s="239" t="s">
        <v>70</v>
      </c>
      <c r="C1033" s="223" t="s">
        <v>2133</v>
      </c>
      <c r="D1033" s="239" t="s">
        <v>72</v>
      </c>
      <c r="E1033" s="239">
        <v>47</v>
      </c>
      <c r="F1033" s="240">
        <v>462.15</v>
      </c>
      <c r="G1033" s="240">
        <f t="shared" si="64"/>
        <v>532.76652000000001</v>
      </c>
      <c r="H1033" s="240">
        <f t="shared" si="65"/>
        <v>558.87799499999994</v>
      </c>
      <c r="I1033" s="240">
        <f t="shared" si="66"/>
        <v>25040.026440000001</v>
      </c>
      <c r="J1033" s="240">
        <f t="shared" si="67"/>
        <v>26267.265764999996</v>
      </c>
    </row>
    <row r="1034" spans="1:10">
      <c r="A1034" s="239" t="s">
        <v>2134</v>
      </c>
      <c r="B1034" s="239" t="s">
        <v>70</v>
      </c>
      <c r="C1034" s="223" t="s">
        <v>2135</v>
      </c>
      <c r="D1034" s="239" t="s">
        <v>72</v>
      </c>
      <c r="E1034" s="239">
        <v>47</v>
      </c>
      <c r="F1034" s="240">
        <v>570.47</v>
      </c>
      <c r="G1034" s="240">
        <f t="shared" si="64"/>
        <v>657.63781600000004</v>
      </c>
      <c r="H1034" s="240">
        <f t="shared" si="65"/>
        <v>689.869371</v>
      </c>
      <c r="I1034" s="240">
        <f t="shared" si="66"/>
        <v>30908.977352000002</v>
      </c>
      <c r="J1034" s="240">
        <f t="shared" si="67"/>
        <v>32423.860436999999</v>
      </c>
    </row>
    <row r="1035" spans="1:10">
      <c r="A1035" s="239" t="s">
        <v>2136</v>
      </c>
      <c r="B1035" s="239" t="s">
        <v>70</v>
      </c>
      <c r="C1035" s="223" t="s">
        <v>2137</v>
      </c>
      <c r="D1035" s="239" t="s">
        <v>72</v>
      </c>
      <c r="E1035" s="239">
        <v>47</v>
      </c>
      <c r="F1035" s="240">
        <v>637.87</v>
      </c>
      <c r="G1035" s="240">
        <f t="shared" si="64"/>
        <v>735.33653600000002</v>
      </c>
      <c r="H1035" s="240">
        <f t="shared" si="65"/>
        <v>771.37619100000006</v>
      </c>
      <c r="I1035" s="240">
        <f t="shared" si="66"/>
        <v>34560.817192000002</v>
      </c>
      <c r="J1035" s="240">
        <f t="shared" si="67"/>
        <v>36254.680977000004</v>
      </c>
    </row>
    <row r="1036" spans="1:10">
      <c r="A1036" s="239" t="s">
        <v>2138</v>
      </c>
      <c r="B1036" s="239" t="s">
        <v>70</v>
      </c>
      <c r="C1036" s="223" t="s">
        <v>2139</v>
      </c>
      <c r="D1036" s="239" t="s">
        <v>72</v>
      </c>
      <c r="E1036" s="239">
        <v>47</v>
      </c>
      <c r="F1036" s="240">
        <v>731.74</v>
      </c>
      <c r="G1036" s="240">
        <f t="shared" si="64"/>
        <v>843.54987200000005</v>
      </c>
      <c r="H1036" s="240">
        <f t="shared" si="65"/>
        <v>884.89318200000002</v>
      </c>
      <c r="I1036" s="240">
        <f t="shared" si="66"/>
        <v>39646.843983999999</v>
      </c>
      <c r="J1036" s="240">
        <f t="shared" si="67"/>
        <v>41589.979553999998</v>
      </c>
    </row>
    <row r="1037" spans="1:10" ht="45">
      <c r="A1037" s="239" t="s">
        <v>2140</v>
      </c>
      <c r="B1037" s="239" t="s">
        <v>70</v>
      </c>
      <c r="C1037" s="223" t="s">
        <v>2141</v>
      </c>
      <c r="D1037" s="239" t="s">
        <v>753</v>
      </c>
      <c r="E1037" s="239">
        <v>47</v>
      </c>
      <c r="F1037" s="240">
        <v>154.57</v>
      </c>
      <c r="G1037" s="240">
        <f t="shared" si="64"/>
        <v>178.18829600000001</v>
      </c>
      <c r="H1037" s="240">
        <f t="shared" si="65"/>
        <v>186.92150100000001</v>
      </c>
      <c r="I1037" s="240">
        <f t="shared" si="66"/>
        <v>8374.8499119999997</v>
      </c>
      <c r="J1037" s="240">
        <f t="shared" si="67"/>
        <v>8785.310547000001</v>
      </c>
    </row>
    <row r="1038" spans="1:10" ht="30">
      <c r="A1038" s="239" t="s">
        <v>2142</v>
      </c>
      <c r="B1038" s="239" t="s">
        <v>70</v>
      </c>
      <c r="C1038" s="223" t="s">
        <v>2143</v>
      </c>
      <c r="D1038" s="239" t="s">
        <v>753</v>
      </c>
      <c r="E1038" s="239">
        <v>47</v>
      </c>
      <c r="F1038" s="240">
        <v>44.23</v>
      </c>
      <c r="G1038" s="240">
        <f t="shared" si="64"/>
        <v>50.988343999999998</v>
      </c>
      <c r="H1038" s="240">
        <f t="shared" si="65"/>
        <v>53.487338999999999</v>
      </c>
      <c r="I1038" s="240">
        <f t="shared" si="66"/>
        <v>2396.4521679999998</v>
      </c>
      <c r="J1038" s="240">
        <f t="shared" si="67"/>
        <v>2513.9049329999998</v>
      </c>
    </row>
    <row r="1039" spans="1:10" ht="30">
      <c r="A1039" s="239" t="s">
        <v>2144</v>
      </c>
      <c r="B1039" s="239" t="s">
        <v>70</v>
      </c>
      <c r="C1039" s="223" t="s">
        <v>2145</v>
      </c>
      <c r="D1039" s="239" t="s">
        <v>72</v>
      </c>
      <c r="E1039" s="239">
        <v>47</v>
      </c>
      <c r="F1039" s="240">
        <v>1.73</v>
      </c>
      <c r="G1039" s="240">
        <f t="shared" si="64"/>
        <v>1.9943440000000001</v>
      </c>
      <c r="H1039" s="240">
        <f t="shared" si="65"/>
        <v>2.0920890000000001</v>
      </c>
      <c r="I1039" s="240">
        <f t="shared" si="66"/>
        <v>93.734168000000011</v>
      </c>
      <c r="J1039" s="240">
        <f t="shared" si="67"/>
        <v>98.32818300000001</v>
      </c>
    </row>
    <row r="1040" spans="1:10" ht="30">
      <c r="A1040" s="239" t="s">
        <v>2146</v>
      </c>
      <c r="B1040" s="239" t="s">
        <v>70</v>
      </c>
      <c r="C1040" s="223" t="s">
        <v>2147</v>
      </c>
      <c r="D1040" s="239" t="s">
        <v>72</v>
      </c>
      <c r="E1040" s="239">
        <v>47</v>
      </c>
      <c r="F1040" s="240">
        <v>12.04</v>
      </c>
      <c r="G1040" s="240">
        <f t="shared" si="64"/>
        <v>13.879712</v>
      </c>
      <c r="H1040" s="240">
        <f t="shared" si="65"/>
        <v>14.559972</v>
      </c>
      <c r="I1040" s="240">
        <f t="shared" si="66"/>
        <v>652.34646399999997</v>
      </c>
      <c r="J1040" s="240">
        <f t="shared" si="67"/>
        <v>684.31868399999996</v>
      </c>
    </row>
    <row r="1041" spans="1:10" ht="30">
      <c r="A1041" s="239" t="s">
        <v>2148</v>
      </c>
      <c r="B1041" s="239" t="s">
        <v>70</v>
      </c>
      <c r="C1041" s="223" t="s">
        <v>2149</v>
      </c>
      <c r="D1041" s="239" t="s">
        <v>72</v>
      </c>
      <c r="E1041" s="239">
        <v>47</v>
      </c>
      <c r="F1041" s="240">
        <v>2.06</v>
      </c>
      <c r="G1041" s="240">
        <f t="shared" si="64"/>
        <v>2.374768</v>
      </c>
      <c r="H1041" s="240">
        <f t="shared" si="65"/>
        <v>2.491158</v>
      </c>
      <c r="I1041" s="240">
        <f t="shared" si="66"/>
        <v>111.614096</v>
      </c>
      <c r="J1041" s="240">
        <f t="shared" si="67"/>
        <v>117.08442599999999</v>
      </c>
    </row>
    <row r="1042" spans="1:10" ht="30">
      <c r="A1042" s="239" t="s">
        <v>2150</v>
      </c>
      <c r="B1042" s="239" t="s">
        <v>70</v>
      </c>
      <c r="C1042" s="223" t="s">
        <v>2151</v>
      </c>
      <c r="D1042" s="239" t="s">
        <v>72</v>
      </c>
      <c r="E1042" s="239">
        <v>47</v>
      </c>
      <c r="F1042" s="240">
        <v>1.03</v>
      </c>
      <c r="G1042" s="240">
        <f t="shared" si="64"/>
        <v>1.187384</v>
      </c>
      <c r="H1042" s="240">
        <f t="shared" si="65"/>
        <v>1.245579</v>
      </c>
      <c r="I1042" s="240">
        <f t="shared" si="66"/>
        <v>55.807048000000002</v>
      </c>
      <c r="J1042" s="240">
        <f t="shared" si="67"/>
        <v>58.542212999999997</v>
      </c>
    </row>
    <row r="1043" spans="1:10" ht="30">
      <c r="A1043" s="239" t="s">
        <v>2152</v>
      </c>
      <c r="B1043" s="239" t="s">
        <v>70</v>
      </c>
      <c r="C1043" s="223" t="s">
        <v>2153</v>
      </c>
      <c r="D1043" s="239" t="s">
        <v>72</v>
      </c>
      <c r="E1043" s="239">
        <v>47</v>
      </c>
      <c r="F1043" s="240">
        <v>2.85</v>
      </c>
      <c r="G1043" s="240">
        <f t="shared" si="64"/>
        <v>3.2854800000000002</v>
      </c>
      <c r="H1043" s="240">
        <f t="shared" si="65"/>
        <v>3.4465050000000002</v>
      </c>
      <c r="I1043" s="240">
        <f t="shared" si="66"/>
        <v>154.41756000000001</v>
      </c>
      <c r="J1043" s="240">
        <f t="shared" si="67"/>
        <v>161.98573500000001</v>
      </c>
    </row>
    <row r="1044" spans="1:10" ht="30">
      <c r="A1044" s="239" t="s">
        <v>2154</v>
      </c>
      <c r="B1044" s="239" t="s">
        <v>70</v>
      </c>
      <c r="C1044" s="223" t="s">
        <v>2155</v>
      </c>
      <c r="D1044" s="239" t="s">
        <v>72</v>
      </c>
      <c r="E1044" s="239">
        <v>47</v>
      </c>
      <c r="F1044" s="240">
        <v>3.21</v>
      </c>
      <c r="G1044" s="240">
        <f t="shared" si="64"/>
        <v>3.700488</v>
      </c>
      <c r="H1044" s="240">
        <f t="shared" si="65"/>
        <v>3.881853</v>
      </c>
      <c r="I1044" s="240">
        <f t="shared" si="66"/>
        <v>173.92293599999999</v>
      </c>
      <c r="J1044" s="240">
        <f t="shared" si="67"/>
        <v>182.447091</v>
      </c>
    </row>
    <row r="1045" spans="1:10" ht="30">
      <c r="A1045" s="239" t="s">
        <v>2156</v>
      </c>
      <c r="B1045" s="239" t="s">
        <v>70</v>
      </c>
      <c r="C1045" s="223" t="s">
        <v>2157</v>
      </c>
      <c r="D1045" s="239" t="s">
        <v>72</v>
      </c>
      <c r="E1045" s="239">
        <v>47</v>
      </c>
      <c r="F1045" s="240">
        <v>1.34</v>
      </c>
      <c r="G1045" s="240">
        <f t="shared" si="64"/>
        <v>1.5447520000000001</v>
      </c>
      <c r="H1045" s="240">
        <f t="shared" si="65"/>
        <v>1.6204620000000001</v>
      </c>
      <c r="I1045" s="240">
        <f t="shared" si="66"/>
        <v>72.603344000000007</v>
      </c>
      <c r="J1045" s="240">
        <f t="shared" si="67"/>
        <v>76.161714000000003</v>
      </c>
    </row>
    <row r="1046" spans="1:10" ht="30">
      <c r="A1046" s="239" t="s">
        <v>2158</v>
      </c>
      <c r="B1046" s="239" t="s">
        <v>70</v>
      </c>
      <c r="C1046" s="223" t="s">
        <v>2159</v>
      </c>
      <c r="D1046" s="239" t="s">
        <v>72</v>
      </c>
      <c r="E1046" s="239">
        <v>47</v>
      </c>
      <c r="F1046" s="240">
        <v>5.58</v>
      </c>
      <c r="G1046" s="240">
        <f t="shared" si="64"/>
        <v>6.4326240000000006</v>
      </c>
      <c r="H1046" s="240">
        <f t="shared" si="65"/>
        <v>6.7478940000000005</v>
      </c>
      <c r="I1046" s="240">
        <f t="shared" si="66"/>
        <v>302.33332800000005</v>
      </c>
      <c r="J1046" s="240">
        <f t="shared" si="67"/>
        <v>317.15101800000002</v>
      </c>
    </row>
    <row r="1047" spans="1:10" ht="30">
      <c r="A1047" s="239" t="s">
        <v>2160</v>
      </c>
      <c r="B1047" s="239" t="s">
        <v>70</v>
      </c>
      <c r="C1047" s="223" t="s">
        <v>2161</v>
      </c>
      <c r="D1047" s="239" t="s">
        <v>72</v>
      </c>
      <c r="E1047" s="239">
        <v>47</v>
      </c>
      <c r="F1047" s="240">
        <v>1.6</v>
      </c>
      <c r="G1047" s="240">
        <f t="shared" si="64"/>
        <v>1.8444800000000001</v>
      </c>
      <c r="H1047" s="240">
        <f t="shared" si="65"/>
        <v>1.9348800000000002</v>
      </c>
      <c r="I1047" s="240">
        <f t="shared" si="66"/>
        <v>86.690560000000005</v>
      </c>
      <c r="J1047" s="240">
        <f t="shared" si="67"/>
        <v>90.939360000000008</v>
      </c>
    </row>
    <row r="1048" spans="1:10" ht="30">
      <c r="A1048" s="239" t="s">
        <v>2162</v>
      </c>
      <c r="B1048" s="239" t="s">
        <v>70</v>
      </c>
      <c r="C1048" s="223" t="s">
        <v>2163</v>
      </c>
      <c r="D1048" s="239" t="s">
        <v>72</v>
      </c>
      <c r="E1048" s="239">
        <v>47</v>
      </c>
      <c r="F1048" s="240">
        <v>6.95</v>
      </c>
      <c r="G1048" s="240">
        <f t="shared" si="64"/>
        <v>8.0119600000000002</v>
      </c>
      <c r="H1048" s="240">
        <f t="shared" si="65"/>
        <v>8.4046350000000007</v>
      </c>
      <c r="I1048" s="240">
        <f t="shared" si="66"/>
        <v>376.56211999999999</v>
      </c>
      <c r="J1048" s="240">
        <f t="shared" si="67"/>
        <v>395.01784500000002</v>
      </c>
    </row>
    <row r="1049" spans="1:10" ht="30">
      <c r="A1049" s="239" t="s">
        <v>2164</v>
      </c>
      <c r="B1049" s="239" t="s">
        <v>70</v>
      </c>
      <c r="C1049" s="223" t="s">
        <v>2165</v>
      </c>
      <c r="D1049" s="239" t="s">
        <v>72</v>
      </c>
      <c r="E1049" s="239">
        <v>47</v>
      </c>
      <c r="F1049" s="240">
        <v>8.56</v>
      </c>
      <c r="G1049" s="240">
        <f t="shared" si="64"/>
        <v>9.8679680000000012</v>
      </c>
      <c r="H1049" s="240">
        <f t="shared" si="65"/>
        <v>10.351608000000001</v>
      </c>
      <c r="I1049" s="240">
        <f t="shared" si="66"/>
        <v>463.79449600000004</v>
      </c>
      <c r="J1049" s="240">
        <f t="shared" si="67"/>
        <v>486.525576</v>
      </c>
    </row>
    <row r="1050" spans="1:10">
      <c r="A1050" s="239" t="s">
        <v>2166</v>
      </c>
      <c r="B1050" s="239" t="s">
        <v>70</v>
      </c>
      <c r="C1050" s="223" t="s">
        <v>2167</v>
      </c>
      <c r="D1050" s="239" t="s">
        <v>72</v>
      </c>
      <c r="E1050" s="239">
        <v>47</v>
      </c>
      <c r="F1050" s="240">
        <v>23.72</v>
      </c>
      <c r="G1050" s="240">
        <f t="shared" si="64"/>
        <v>27.344415999999999</v>
      </c>
      <c r="H1050" s="240">
        <f t="shared" si="65"/>
        <v>28.684595999999999</v>
      </c>
      <c r="I1050" s="240">
        <f t="shared" si="66"/>
        <v>1285.1875519999999</v>
      </c>
      <c r="J1050" s="240">
        <f t="shared" si="67"/>
        <v>1348.1760119999999</v>
      </c>
    </row>
    <row r="1051" spans="1:10">
      <c r="A1051" s="239" t="s">
        <v>2168</v>
      </c>
      <c r="B1051" s="239" t="s">
        <v>70</v>
      </c>
      <c r="C1051" s="223" t="s">
        <v>2169</v>
      </c>
      <c r="D1051" s="239" t="s">
        <v>72</v>
      </c>
      <c r="E1051" s="239">
        <v>47</v>
      </c>
      <c r="F1051" s="240">
        <v>26.55</v>
      </c>
      <c r="G1051" s="240">
        <f t="shared" si="64"/>
        <v>30.606840000000002</v>
      </c>
      <c r="H1051" s="240">
        <f t="shared" si="65"/>
        <v>32.106915000000001</v>
      </c>
      <c r="I1051" s="240">
        <f t="shared" si="66"/>
        <v>1438.5214800000001</v>
      </c>
      <c r="J1051" s="240">
        <f t="shared" si="67"/>
        <v>1509.025005</v>
      </c>
    </row>
    <row r="1052" spans="1:10">
      <c r="A1052" s="239" t="s">
        <v>2170</v>
      </c>
      <c r="B1052" s="239" t="s">
        <v>70</v>
      </c>
      <c r="C1052" s="223" t="s">
        <v>2171</v>
      </c>
      <c r="D1052" s="239" t="s">
        <v>72</v>
      </c>
      <c r="E1052" s="239">
        <v>47</v>
      </c>
      <c r="F1052" s="240">
        <v>139.11000000000001</v>
      </c>
      <c r="G1052" s="240">
        <f t="shared" si="64"/>
        <v>160.36600800000002</v>
      </c>
      <c r="H1052" s="240">
        <f t="shared" si="65"/>
        <v>168.22572300000002</v>
      </c>
      <c r="I1052" s="240">
        <f t="shared" si="66"/>
        <v>7537.2023760000011</v>
      </c>
      <c r="J1052" s="240">
        <f t="shared" si="67"/>
        <v>7906.6089810000012</v>
      </c>
    </row>
    <row r="1053" spans="1:10">
      <c r="A1053" s="239" t="s">
        <v>2172</v>
      </c>
      <c r="B1053" s="239" t="s">
        <v>70</v>
      </c>
      <c r="C1053" s="223" t="s">
        <v>2173</v>
      </c>
      <c r="D1053" s="239" t="s">
        <v>72</v>
      </c>
      <c r="E1053" s="239">
        <v>47</v>
      </c>
      <c r="F1053" s="240">
        <v>27.09</v>
      </c>
      <c r="G1053" s="240">
        <f t="shared" si="64"/>
        <v>31.229352000000002</v>
      </c>
      <c r="H1053" s="240">
        <f t="shared" si="65"/>
        <v>32.759937000000001</v>
      </c>
      <c r="I1053" s="240">
        <f t="shared" si="66"/>
        <v>1467.7795440000002</v>
      </c>
      <c r="J1053" s="240">
        <f t="shared" si="67"/>
        <v>1539.7170390000001</v>
      </c>
    </row>
    <row r="1054" spans="1:10">
      <c r="A1054" s="239" t="s">
        <v>2174</v>
      </c>
      <c r="B1054" s="239" t="s">
        <v>70</v>
      </c>
      <c r="C1054" s="223" t="s">
        <v>2175</v>
      </c>
      <c r="D1054" s="239" t="s">
        <v>72</v>
      </c>
      <c r="E1054" s="239">
        <v>47</v>
      </c>
      <c r="F1054" s="240">
        <v>28.79</v>
      </c>
      <c r="G1054" s="240">
        <f t="shared" si="64"/>
        <v>33.189112000000002</v>
      </c>
      <c r="H1054" s="240">
        <f t="shared" si="65"/>
        <v>34.815747000000002</v>
      </c>
      <c r="I1054" s="240">
        <f t="shared" si="66"/>
        <v>1559.8882640000002</v>
      </c>
      <c r="J1054" s="240">
        <f t="shared" si="67"/>
        <v>1636.340109</v>
      </c>
    </row>
    <row r="1055" spans="1:10">
      <c r="A1055" s="239" t="s">
        <v>2176</v>
      </c>
      <c r="B1055" s="239" t="s">
        <v>70</v>
      </c>
      <c r="C1055" s="223" t="s">
        <v>2177</v>
      </c>
      <c r="D1055" s="239" t="s">
        <v>72</v>
      </c>
      <c r="E1055" s="239">
        <v>47</v>
      </c>
      <c r="F1055" s="240">
        <v>5.58</v>
      </c>
      <c r="G1055" s="240">
        <f t="shared" si="64"/>
        <v>6.4326240000000006</v>
      </c>
      <c r="H1055" s="240">
        <f t="shared" si="65"/>
        <v>6.7478940000000005</v>
      </c>
      <c r="I1055" s="240">
        <f t="shared" si="66"/>
        <v>302.33332800000005</v>
      </c>
      <c r="J1055" s="240">
        <f t="shared" si="67"/>
        <v>317.15101800000002</v>
      </c>
    </row>
    <row r="1056" spans="1:10">
      <c r="A1056" s="239" t="s">
        <v>2178</v>
      </c>
      <c r="B1056" s="239" t="s">
        <v>70</v>
      </c>
      <c r="C1056" s="223" t="s">
        <v>2179</v>
      </c>
      <c r="D1056" s="239" t="s">
        <v>72</v>
      </c>
      <c r="E1056" s="239">
        <v>47</v>
      </c>
      <c r="F1056" s="240">
        <v>29.61</v>
      </c>
      <c r="G1056" s="240">
        <f t="shared" si="64"/>
        <v>34.134408000000001</v>
      </c>
      <c r="H1056" s="240">
        <f t="shared" si="65"/>
        <v>35.807372999999998</v>
      </c>
      <c r="I1056" s="240">
        <f t="shared" si="66"/>
        <v>1604.317176</v>
      </c>
      <c r="J1056" s="240">
        <f t="shared" si="67"/>
        <v>1682.9465309999998</v>
      </c>
    </row>
    <row r="1057" spans="1:10">
      <c r="A1057" s="239" t="s">
        <v>2180</v>
      </c>
      <c r="B1057" s="239" t="s">
        <v>70</v>
      </c>
      <c r="C1057" s="223" t="s">
        <v>2181</v>
      </c>
      <c r="D1057" s="239" t="s">
        <v>72</v>
      </c>
      <c r="E1057" s="239">
        <v>47</v>
      </c>
      <c r="F1057" s="240">
        <v>39.07</v>
      </c>
      <c r="G1057" s="240">
        <f t="shared" si="64"/>
        <v>45.039895999999999</v>
      </c>
      <c r="H1057" s="240">
        <f t="shared" si="65"/>
        <v>47.247351000000002</v>
      </c>
      <c r="I1057" s="240">
        <f t="shared" si="66"/>
        <v>2116.8751119999997</v>
      </c>
      <c r="J1057" s="240">
        <f t="shared" si="67"/>
        <v>2220.625497</v>
      </c>
    </row>
    <row r="1058" spans="1:10">
      <c r="A1058" s="239" t="s">
        <v>2182</v>
      </c>
      <c r="B1058" s="239" t="s">
        <v>70</v>
      </c>
      <c r="C1058" s="223" t="s">
        <v>2183</v>
      </c>
      <c r="D1058" s="239" t="s">
        <v>72</v>
      </c>
      <c r="E1058" s="239">
        <v>47</v>
      </c>
      <c r="F1058" s="240">
        <v>39.5</v>
      </c>
      <c r="G1058" s="240">
        <f t="shared" si="64"/>
        <v>45.535600000000002</v>
      </c>
      <c r="H1058" s="240">
        <f t="shared" si="65"/>
        <v>47.76735</v>
      </c>
      <c r="I1058" s="240">
        <f t="shared" si="66"/>
        <v>2140.1732000000002</v>
      </c>
      <c r="J1058" s="240">
        <f t="shared" si="67"/>
        <v>2245.0654500000001</v>
      </c>
    </row>
    <row r="1059" spans="1:10">
      <c r="A1059" s="239" t="s">
        <v>2184</v>
      </c>
      <c r="B1059" s="239" t="s">
        <v>70</v>
      </c>
      <c r="C1059" s="223" t="s">
        <v>2185</v>
      </c>
      <c r="D1059" s="239" t="s">
        <v>72</v>
      </c>
      <c r="E1059" s="239">
        <v>47</v>
      </c>
      <c r="F1059" s="240">
        <v>7.05</v>
      </c>
      <c r="G1059" s="240">
        <f t="shared" si="64"/>
        <v>8.1272400000000005</v>
      </c>
      <c r="H1059" s="240">
        <f t="shared" si="65"/>
        <v>8.5255650000000003</v>
      </c>
      <c r="I1059" s="240">
        <f t="shared" si="66"/>
        <v>381.98027999999999</v>
      </c>
      <c r="J1059" s="240">
        <f t="shared" si="67"/>
        <v>400.70155499999998</v>
      </c>
    </row>
    <row r="1060" spans="1:10">
      <c r="A1060" s="239" t="s">
        <v>2186</v>
      </c>
      <c r="B1060" s="239" t="s">
        <v>70</v>
      </c>
      <c r="C1060" s="223" t="s">
        <v>2187</v>
      </c>
      <c r="D1060" s="239" t="s">
        <v>72</v>
      </c>
      <c r="E1060" s="239">
        <v>22</v>
      </c>
      <c r="F1060" s="240">
        <v>56.85</v>
      </c>
      <c r="G1060" s="240">
        <f t="shared" si="64"/>
        <v>65.536680000000004</v>
      </c>
      <c r="H1060" s="240">
        <f t="shared" si="65"/>
        <v>68.748705000000001</v>
      </c>
      <c r="I1060" s="240">
        <f t="shared" si="66"/>
        <v>1441.8069600000001</v>
      </c>
      <c r="J1060" s="240">
        <f t="shared" si="67"/>
        <v>1512.4715100000001</v>
      </c>
    </row>
    <row r="1061" spans="1:10">
      <c r="A1061" s="239" t="s">
        <v>2188</v>
      </c>
      <c r="B1061" s="239" t="s">
        <v>70</v>
      </c>
      <c r="C1061" s="223" t="s">
        <v>2189</v>
      </c>
      <c r="D1061" s="239" t="s">
        <v>72</v>
      </c>
      <c r="E1061" s="239">
        <v>47</v>
      </c>
      <c r="F1061" s="240">
        <v>7.18</v>
      </c>
      <c r="G1061" s="240">
        <f t="shared" si="64"/>
        <v>8.2771039999999996</v>
      </c>
      <c r="H1061" s="240">
        <f t="shared" si="65"/>
        <v>8.6827740000000002</v>
      </c>
      <c r="I1061" s="240">
        <f t="shared" si="66"/>
        <v>389.023888</v>
      </c>
      <c r="J1061" s="240">
        <f t="shared" si="67"/>
        <v>408.09037799999999</v>
      </c>
    </row>
    <row r="1062" spans="1:10">
      <c r="A1062" s="239" t="s">
        <v>2190</v>
      </c>
      <c r="B1062" s="239" t="s">
        <v>70</v>
      </c>
      <c r="C1062" s="223" t="s">
        <v>2191</v>
      </c>
      <c r="D1062" s="239" t="s">
        <v>72</v>
      </c>
      <c r="E1062" s="239">
        <v>47</v>
      </c>
      <c r="F1062" s="240">
        <v>68.22</v>
      </c>
      <c r="G1062" s="240">
        <f t="shared" si="64"/>
        <v>78.644016000000008</v>
      </c>
      <c r="H1062" s="240">
        <f t="shared" si="65"/>
        <v>82.498446000000001</v>
      </c>
      <c r="I1062" s="240">
        <f t="shared" si="66"/>
        <v>3696.2687520000004</v>
      </c>
      <c r="J1062" s="240">
        <f t="shared" si="67"/>
        <v>3877.426962</v>
      </c>
    </row>
    <row r="1063" spans="1:10">
      <c r="A1063" s="239" t="s">
        <v>2192</v>
      </c>
      <c r="B1063" s="239" t="s">
        <v>70</v>
      </c>
      <c r="C1063" s="223" t="s">
        <v>2193</v>
      </c>
      <c r="D1063" s="239" t="s">
        <v>72</v>
      </c>
      <c r="E1063" s="239">
        <v>47</v>
      </c>
      <c r="F1063" s="240">
        <v>9.86</v>
      </c>
      <c r="G1063" s="240">
        <f t="shared" si="64"/>
        <v>11.366607999999999</v>
      </c>
      <c r="H1063" s="240">
        <f t="shared" si="65"/>
        <v>11.923698</v>
      </c>
      <c r="I1063" s="240">
        <f t="shared" si="66"/>
        <v>534.23057599999993</v>
      </c>
      <c r="J1063" s="240">
        <f t="shared" si="67"/>
        <v>560.41380600000002</v>
      </c>
    </row>
    <row r="1064" spans="1:10">
      <c r="A1064" s="239" t="s">
        <v>2194</v>
      </c>
      <c r="B1064" s="239" t="s">
        <v>70</v>
      </c>
      <c r="C1064" s="223" t="s">
        <v>2195</v>
      </c>
      <c r="D1064" s="239" t="s">
        <v>72</v>
      </c>
      <c r="E1064" s="239">
        <v>47</v>
      </c>
      <c r="F1064" s="240">
        <v>5.68</v>
      </c>
      <c r="G1064" s="240">
        <f t="shared" si="64"/>
        <v>6.5479039999999999</v>
      </c>
      <c r="H1064" s="240">
        <f t="shared" si="65"/>
        <v>6.868824</v>
      </c>
      <c r="I1064" s="240">
        <f t="shared" si="66"/>
        <v>307.75148799999999</v>
      </c>
      <c r="J1064" s="240">
        <f t="shared" si="67"/>
        <v>322.83472799999998</v>
      </c>
    </row>
    <row r="1065" spans="1:10">
      <c r="A1065" s="239" t="s">
        <v>2196</v>
      </c>
      <c r="B1065" s="239" t="s">
        <v>70</v>
      </c>
      <c r="C1065" s="223" t="s">
        <v>2197</v>
      </c>
      <c r="D1065" s="239" t="s">
        <v>72</v>
      </c>
      <c r="E1065" s="239">
        <v>47</v>
      </c>
      <c r="F1065" s="240">
        <v>10.17</v>
      </c>
      <c r="G1065" s="240">
        <f t="shared" si="64"/>
        <v>11.723976</v>
      </c>
      <c r="H1065" s="240">
        <f t="shared" si="65"/>
        <v>12.298581</v>
      </c>
      <c r="I1065" s="240">
        <f t="shared" si="66"/>
        <v>551.02687200000003</v>
      </c>
      <c r="J1065" s="240">
        <f t="shared" si="67"/>
        <v>578.03330700000004</v>
      </c>
    </row>
    <row r="1066" spans="1:10">
      <c r="A1066" s="239" t="s">
        <v>2198</v>
      </c>
      <c r="B1066" s="239" t="s">
        <v>70</v>
      </c>
      <c r="C1066" s="223" t="s">
        <v>2199</v>
      </c>
      <c r="D1066" s="239" t="s">
        <v>72</v>
      </c>
      <c r="E1066" s="239">
        <v>22</v>
      </c>
      <c r="F1066" s="240">
        <v>115.11</v>
      </c>
      <c r="G1066" s="240">
        <f t="shared" si="64"/>
        <v>132.69880800000001</v>
      </c>
      <c r="H1066" s="240">
        <f t="shared" si="65"/>
        <v>139.20252300000001</v>
      </c>
      <c r="I1066" s="240">
        <f t="shared" si="66"/>
        <v>2919.3737760000004</v>
      </c>
      <c r="J1066" s="240">
        <f t="shared" si="67"/>
        <v>3062.4555060000002</v>
      </c>
    </row>
    <row r="1067" spans="1:10">
      <c r="A1067" s="239" t="s">
        <v>2200</v>
      </c>
      <c r="B1067" s="239" t="s">
        <v>70</v>
      </c>
      <c r="C1067" s="223" t="s">
        <v>2201</v>
      </c>
      <c r="D1067" s="239" t="s">
        <v>72</v>
      </c>
      <c r="E1067" s="239">
        <v>22</v>
      </c>
      <c r="F1067" s="240">
        <v>17.899999999999999</v>
      </c>
      <c r="G1067" s="240">
        <f t="shared" si="64"/>
        <v>20.635120000000001</v>
      </c>
      <c r="H1067" s="240">
        <f t="shared" si="65"/>
        <v>21.646470000000001</v>
      </c>
      <c r="I1067" s="240">
        <f t="shared" si="66"/>
        <v>453.97264000000001</v>
      </c>
      <c r="J1067" s="240">
        <f t="shared" si="67"/>
        <v>476.22234000000003</v>
      </c>
    </row>
    <row r="1068" spans="1:10">
      <c r="A1068" s="239" t="s">
        <v>2202</v>
      </c>
      <c r="B1068" s="239" t="s">
        <v>70</v>
      </c>
      <c r="C1068" s="223" t="s">
        <v>2203</v>
      </c>
      <c r="D1068" s="239" t="s">
        <v>72</v>
      </c>
      <c r="E1068" s="239">
        <v>22</v>
      </c>
      <c r="F1068" s="240">
        <v>2.15</v>
      </c>
      <c r="G1068" s="240">
        <f t="shared" si="64"/>
        <v>2.4785200000000001</v>
      </c>
      <c r="H1068" s="240">
        <f t="shared" si="65"/>
        <v>2.5999949999999998</v>
      </c>
      <c r="I1068" s="240">
        <f t="shared" si="66"/>
        <v>54.527439999999999</v>
      </c>
      <c r="J1068" s="240">
        <f t="shared" si="67"/>
        <v>57.199889999999996</v>
      </c>
    </row>
    <row r="1069" spans="1:10">
      <c r="A1069" s="239" t="s">
        <v>2204</v>
      </c>
      <c r="B1069" s="239" t="s">
        <v>70</v>
      </c>
      <c r="C1069" s="223" t="s">
        <v>2205</v>
      </c>
      <c r="D1069" s="239" t="s">
        <v>72</v>
      </c>
      <c r="E1069" s="239">
        <v>22</v>
      </c>
      <c r="F1069" s="240">
        <v>0.77</v>
      </c>
      <c r="G1069" s="240">
        <f t="shared" si="64"/>
        <v>0.88765600000000011</v>
      </c>
      <c r="H1069" s="240">
        <f t="shared" si="65"/>
        <v>0.93116100000000002</v>
      </c>
      <c r="I1069" s="240">
        <f t="shared" si="66"/>
        <v>19.528432000000002</v>
      </c>
      <c r="J1069" s="240">
        <f t="shared" si="67"/>
        <v>20.485541999999999</v>
      </c>
    </row>
    <row r="1070" spans="1:10">
      <c r="A1070" s="239" t="s">
        <v>2206</v>
      </c>
      <c r="B1070" s="239" t="s">
        <v>70</v>
      </c>
      <c r="C1070" s="223" t="s">
        <v>2207</v>
      </c>
      <c r="D1070" s="239" t="s">
        <v>980</v>
      </c>
      <c r="E1070" s="239">
        <v>47</v>
      </c>
      <c r="F1070" s="240">
        <v>88.92</v>
      </c>
      <c r="G1070" s="240">
        <f t="shared" si="64"/>
        <v>102.50697600000001</v>
      </c>
      <c r="H1070" s="240">
        <f t="shared" si="65"/>
        <v>107.530956</v>
      </c>
      <c r="I1070" s="240">
        <f t="shared" si="66"/>
        <v>4817.8278720000008</v>
      </c>
      <c r="J1070" s="240">
        <f t="shared" si="67"/>
        <v>5053.9549320000006</v>
      </c>
    </row>
    <row r="1071" spans="1:10" ht="30">
      <c r="A1071" s="239" t="s">
        <v>2208</v>
      </c>
      <c r="B1071" s="239" t="s">
        <v>70</v>
      </c>
      <c r="C1071" s="223" t="s">
        <v>2209</v>
      </c>
      <c r="D1071" s="239" t="s">
        <v>980</v>
      </c>
      <c r="E1071" s="239">
        <v>95</v>
      </c>
      <c r="F1071" s="240">
        <v>23.64</v>
      </c>
      <c r="G1071" s="240">
        <f t="shared" si="64"/>
        <v>27.252192000000001</v>
      </c>
      <c r="H1071" s="240">
        <f t="shared" si="65"/>
        <v>28.587852000000002</v>
      </c>
      <c r="I1071" s="240">
        <f t="shared" si="66"/>
        <v>2588.9582399999999</v>
      </c>
      <c r="J1071" s="240">
        <f t="shared" si="67"/>
        <v>2715.8459400000002</v>
      </c>
    </row>
    <row r="1072" spans="1:10">
      <c r="A1072" s="239" t="s">
        <v>2210</v>
      </c>
      <c r="B1072" s="239" t="s">
        <v>70</v>
      </c>
      <c r="C1072" s="223" t="s">
        <v>2211</v>
      </c>
      <c r="D1072" s="239" t="s">
        <v>980</v>
      </c>
      <c r="E1072" s="239">
        <v>95</v>
      </c>
      <c r="F1072" s="240">
        <v>34.770000000000003</v>
      </c>
      <c r="G1072" s="240">
        <f t="shared" si="64"/>
        <v>40.082856000000007</v>
      </c>
      <c r="H1072" s="240">
        <f t="shared" si="65"/>
        <v>42.047361000000002</v>
      </c>
      <c r="I1072" s="240">
        <f t="shared" si="66"/>
        <v>3807.8713200000007</v>
      </c>
      <c r="J1072" s="240">
        <f t="shared" si="67"/>
        <v>3994.4992950000001</v>
      </c>
    </row>
    <row r="1073" spans="1:10">
      <c r="A1073" s="239" t="s">
        <v>2212</v>
      </c>
      <c r="B1073" s="239" t="s">
        <v>70</v>
      </c>
      <c r="C1073" s="223" t="s">
        <v>2213</v>
      </c>
      <c r="D1073" s="239" t="s">
        <v>980</v>
      </c>
      <c r="E1073" s="239">
        <v>47</v>
      </c>
      <c r="F1073" s="240">
        <v>21.06</v>
      </c>
      <c r="G1073" s="240">
        <f t="shared" si="64"/>
        <v>24.277967999999998</v>
      </c>
      <c r="H1073" s="240">
        <f t="shared" si="65"/>
        <v>25.467858</v>
      </c>
      <c r="I1073" s="240">
        <f t="shared" si="66"/>
        <v>1141.064496</v>
      </c>
      <c r="J1073" s="240">
        <f t="shared" si="67"/>
        <v>1196.9893259999999</v>
      </c>
    </row>
    <row r="1074" spans="1:10">
      <c r="A1074" s="239" t="s">
        <v>2214</v>
      </c>
      <c r="B1074" s="239" t="s">
        <v>70</v>
      </c>
      <c r="C1074" s="223" t="s">
        <v>2215</v>
      </c>
      <c r="D1074" s="239" t="s">
        <v>980</v>
      </c>
      <c r="E1074" s="239">
        <v>22</v>
      </c>
      <c r="F1074" s="240">
        <v>20.58</v>
      </c>
      <c r="G1074" s="240">
        <f t="shared" si="64"/>
        <v>23.724623999999999</v>
      </c>
      <c r="H1074" s="240">
        <f t="shared" si="65"/>
        <v>24.887394</v>
      </c>
      <c r="I1074" s="240">
        <f t="shared" si="66"/>
        <v>521.94172800000001</v>
      </c>
      <c r="J1074" s="240">
        <f t="shared" si="67"/>
        <v>547.52266800000007</v>
      </c>
    </row>
    <row r="1075" spans="1:10">
      <c r="A1075" s="239" t="s">
        <v>2216</v>
      </c>
      <c r="B1075" s="239" t="s">
        <v>70</v>
      </c>
      <c r="C1075" s="223" t="s">
        <v>2217</v>
      </c>
      <c r="D1075" s="239" t="s">
        <v>980</v>
      </c>
      <c r="E1075" s="239">
        <v>22</v>
      </c>
      <c r="F1075" s="240">
        <v>11.78</v>
      </c>
      <c r="G1075" s="240">
        <f t="shared" si="64"/>
        <v>13.579984</v>
      </c>
      <c r="H1075" s="240">
        <f t="shared" si="65"/>
        <v>14.245554</v>
      </c>
      <c r="I1075" s="240">
        <f t="shared" si="66"/>
        <v>298.75964799999997</v>
      </c>
      <c r="J1075" s="240">
        <f t="shared" si="67"/>
        <v>313.40218800000002</v>
      </c>
    </row>
    <row r="1076" spans="1:10">
      <c r="A1076" s="239" t="s">
        <v>2218</v>
      </c>
      <c r="B1076" s="239" t="s">
        <v>70</v>
      </c>
      <c r="C1076" s="223" t="s">
        <v>2219</v>
      </c>
      <c r="D1076" s="239" t="s">
        <v>980</v>
      </c>
      <c r="E1076" s="239">
        <v>726</v>
      </c>
      <c r="F1076" s="240">
        <v>82.62</v>
      </c>
      <c r="G1076" s="240">
        <f t="shared" si="64"/>
        <v>95.244336000000004</v>
      </c>
      <c r="H1076" s="240">
        <f t="shared" si="65"/>
        <v>99.912366000000006</v>
      </c>
      <c r="I1076" s="240">
        <f t="shared" si="66"/>
        <v>69147.387935999999</v>
      </c>
      <c r="J1076" s="240">
        <f t="shared" si="67"/>
        <v>72536.377716000003</v>
      </c>
    </row>
    <row r="1077" spans="1:10">
      <c r="A1077" s="239" t="s">
        <v>2220</v>
      </c>
      <c r="B1077" s="239" t="s">
        <v>70</v>
      </c>
      <c r="C1077" s="223" t="s">
        <v>2221</v>
      </c>
      <c r="D1077" s="239" t="s">
        <v>980</v>
      </c>
      <c r="E1077" s="239">
        <v>240</v>
      </c>
      <c r="F1077" s="240">
        <v>83.1</v>
      </c>
      <c r="G1077" s="240">
        <f t="shared" si="64"/>
        <v>95.79768</v>
      </c>
      <c r="H1077" s="240">
        <f t="shared" si="65"/>
        <v>100.49283</v>
      </c>
      <c r="I1077" s="240">
        <f t="shared" si="66"/>
        <v>22991.443200000002</v>
      </c>
      <c r="J1077" s="240">
        <f t="shared" si="67"/>
        <v>24118.279200000001</v>
      </c>
    </row>
    <row r="1078" spans="1:10">
      <c r="A1078" s="239" t="s">
        <v>2222</v>
      </c>
      <c r="B1078" s="239" t="s">
        <v>70</v>
      </c>
      <c r="C1078" s="223" t="s">
        <v>2223</v>
      </c>
      <c r="D1078" s="239" t="s">
        <v>980</v>
      </c>
      <c r="E1078" s="239">
        <v>95</v>
      </c>
      <c r="F1078" s="240">
        <v>41.6</v>
      </c>
      <c r="G1078" s="240">
        <f t="shared" si="64"/>
        <v>47.956480000000006</v>
      </c>
      <c r="H1078" s="240">
        <f t="shared" si="65"/>
        <v>50.306880000000007</v>
      </c>
      <c r="I1078" s="240">
        <f t="shared" si="66"/>
        <v>4555.865600000001</v>
      </c>
      <c r="J1078" s="240">
        <f t="shared" si="67"/>
        <v>4779.1536000000006</v>
      </c>
    </row>
    <row r="1079" spans="1:10">
      <c r="A1079" s="239" t="s">
        <v>2224</v>
      </c>
      <c r="B1079" s="239" t="s">
        <v>70</v>
      </c>
      <c r="C1079" s="223" t="s">
        <v>2225</v>
      </c>
      <c r="D1079" s="239" t="s">
        <v>980</v>
      </c>
      <c r="E1079" s="239">
        <v>95</v>
      </c>
      <c r="F1079" s="240">
        <v>40.28</v>
      </c>
      <c r="G1079" s="240">
        <f t="shared" si="64"/>
        <v>46.434784000000001</v>
      </c>
      <c r="H1079" s="240">
        <f t="shared" si="65"/>
        <v>48.710604000000004</v>
      </c>
      <c r="I1079" s="240">
        <f t="shared" si="66"/>
        <v>4411.3044799999998</v>
      </c>
      <c r="J1079" s="240">
        <f t="shared" si="67"/>
        <v>4627.50738</v>
      </c>
    </row>
    <row r="1080" spans="1:10">
      <c r="A1080" s="239" t="s">
        <v>2226</v>
      </c>
      <c r="B1080" s="239" t="s">
        <v>70</v>
      </c>
      <c r="C1080" s="223" t="s">
        <v>2227</v>
      </c>
      <c r="D1080" s="239" t="s">
        <v>980</v>
      </c>
      <c r="E1080" s="239">
        <v>95</v>
      </c>
      <c r="F1080" s="240">
        <v>44.56</v>
      </c>
      <c r="G1080" s="240">
        <f t="shared" si="64"/>
        <v>51.368768000000003</v>
      </c>
      <c r="H1080" s="240">
        <f t="shared" si="65"/>
        <v>53.886408000000003</v>
      </c>
      <c r="I1080" s="240">
        <f t="shared" si="66"/>
        <v>4880.0329600000005</v>
      </c>
      <c r="J1080" s="240">
        <f t="shared" si="67"/>
        <v>5119.2087600000004</v>
      </c>
    </row>
    <row r="1081" spans="1:10">
      <c r="A1081" s="239" t="s">
        <v>2228</v>
      </c>
      <c r="B1081" s="239" t="s">
        <v>70</v>
      </c>
      <c r="C1081" s="223" t="s">
        <v>2229</v>
      </c>
      <c r="D1081" s="239" t="s">
        <v>980</v>
      </c>
      <c r="E1081" s="239">
        <v>47</v>
      </c>
      <c r="F1081" s="240">
        <v>49.18</v>
      </c>
      <c r="G1081" s="240">
        <f t="shared" si="64"/>
        <v>56.694704000000002</v>
      </c>
      <c r="H1081" s="240">
        <f t="shared" si="65"/>
        <v>59.473374</v>
      </c>
      <c r="I1081" s="240">
        <f t="shared" si="66"/>
        <v>2664.6510880000001</v>
      </c>
      <c r="J1081" s="240">
        <f t="shared" si="67"/>
        <v>2795.2485780000002</v>
      </c>
    </row>
    <row r="1082" spans="1:10">
      <c r="A1082" s="239" t="s">
        <v>2230</v>
      </c>
      <c r="B1082" s="239" t="s">
        <v>70</v>
      </c>
      <c r="C1082" s="223" t="s">
        <v>2231</v>
      </c>
      <c r="D1082" s="239" t="s">
        <v>980</v>
      </c>
      <c r="E1082" s="239">
        <v>386</v>
      </c>
      <c r="F1082" s="240">
        <v>40.83</v>
      </c>
      <c r="G1082" s="240">
        <f t="shared" si="64"/>
        <v>47.068823999999999</v>
      </c>
      <c r="H1082" s="240">
        <f t="shared" si="65"/>
        <v>49.375718999999997</v>
      </c>
      <c r="I1082" s="240">
        <f t="shared" si="66"/>
        <v>18168.566063999999</v>
      </c>
      <c r="J1082" s="240">
        <f t="shared" si="67"/>
        <v>19059.027533999997</v>
      </c>
    </row>
    <row r="1083" spans="1:10">
      <c r="A1083" s="239" t="s">
        <v>2232</v>
      </c>
      <c r="B1083" s="239" t="s">
        <v>70</v>
      </c>
      <c r="C1083" s="223" t="s">
        <v>2233</v>
      </c>
      <c r="D1083" s="239" t="s">
        <v>980</v>
      </c>
      <c r="E1083" s="239">
        <v>95</v>
      </c>
      <c r="F1083" s="240">
        <v>31.4</v>
      </c>
      <c r="G1083" s="240">
        <f t="shared" si="64"/>
        <v>36.197919999999996</v>
      </c>
      <c r="H1083" s="240">
        <f t="shared" si="65"/>
        <v>37.972020000000001</v>
      </c>
      <c r="I1083" s="240">
        <f t="shared" si="66"/>
        <v>3438.8023999999996</v>
      </c>
      <c r="J1083" s="240">
        <f t="shared" si="67"/>
        <v>3607.3418999999999</v>
      </c>
    </row>
    <row r="1084" spans="1:10">
      <c r="A1084" s="239" t="s">
        <v>2234</v>
      </c>
      <c r="B1084" s="239" t="s">
        <v>70</v>
      </c>
      <c r="C1084" s="223" t="s">
        <v>2235</v>
      </c>
      <c r="D1084" s="239" t="s">
        <v>980</v>
      </c>
      <c r="E1084" s="239">
        <v>2422</v>
      </c>
      <c r="F1084" s="240">
        <v>20.55</v>
      </c>
      <c r="G1084" s="240">
        <f t="shared" si="64"/>
        <v>23.690040000000003</v>
      </c>
      <c r="H1084" s="240">
        <f t="shared" si="65"/>
        <v>24.851115</v>
      </c>
      <c r="I1084" s="240">
        <f t="shared" si="66"/>
        <v>57377.276880000005</v>
      </c>
      <c r="J1084" s="240">
        <f t="shared" si="67"/>
        <v>60189.400529999999</v>
      </c>
    </row>
    <row r="1085" spans="1:10">
      <c r="A1085" s="239" t="s">
        <v>2236</v>
      </c>
      <c r="B1085" s="239" t="s">
        <v>70</v>
      </c>
      <c r="C1085" s="223" t="s">
        <v>2237</v>
      </c>
      <c r="D1085" s="239" t="s">
        <v>160</v>
      </c>
      <c r="E1085" s="239">
        <v>47</v>
      </c>
      <c r="F1085" s="240">
        <v>2.2599999999999998</v>
      </c>
      <c r="G1085" s="240">
        <f t="shared" si="64"/>
        <v>2.6053279999999996</v>
      </c>
      <c r="H1085" s="240">
        <f t="shared" si="65"/>
        <v>2.7330179999999999</v>
      </c>
      <c r="I1085" s="240">
        <f t="shared" si="66"/>
        <v>122.45041599999999</v>
      </c>
      <c r="J1085" s="240">
        <f t="shared" si="67"/>
        <v>128.45184599999999</v>
      </c>
    </row>
    <row r="1086" spans="1:10">
      <c r="A1086" s="239" t="s">
        <v>2238</v>
      </c>
      <c r="B1086" s="239" t="s">
        <v>70</v>
      </c>
      <c r="C1086" s="223" t="s">
        <v>2239</v>
      </c>
      <c r="D1086" s="239" t="s">
        <v>980</v>
      </c>
      <c r="E1086" s="239">
        <v>47</v>
      </c>
      <c r="F1086" s="240">
        <v>45.32</v>
      </c>
      <c r="G1086" s="240">
        <f t="shared" si="64"/>
        <v>52.244896000000004</v>
      </c>
      <c r="H1086" s="240">
        <f t="shared" si="65"/>
        <v>54.805475999999999</v>
      </c>
      <c r="I1086" s="240">
        <f t="shared" si="66"/>
        <v>2455.5101120000004</v>
      </c>
      <c r="J1086" s="240">
        <f t="shared" si="67"/>
        <v>2575.8573719999999</v>
      </c>
    </row>
    <row r="1087" spans="1:10">
      <c r="A1087" s="239" t="s">
        <v>2240</v>
      </c>
      <c r="B1087" s="239" t="s">
        <v>70</v>
      </c>
      <c r="C1087" s="223" t="s">
        <v>2241</v>
      </c>
      <c r="D1087" s="239" t="s">
        <v>72</v>
      </c>
      <c r="E1087" s="239">
        <v>71</v>
      </c>
      <c r="F1087" s="240">
        <v>47.78</v>
      </c>
      <c r="G1087" s="240">
        <f t="shared" si="64"/>
        <v>55.080784000000001</v>
      </c>
      <c r="H1087" s="240">
        <f t="shared" si="65"/>
        <v>57.780354000000003</v>
      </c>
      <c r="I1087" s="240">
        <f t="shared" si="66"/>
        <v>3910.7356640000003</v>
      </c>
      <c r="J1087" s="240">
        <f t="shared" si="67"/>
        <v>4102.4051340000005</v>
      </c>
    </row>
    <row r="1088" spans="1:10">
      <c r="A1088" s="239" t="s">
        <v>2242</v>
      </c>
      <c r="B1088" s="239" t="s">
        <v>70</v>
      </c>
      <c r="C1088" s="223" t="s">
        <v>2243</v>
      </c>
      <c r="D1088" s="239" t="s">
        <v>72</v>
      </c>
      <c r="E1088" s="239">
        <v>7</v>
      </c>
      <c r="F1088" s="240">
        <v>44.28</v>
      </c>
      <c r="G1088" s="240">
        <f t="shared" si="64"/>
        <v>51.045984000000004</v>
      </c>
      <c r="H1088" s="240">
        <f t="shared" si="65"/>
        <v>53.547804000000006</v>
      </c>
      <c r="I1088" s="240">
        <f t="shared" si="66"/>
        <v>357.32188800000006</v>
      </c>
      <c r="J1088" s="240">
        <f t="shared" si="67"/>
        <v>374.83462800000007</v>
      </c>
    </row>
    <row r="1089" spans="1:10">
      <c r="A1089" s="239" t="s">
        <v>2244</v>
      </c>
      <c r="B1089" s="239" t="s">
        <v>70</v>
      </c>
      <c r="C1089" s="223" t="s">
        <v>2245</v>
      </c>
      <c r="D1089" s="239" t="s">
        <v>72</v>
      </c>
      <c r="E1089" s="239">
        <v>483</v>
      </c>
      <c r="F1089" s="240">
        <v>11.43</v>
      </c>
      <c r="G1089" s="240">
        <f t="shared" si="64"/>
        <v>13.176504</v>
      </c>
      <c r="H1089" s="240">
        <f t="shared" si="65"/>
        <v>13.822299000000001</v>
      </c>
      <c r="I1089" s="240">
        <f t="shared" si="66"/>
        <v>6364.251432</v>
      </c>
      <c r="J1089" s="240">
        <f t="shared" si="67"/>
        <v>6676.1704170000003</v>
      </c>
    </row>
    <row r="1090" spans="1:10">
      <c r="A1090" s="239" t="s">
        <v>2246</v>
      </c>
      <c r="B1090" s="239" t="s">
        <v>70</v>
      </c>
      <c r="C1090" s="223" t="s">
        <v>2247</v>
      </c>
      <c r="D1090" s="239" t="s">
        <v>72</v>
      </c>
      <c r="E1090" s="239">
        <v>240</v>
      </c>
      <c r="F1090" s="240">
        <v>13.43</v>
      </c>
      <c r="G1090" s="240">
        <f t="shared" ref="G1090:G1153" si="68">F1090*(1+$L$2)</f>
        <v>15.482104</v>
      </c>
      <c r="H1090" s="240">
        <f t="shared" ref="H1090:H1153" si="69">F1090*(1+$M$2)</f>
        <v>16.240898999999999</v>
      </c>
      <c r="I1090" s="240">
        <f t="shared" ref="I1090:I1153" si="70">E1090*G1090</f>
        <v>3715.70496</v>
      </c>
      <c r="J1090" s="240">
        <f t="shared" ref="J1090:J1153" si="71">E1090*H1090</f>
        <v>3897.8157599999995</v>
      </c>
    </row>
    <row r="1091" spans="1:10">
      <c r="A1091" s="239" t="s">
        <v>2248</v>
      </c>
      <c r="B1091" s="239" t="s">
        <v>70</v>
      </c>
      <c r="C1091" s="223" t="s">
        <v>2249</v>
      </c>
      <c r="D1091" s="239" t="s">
        <v>72</v>
      </c>
      <c r="E1091" s="239">
        <v>144</v>
      </c>
      <c r="F1091" s="240">
        <v>20.48</v>
      </c>
      <c r="G1091" s="240">
        <f t="shared" si="68"/>
        <v>23.609344</v>
      </c>
      <c r="H1091" s="240">
        <f t="shared" si="69"/>
        <v>24.766464000000003</v>
      </c>
      <c r="I1091" s="240">
        <f t="shared" si="70"/>
        <v>3399.7455359999999</v>
      </c>
      <c r="J1091" s="240">
        <f t="shared" si="71"/>
        <v>3566.3708160000006</v>
      </c>
    </row>
    <row r="1092" spans="1:10">
      <c r="A1092" s="239" t="s">
        <v>2250</v>
      </c>
      <c r="B1092" s="239" t="s">
        <v>70</v>
      </c>
      <c r="C1092" s="223" t="s">
        <v>2251</v>
      </c>
      <c r="D1092" s="239" t="s">
        <v>72</v>
      </c>
      <c r="E1092" s="239">
        <v>119</v>
      </c>
      <c r="F1092" s="240">
        <v>23.26</v>
      </c>
      <c r="G1092" s="240">
        <f t="shared" si="68"/>
        <v>26.814128000000004</v>
      </c>
      <c r="H1092" s="240">
        <f t="shared" si="69"/>
        <v>28.128318000000004</v>
      </c>
      <c r="I1092" s="240">
        <f t="shared" si="70"/>
        <v>3190.8812320000006</v>
      </c>
      <c r="J1092" s="240">
        <f t="shared" si="71"/>
        <v>3347.2698420000006</v>
      </c>
    </row>
    <row r="1093" spans="1:10">
      <c r="A1093" s="239" t="s">
        <v>2252</v>
      </c>
      <c r="B1093" s="239" t="s">
        <v>70</v>
      </c>
      <c r="C1093" s="223" t="s">
        <v>2253</v>
      </c>
      <c r="D1093" s="239" t="s">
        <v>72</v>
      </c>
      <c r="E1093" s="239">
        <v>47</v>
      </c>
      <c r="F1093" s="240">
        <v>14.62</v>
      </c>
      <c r="G1093" s="240">
        <f t="shared" si="68"/>
        <v>16.853936000000001</v>
      </c>
      <c r="H1093" s="240">
        <f t="shared" si="69"/>
        <v>17.679966</v>
      </c>
      <c r="I1093" s="240">
        <f t="shared" si="70"/>
        <v>792.13499200000001</v>
      </c>
      <c r="J1093" s="240">
        <f t="shared" si="71"/>
        <v>830.95840199999998</v>
      </c>
    </row>
    <row r="1094" spans="1:10">
      <c r="A1094" s="239" t="s">
        <v>2254</v>
      </c>
      <c r="B1094" s="239" t="s">
        <v>70</v>
      </c>
      <c r="C1094" s="223" t="s">
        <v>2255</v>
      </c>
      <c r="D1094" s="239" t="s">
        <v>72</v>
      </c>
      <c r="E1094" s="239">
        <v>1</v>
      </c>
      <c r="F1094" s="240">
        <v>66.13</v>
      </c>
      <c r="G1094" s="240">
        <f t="shared" si="68"/>
        <v>76.234663999999995</v>
      </c>
      <c r="H1094" s="240">
        <f t="shared" si="69"/>
        <v>79.971008999999995</v>
      </c>
      <c r="I1094" s="240">
        <f t="shared" si="70"/>
        <v>76.234663999999995</v>
      </c>
      <c r="J1094" s="240">
        <f t="shared" si="71"/>
        <v>79.971008999999995</v>
      </c>
    </row>
    <row r="1095" spans="1:10">
      <c r="A1095" s="239" t="s">
        <v>2256</v>
      </c>
      <c r="B1095" s="239" t="s">
        <v>70</v>
      </c>
      <c r="C1095" s="223" t="s">
        <v>2257</v>
      </c>
      <c r="D1095" s="239" t="s">
        <v>72</v>
      </c>
      <c r="E1095" s="239">
        <v>1</v>
      </c>
      <c r="F1095" s="240">
        <v>62.31</v>
      </c>
      <c r="G1095" s="240">
        <f t="shared" si="68"/>
        <v>71.830967999999999</v>
      </c>
      <c r="H1095" s="240">
        <f t="shared" si="69"/>
        <v>75.351483000000002</v>
      </c>
      <c r="I1095" s="240">
        <f t="shared" si="70"/>
        <v>71.830967999999999</v>
      </c>
      <c r="J1095" s="240">
        <f t="shared" si="71"/>
        <v>75.351483000000002</v>
      </c>
    </row>
    <row r="1096" spans="1:10">
      <c r="A1096" s="239" t="s">
        <v>2258</v>
      </c>
      <c r="B1096" s="239" t="s">
        <v>70</v>
      </c>
      <c r="C1096" s="223" t="s">
        <v>2259</v>
      </c>
      <c r="D1096" s="239" t="s">
        <v>72</v>
      </c>
      <c r="E1096" s="239">
        <v>1</v>
      </c>
      <c r="F1096" s="240">
        <v>16.010000000000002</v>
      </c>
      <c r="G1096" s="240">
        <f t="shared" si="68"/>
        <v>18.456328000000003</v>
      </c>
      <c r="H1096" s="240">
        <f t="shared" si="69"/>
        <v>19.360893000000001</v>
      </c>
      <c r="I1096" s="240">
        <f t="shared" si="70"/>
        <v>18.456328000000003</v>
      </c>
      <c r="J1096" s="240">
        <f t="shared" si="71"/>
        <v>19.360893000000001</v>
      </c>
    </row>
    <row r="1097" spans="1:10" ht="30">
      <c r="A1097" s="239" t="s">
        <v>2260</v>
      </c>
      <c r="B1097" s="239" t="s">
        <v>70</v>
      </c>
      <c r="C1097" s="223" t="s">
        <v>2261</v>
      </c>
      <c r="D1097" s="239" t="s">
        <v>72</v>
      </c>
      <c r="E1097" s="239">
        <v>1</v>
      </c>
      <c r="F1097" s="240">
        <v>22.73</v>
      </c>
      <c r="G1097" s="240">
        <f t="shared" si="68"/>
        <v>26.203144000000002</v>
      </c>
      <c r="H1097" s="240">
        <f t="shared" si="69"/>
        <v>27.487389</v>
      </c>
      <c r="I1097" s="240">
        <f t="shared" si="70"/>
        <v>26.203144000000002</v>
      </c>
      <c r="J1097" s="240">
        <f t="shared" si="71"/>
        <v>27.487389</v>
      </c>
    </row>
    <row r="1098" spans="1:10">
      <c r="A1098" s="239" t="s">
        <v>2262</v>
      </c>
      <c r="B1098" s="239" t="s">
        <v>70</v>
      </c>
      <c r="C1098" s="223" t="s">
        <v>2263</v>
      </c>
      <c r="D1098" s="239" t="s">
        <v>72</v>
      </c>
      <c r="E1098" s="239">
        <v>22</v>
      </c>
      <c r="F1098" s="240">
        <v>24.03</v>
      </c>
      <c r="G1098" s="240">
        <f t="shared" si="68"/>
        <v>27.701784000000004</v>
      </c>
      <c r="H1098" s="240">
        <f t="shared" si="69"/>
        <v>29.059479000000003</v>
      </c>
      <c r="I1098" s="240">
        <f t="shared" si="70"/>
        <v>609.43924800000013</v>
      </c>
      <c r="J1098" s="240">
        <f t="shared" si="71"/>
        <v>639.30853800000011</v>
      </c>
    </row>
    <row r="1099" spans="1:10">
      <c r="A1099" s="239" t="s">
        <v>2264</v>
      </c>
      <c r="B1099" s="239" t="s">
        <v>70</v>
      </c>
      <c r="C1099" s="223" t="s">
        <v>2265</v>
      </c>
      <c r="D1099" s="239" t="s">
        <v>72</v>
      </c>
      <c r="E1099" s="239">
        <v>22</v>
      </c>
      <c r="F1099" s="240">
        <v>29.6</v>
      </c>
      <c r="G1099" s="240">
        <f t="shared" si="68"/>
        <v>34.122880000000002</v>
      </c>
      <c r="H1099" s="240">
        <f t="shared" si="69"/>
        <v>35.795280000000005</v>
      </c>
      <c r="I1099" s="240">
        <f t="shared" si="70"/>
        <v>750.70336000000009</v>
      </c>
      <c r="J1099" s="240">
        <f t="shared" si="71"/>
        <v>787.49616000000015</v>
      </c>
    </row>
    <row r="1100" spans="1:10">
      <c r="A1100" s="239" t="s">
        <v>2266</v>
      </c>
      <c r="B1100" s="239" t="s">
        <v>70</v>
      </c>
      <c r="C1100" s="223" t="s">
        <v>2267</v>
      </c>
      <c r="D1100" s="239" t="s">
        <v>72</v>
      </c>
      <c r="E1100" s="239">
        <v>483</v>
      </c>
      <c r="F1100" s="240">
        <v>47.05</v>
      </c>
      <c r="G1100" s="240">
        <f t="shared" si="68"/>
        <v>54.239240000000002</v>
      </c>
      <c r="H1100" s="240">
        <f t="shared" si="69"/>
        <v>56.897565</v>
      </c>
      <c r="I1100" s="240">
        <f t="shared" si="70"/>
        <v>26197.552920000002</v>
      </c>
      <c r="J1100" s="240">
        <f t="shared" si="71"/>
        <v>27481.523894999998</v>
      </c>
    </row>
    <row r="1101" spans="1:10">
      <c r="A1101" s="239" t="s">
        <v>2268</v>
      </c>
      <c r="B1101" s="239" t="s">
        <v>70</v>
      </c>
      <c r="C1101" s="223" t="s">
        <v>2269</v>
      </c>
      <c r="D1101" s="239" t="s">
        <v>72</v>
      </c>
      <c r="E1101" s="239">
        <v>168</v>
      </c>
      <c r="F1101" s="240">
        <v>52.24</v>
      </c>
      <c r="G1101" s="240">
        <f t="shared" si="68"/>
        <v>60.222272000000004</v>
      </c>
      <c r="H1101" s="240">
        <f t="shared" si="69"/>
        <v>63.173832000000004</v>
      </c>
      <c r="I1101" s="240">
        <f t="shared" si="70"/>
        <v>10117.341696000001</v>
      </c>
      <c r="J1101" s="240">
        <f t="shared" si="71"/>
        <v>10613.203776</v>
      </c>
    </row>
    <row r="1102" spans="1:10" ht="30">
      <c r="A1102" s="239" t="s">
        <v>2270</v>
      </c>
      <c r="B1102" s="239" t="s">
        <v>70</v>
      </c>
      <c r="C1102" s="223" t="s">
        <v>2271</v>
      </c>
      <c r="D1102" s="239" t="s">
        <v>72</v>
      </c>
      <c r="E1102" s="239">
        <v>47</v>
      </c>
      <c r="F1102" s="240">
        <v>26.08</v>
      </c>
      <c r="G1102" s="240">
        <f t="shared" si="68"/>
        <v>30.065023999999998</v>
      </c>
      <c r="H1102" s="240">
        <f t="shared" si="69"/>
        <v>31.538543999999998</v>
      </c>
      <c r="I1102" s="240">
        <f t="shared" si="70"/>
        <v>1413.0561279999999</v>
      </c>
      <c r="J1102" s="240">
        <f t="shared" si="71"/>
        <v>1482.3115679999999</v>
      </c>
    </row>
    <row r="1103" spans="1:10" ht="30">
      <c r="A1103" s="239" t="s">
        <v>2272</v>
      </c>
      <c r="B1103" s="239" t="s">
        <v>70</v>
      </c>
      <c r="C1103" s="223" t="s">
        <v>2273</v>
      </c>
      <c r="D1103" s="239" t="s">
        <v>72</v>
      </c>
      <c r="E1103" s="239">
        <v>3</v>
      </c>
      <c r="F1103" s="240">
        <v>121.23</v>
      </c>
      <c r="G1103" s="240">
        <f t="shared" si="68"/>
        <v>139.75394400000002</v>
      </c>
      <c r="H1103" s="240">
        <f t="shared" si="69"/>
        <v>146.60343900000001</v>
      </c>
      <c r="I1103" s="240">
        <f t="shared" si="70"/>
        <v>419.26183200000003</v>
      </c>
      <c r="J1103" s="240">
        <f t="shared" si="71"/>
        <v>439.81031700000005</v>
      </c>
    </row>
    <row r="1104" spans="1:10" ht="30">
      <c r="A1104" s="239" t="s">
        <v>2274</v>
      </c>
      <c r="B1104" s="239" t="s">
        <v>70</v>
      </c>
      <c r="C1104" s="223" t="s">
        <v>2275</v>
      </c>
      <c r="D1104" s="239" t="s">
        <v>72</v>
      </c>
      <c r="E1104" s="239">
        <v>7</v>
      </c>
      <c r="F1104" s="240">
        <v>53.88</v>
      </c>
      <c r="G1104" s="240">
        <f t="shared" si="68"/>
        <v>62.112864000000009</v>
      </c>
      <c r="H1104" s="240">
        <f t="shared" si="69"/>
        <v>65.157084000000012</v>
      </c>
      <c r="I1104" s="240">
        <f t="shared" si="70"/>
        <v>434.79004800000007</v>
      </c>
      <c r="J1104" s="240">
        <f t="shared" si="71"/>
        <v>456.0995880000001</v>
      </c>
    </row>
    <row r="1105" spans="1:10" ht="30">
      <c r="A1105" s="239" t="s">
        <v>2276</v>
      </c>
      <c r="B1105" s="239" t="s">
        <v>70</v>
      </c>
      <c r="C1105" s="223" t="s">
        <v>2277</v>
      </c>
      <c r="D1105" s="239" t="s">
        <v>72</v>
      </c>
      <c r="E1105" s="239">
        <v>240</v>
      </c>
      <c r="F1105" s="240">
        <v>143.56</v>
      </c>
      <c r="G1105" s="240">
        <f t="shared" si="68"/>
        <v>165.495968</v>
      </c>
      <c r="H1105" s="240">
        <f t="shared" si="69"/>
        <v>173.60710800000001</v>
      </c>
      <c r="I1105" s="240">
        <f t="shared" si="70"/>
        <v>39719.032319999998</v>
      </c>
      <c r="J1105" s="240">
        <f t="shared" si="71"/>
        <v>41665.70592</v>
      </c>
    </row>
    <row r="1106" spans="1:10" ht="30">
      <c r="A1106" s="239" t="s">
        <v>2278</v>
      </c>
      <c r="B1106" s="239" t="s">
        <v>70</v>
      </c>
      <c r="C1106" s="223" t="s">
        <v>2279</v>
      </c>
      <c r="D1106" s="239" t="s">
        <v>72</v>
      </c>
      <c r="E1106" s="239">
        <v>7</v>
      </c>
      <c r="F1106" s="240">
        <v>181.85</v>
      </c>
      <c r="G1106" s="240">
        <f t="shared" si="68"/>
        <v>209.63668000000001</v>
      </c>
      <c r="H1106" s="240">
        <f t="shared" si="69"/>
        <v>219.911205</v>
      </c>
      <c r="I1106" s="240">
        <f t="shared" si="70"/>
        <v>1467.45676</v>
      </c>
      <c r="J1106" s="240">
        <f t="shared" si="71"/>
        <v>1539.3784350000001</v>
      </c>
    </row>
    <row r="1107" spans="1:10" ht="30">
      <c r="A1107" s="239" t="s">
        <v>2280</v>
      </c>
      <c r="B1107" s="239" t="s">
        <v>70</v>
      </c>
      <c r="C1107" s="223" t="s">
        <v>2281</v>
      </c>
      <c r="D1107" s="239" t="s">
        <v>72</v>
      </c>
      <c r="E1107" s="239">
        <v>12</v>
      </c>
      <c r="F1107" s="240">
        <v>70.650000000000006</v>
      </c>
      <c r="G1107" s="240">
        <f t="shared" si="68"/>
        <v>81.445320000000009</v>
      </c>
      <c r="H1107" s="240">
        <f t="shared" si="69"/>
        <v>85.437045000000012</v>
      </c>
      <c r="I1107" s="240">
        <f t="shared" si="70"/>
        <v>977.34384000000011</v>
      </c>
      <c r="J1107" s="240">
        <f t="shared" si="71"/>
        <v>1025.2445400000001</v>
      </c>
    </row>
    <row r="1108" spans="1:10">
      <c r="A1108" s="239" t="s">
        <v>2282</v>
      </c>
      <c r="B1108" s="239" t="s">
        <v>70</v>
      </c>
      <c r="C1108" s="223" t="s">
        <v>2283</v>
      </c>
      <c r="D1108" s="239" t="s">
        <v>72</v>
      </c>
      <c r="E1108" s="239">
        <v>3</v>
      </c>
      <c r="F1108" s="240">
        <v>28.79</v>
      </c>
      <c r="G1108" s="240">
        <f t="shared" si="68"/>
        <v>33.189112000000002</v>
      </c>
      <c r="H1108" s="240">
        <f t="shared" si="69"/>
        <v>34.815747000000002</v>
      </c>
      <c r="I1108" s="240">
        <f t="shared" si="70"/>
        <v>99.567336000000012</v>
      </c>
      <c r="J1108" s="240">
        <f t="shared" si="71"/>
        <v>104.44724100000001</v>
      </c>
    </row>
    <row r="1109" spans="1:10">
      <c r="A1109" s="239" t="s">
        <v>2284</v>
      </c>
      <c r="B1109" s="239" t="s">
        <v>70</v>
      </c>
      <c r="C1109" s="223" t="s">
        <v>2285</v>
      </c>
      <c r="D1109" s="239" t="s">
        <v>157</v>
      </c>
      <c r="E1109" s="239">
        <v>47</v>
      </c>
      <c r="F1109" s="240">
        <v>34.01</v>
      </c>
      <c r="G1109" s="240">
        <f t="shared" si="68"/>
        <v>39.206727999999998</v>
      </c>
      <c r="H1109" s="240">
        <f t="shared" si="69"/>
        <v>41.128292999999999</v>
      </c>
      <c r="I1109" s="240">
        <f t="shared" si="70"/>
        <v>1842.7162159999998</v>
      </c>
      <c r="J1109" s="240">
        <f t="shared" si="71"/>
        <v>1933.029771</v>
      </c>
    </row>
    <row r="1110" spans="1:10">
      <c r="A1110" s="239" t="s">
        <v>2286</v>
      </c>
      <c r="B1110" s="239" t="s">
        <v>70</v>
      </c>
      <c r="C1110" s="223" t="s">
        <v>2287</v>
      </c>
      <c r="D1110" s="239" t="s">
        <v>157</v>
      </c>
      <c r="E1110" s="239">
        <v>47</v>
      </c>
      <c r="F1110" s="240">
        <v>54.83</v>
      </c>
      <c r="G1110" s="240">
        <f t="shared" si="68"/>
        <v>63.208024000000002</v>
      </c>
      <c r="H1110" s="240">
        <f t="shared" si="69"/>
        <v>66.305919000000003</v>
      </c>
      <c r="I1110" s="240">
        <f t="shared" si="70"/>
        <v>2970.7771280000002</v>
      </c>
      <c r="J1110" s="240">
        <f t="shared" si="71"/>
        <v>3116.378193</v>
      </c>
    </row>
    <row r="1111" spans="1:10">
      <c r="A1111" s="239" t="s">
        <v>2288</v>
      </c>
      <c r="B1111" s="239" t="s">
        <v>70</v>
      </c>
      <c r="C1111" s="223" t="s">
        <v>2289</v>
      </c>
      <c r="D1111" s="239" t="s">
        <v>157</v>
      </c>
      <c r="E1111" s="239">
        <v>47</v>
      </c>
      <c r="F1111" s="240">
        <v>47.2</v>
      </c>
      <c r="G1111" s="240">
        <f t="shared" si="68"/>
        <v>54.412160000000007</v>
      </c>
      <c r="H1111" s="240">
        <f t="shared" si="69"/>
        <v>57.078960000000002</v>
      </c>
      <c r="I1111" s="240">
        <f t="shared" si="70"/>
        <v>2557.3715200000001</v>
      </c>
      <c r="J1111" s="240">
        <f t="shared" si="71"/>
        <v>2682.7111199999999</v>
      </c>
    </row>
    <row r="1112" spans="1:10">
      <c r="A1112" s="239" t="s">
        <v>2290</v>
      </c>
      <c r="B1112" s="239" t="s">
        <v>70</v>
      </c>
      <c r="C1112" s="223" t="s">
        <v>2291</v>
      </c>
      <c r="D1112" s="239" t="s">
        <v>157</v>
      </c>
      <c r="E1112" s="239">
        <v>47</v>
      </c>
      <c r="F1112" s="240">
        <v>98.12</v>
      </c>
      <c r="G1112" s="240">
        <f t="shared" si="68"/>
        <v>113.11273600000001</v>
      </c>
      <c r="H1112" s="240">
        <f t="shared" si="69"/>
        <v>118.65651600000001</v>
      </c>
      <c r="I1112" s="240">
        <f t="shared" si="70"/>
        <v>5316.298592000001</v>
      </c>
      <c r="J1112" s="240">
        <f t="shared" si="71"/>
        <v>5576.8562520000005</v>
      </c>
    </row>
    <row r="1113" spans="1:10">
      <c r="A1113" s="239" t="s">
        <v>2292</v>
      </c>
      <c r="B1113" s="239" t="s">
        <v>70</v>
      </c>
      <c r="C1113" s="223" t="s">
        <v>2293</v>
      </c>
      <c r="D1113" s="239" t="s">
        <v>157</v>
      </c>
      <c r="E1113" s="239">
        <v>47</v>
      </c>
      <c r="F1113" s="240">
        <v>25.22</v>
      </c>
      <c r="G1113" s="240">
        <f t="shared" si="68"/>
        <v>29.073616000000001</v>
      </c>
      <c r="H1113" s="240">
        <f t="shared" si="69"/>
        <v>30.498546000000001</v>
      </c>
      <c r="I1113" s="240">
        <f t="shared" si="70"/>
        <v>1366.4599520000002</v>
      </c>
      <c r="J1113" s="240">
        <f t="shared" si="71"/>
        <v>1433.431662</v>
      </c>
    </row>
    <row r="1114" spans="1:10">
      <c r="A1114" s="239" t="s">
        <v>2294</v>
      </c>
      <c r="B1114" s="239" t="s">
        <v>70</v>
      </c>
      <c r="C1114" s="223" t="s">
        <v>2295</v>
      </c>
      <c r="D1114" s="239" t="s">
        <v>157</v>
      </c>
      <c r="E1114" s="239">
        <v>10</v>
      </c>
      <c r="F1114" s="240">
        <v>136.53</v>
      </c>
      <c r="G1114" s="240">
        <f t="shared" si="68"/>
        <v>157.391784</v>
      </c>
      <c r="H1114" s="240">
        <f t="shared" si="69"/>
        <v>165.105729</v>
      </c>
      <c r="I1114" s="240">
        <f t="shared" si="70"/>
        <v>1573.9178400000001</v>
      </c>
      <c r="J1114" s="240">
        <f t="shared" si="71"/>
        <v>1651.05729</v>
      </c>
    </row>
    <row r="1115" spans="1:10" ht="30">
      <c r="A1115" s="239" t="s">
        <v>2296</v>
      </c>
      <c r="B1115" s="239" t="s">
        <v>70</v>
      </c>
      <c r="C1115" s="223" t="s">
        <v>2297</v>
      </c>
      <c r="D1115" s="239" t="s">
        <v>157</v>
      </c>
      <c r="E1115" s="239">
        <v>240</v>
      </c>
      <c r="F1115" s="240">
        <v>65.52</v>
      </c>
      <c r="G1115" s="240">
        <f t="shared" si="68"/>
        <v>75.531455999999991</v>
      </c>
      <c r="H1115" s="240">
        <f t="shared" si="69"/>
        <v>79.233335999999994</v>
      </c>
      <c r="I1115" s="240">
        <f t="shared" si="70"/>
        <v>18127.549439999999</v>
      </c>
      <c r="J1115" s="240">
        <f t="shared" si="71"/>
        <v>19016.000639999998</v>
      </c>
    </row>
    <row r="1116" spans="1:10" ht="30">
      <c r="A1116" s="239" t="s">
        <v>2298</v>
      </c>
      <c r="B1116" s="239" t="s">
        <v>70</v>
      </c>
      <c r="C1116" s="223" t="s">
        <v>2299</v>
      </c>
      <c r="D1116" s="239" t="s">
        <v>157</v>
      </c>
      <c r="E1116" s="239">
        <v>240</v>
      </c>
      <c r="F1116" s="240">
        <v>77.72</v>
      </c>
      <c r="G1116" s="240">
        <f t="shared" si="68"/>
        <v>89.595616000000007</v>
      </c>
      <c r="H1116" s="240">
        <f t="shared" si="69"/>
        <v>93.986795999999998</v>
      </c>
      <c r="I1116" s="240">
        <f t="shared" si="70"/>
        <v>21502.947840000001</v>
      </c>
      <c r="J1116" s="240">
        <f t="shared" si="71"/>
        <v>22556.831040000001</v>
      </c>
    </row>
    <row r="1117" spans="1:10" ht="30">
      <c r="A1117" s="239" t="s">
        <v>2300</v>
      </c>
      <c r="B1117" s="239" t="s">
        <v>70</v>
      </c>
      <c r="C1117" s="223" t="s">
        <v>2301</v>
      </c>
      <c r="D1117" s="239" t="s">
        <v>157</v>
      </c>
      <c r="E1117" s="239">
        <v>144</v>
      </c>
      <c r="F1117" s="240">
        <v>88.7</v>
      </c>
      <c r="G1117" s="240">
        <f t="shared" si="68"/>
        <v>102.25336</v>
      </c>
      <c r="H1117" s="240">
        <f t="shared" si="69"/>
        <v>107.26491</v>
      </c>
      <c r="I1117" s="240">
        <f t="shared" si="70"/>
        <v>14724.483840000001</v>
      </c>
      <c r="J1117" s="240">
        <f t="shared" si="71"/>
        <v>15446.14704</v>
      </c>
    </row>
    <row r="1118" spans="1:10" ht="30">
      <c r="A1118" s="239" t="s">
        <v>2302</v>
      </c>
      <c r="B1118" s="239" t="s">
        <v>70</v>
      </c>
      <c r="C1118" s="223" t="s">
        <v>2303</v>
      </c>
      <c r="D1118" s="239" t="s">
        <v>157</v>
      </c>
      <c r="E1118" s="239">
        <v>144</v>
      </c>
      <c r="F1118" s="240">
        <v>61.34</v>
      </c>
      <c r="G1118" s="240">
        <f t="shared" si="68"/>
        <v>70.712752000000009</v>
      </c>
      <c r="H1118" s="240">
        <f t="shared" si="69"/>
        <v>74.17846200000001</v>
      </c>
      <c r="I1118" s="240">
        <f t="shared" si="70"/>
        <v>10182.636288000002</v>
      </c>
      <c r="J1118" s="240">
        <f t="shared" si="71"/>
        <v>10681.698528000001</v>
      </c>
    </row>
    <row r="1119" spans="1:10" ht="30">
      <c r="A1119" s="239" t="s">
        <v>2304</v>
      </c>
      <c r="B1119" s="239" t="s">
        <v>70</v>
      </c>
      <c r="C1119" s="223" t="s">
        <v>2305</v>
      </c>
      <c r="D1119" s="239" t="s">
        <v>157</v>
      </c>
      <c r="E1119" s="239">
        <v>144</v>
      </c>
      <c r="F1119" s="240">
        <v>11.93</v>
      </c>
      <c r="G1119" s="240">
        <f t="shared" si="68"/>
        <v>13.752904000000001</v>
      </c>
      <c r="H1119" s="240">
        <f t="shared" si="69"/>
        <v>14.426949</v>
      </c>
      <c r="I1119" s="240">
        <f t="shared" si="70"/>
        <v>1980.4181760000001</v>
      </c>
      <c r="J1119" s="240">
        <f t="shared" si="71"/>
        <v>2077.4806560000002</v>
      </c>
    </row>
    <row r="1120" spans="1:10" ht="30">
      <c r="A1120" s="239" t="s">
        <v>2306</v>
      </c>
      <c r="B1120" s="239" t="s">
        <v>70</v>
      </c>
      <c r="C1120" s="223" t="s">
        <v>2307</v>
      </c>
      <c r="D1120" s="239" t="s">
        <v>157</v>
      </c>
      <c r="E1120" s="239">
        <v>144</v>
      </c>
      <c r="F1120" s="240">
        <v>4.3099999999999996</v>
      </c>
      <c r="G1120" s="240">
        <f t="shared" si="68"/>
        <v>4.9685679999999994</v>
      </c>
      <c r="H1120" s="240">
        <f t="shared" si="69"/>
        <v>5.2120829999999998</v>
      </c>
      <c r="I1120" s="240">
        <f t="shared" si="70"/>
        <v>715.47379199999989</v>
      </c>
      <c r="J1120" s="240">
        <f t="shared" si="71"/>
        <v>750.53995199999997</v>
      </c>
    </row>
    <row r="1121" spans="1:10" ht="30">
      <c r="A1121" s="239" t="s">
        <v>2308</v>
      </c>
      <c r="B1121" s="239" t="s">
        <v>70</v>
      </c>
      <c r="C1121" s="223" t="s">
        <v>2309</v>
      </c>
      <c r="D1121" s="239" t="s">
        <v>157</v>
      </c>
      <c r="E1121" s="239">
        <v>144</v>
      </c>
      <c r="F1121" s="240">
        <v>106.15</v>
      </c>
      <c r="G1121" s="240">
        <f t="shared" si="68"/>
        <v>122.36972000000002</v>
      </c>
      <c r="H1121" s="240">
        <f t="shared" si="69"/>
        <v>128.36719500000001</v>
      </c>
      <c r="I1121" s="240">
        <f t="shared" si="70"/>
        <v>17621.239680000002</v>
      </c>
      <c r="J1121" s="240">
        <f t="shared" si="71"/>
        <v>18484.876080000002</v>
      </c>
    </row>
    <row r="1122" spans="1:10" ht="45">
      <c r="A1122" s="239" t="s">
        <v>2310</v>
      </c>
      <c r="B1122" s="239" t="s">
        <v>70</v>
      </c>
      <c r="C1122" s="223" t="s">
        <v>2311</v>
      </c>
      <c r="D1122" s="239" t="s">
        <v>157</v>
      </c>
      <c r="E1122" s="239">
        <v>144</v>
      </c>
      <c r="F1122" s="240">
        <v>107.65</v>
      </c>
      <c r="G1122" s="240">
        <f t="shared" si="68"/>
        <v>124.09892000000001</v>
      </c>
      <c r="H1122" s="240">
        <f t="shared" si="69"/>
        <v>130.18114500000001</v>
      </c>
      <c r="I1122" s="240">
        <f t="shared" si="70"/>
        <v>17870.244480000001</v>
      </c>
      <c r="J1122" s="240">
        <f t="shared" si="71"/>
        <v>18746.084880000002</v>
      </c>
    </row>
    <row r="1123" spans="1:10" ht="30">
      <c r="A1123" s="239" t="s">
        <v>2312</v>
      </c>
      <c r="B1123" s="239" t="s">
        <v>70</v>
      </c>
      <c r="C1123" s="223" t="s">
        <v>2313</v>
      </c>
      <c r="D1123" s="239" t="s">
        <v>157</v>
      </c>
      <c r="E1123" s="239">
        <v>144</v>
      </c>
      <c r="F1123" s="240">
        <v>58.9</v>
      </c>
      <c r="G1123" s="240">
        <f t="shared" si="68"/>
        <v>67.899919999999995</v>
      </c>
      <c r="H1123" s="240">
        <f t="shared" si="69"/>
        <v>71.227770000000007</v>
      </c>
      <c r="I1123" s="240">
        <f t="shared" si="70"/>
        <v>9777.5884799999985</v>
      </c>
      <c r="J1123" s="240">
        <f t="shared" si="71"/>
        <v>10256.79888</v>
      </c>
    </row>
    <row r="1124" spans="1:10" ht="30">
      <c r="A1124" s="239" t="s">
        <v>2314</v>
      </c>
      <c r="B1124" s="239" t="s">
        <v>70</v>
      </c>
      <c r="C1124" s="223" t="s">
        <v>2315</v>
      </c>
      <c r="D1124" s="239" t="s">
        <v>157</v>
      </c>
      <c r="E1124" s="239">
        <v>144</v>
      </c>
      <c r="F1124" s="240">
        <v>10.85</v>
      </c>
      <c r="G1124" s="240">
        <f t="shared" si="68"/>
        <v>12.50788</v>
      </c>
      <c r="H1124" s="240">
        <f t="shared" si="69"/>
        <v>13.120905</v>
      </c>
      <c r="I1124" s="240">
        <f t="shared" si="70"/>
        <v>1801.13472</v>
      </c>
      <c r="J1124" s="240">
        <f t="shared" si="71"/>
        <v>1889.41032</v>
      </c>
    </row>
    <row r="1125" spans="1:10" ht="30">
      <c r="A1125" s="239" t="s">
        <v>2316</v>
      </c>
      <c r="B1125" s="239" t="s">
        <v>70</v>
      </c>
      <c r="C1125" s="223" t="s">
        <v>2317</v>
      </c>
      <c r="D1125" s="239" t="s">
        <v>157</v>
      </c>
      <c r="E1125" s="239">
        <v>144</v>
      </c>
      <c r="F1125" s="240">
        <v>14.25</v>
      </c>
      <c r="G1125" s="240">
        <f t="shared" si="68"/>
        <v>16.427400000000002</v>
      </c>
      <c r="H1125" s="240">
        <f t="shared" si="69"/>
        <v>17.232524999999999</v>
      </c>
      <c r="I1125" s="240">
        <f t="shared" si="70"/>
        <v>2365.5456000000004</v>
      </c>
      <c r="J1125" s="240">
        <f t="shared" si="71"/>
        <v>2481.4836</v>
      </c>
    </row>
    <row r="1126" spans="1:10" ht="30">
      <c r="A1126" s="239" t="s">
        <v>2318</v>
      </c>
      <c r="B1126" s="239" t="s">
        <v>70</v>
      </c>
      <c r="C1126" s="223" t="s">
        <v>2319</v>
      </c>
      <c r="D1126" s="239" t="s">
        <v>157</v>
      </c>
      <c r="E1126" s="239">
        <v>144</v>
      </c>
      <c r="F1126" s="240">
        <v>47.34</v>
      </c>
      <c r="G1126" s="240">
        <f t="shared" si="68"/>
        <v>54.573552000000007</v>
      </c>
      <c r="H1126" s="240">
        <f t="shared" si="69"/>
        <v>57.248262000000004</v>
      </c>
      <c r="I1126" s="240">
        <f t="shared" si="70"/>
        <v>7858.5914880000009</v>
      </c>
      <c r="J1126" s="240">
        <f t="shared" si="71"/>
        <v>8243.7497280000007</v>
      </c>
    </row>
    <row r="1127" spans="1:10" ht="30">
      <c r="A1127" s="239" t="s">
        <v>2320</v>
      </c>
      <c r="B1127" s="239" t="s">
        <v>70</v>
      </c>
      <c r="C1127" s="223" t="s">
        <v>2321</v>
      </c>
      <c r="D1127" s="239" t="s">
        <v>157</v>
      </c>
      <c r="E1127" s="239">
        <v>144</v>
      </c>
      <c r="F1127" s="240">
        <v>48.99</v>
      </c>
      <c r="G1127" s="240">
        <f t="shared" si="68"/>
        <v>56.475672000000003</v>
      </c>
      <c r="H1127" s="240">
        <f t="shared" si="69"/>
        <v>59.243607000000004</v>
      </c>
      <c r="I1127" s="240">
        <f t="shared" si="70"/>
        <v>8132.4967680000009</v>
      </c>
      <c r="J1127" s="240">
        <f t="shared" si="71"/>
        <v>8531.0794080000014</v>
      </c>
    </row>
    <row r="1128" spans="1:10" ht="30">
      <c r="A1128" s="239" t="s">
        <v>2322</v>
      </c>
      <c r="B1128" s="239" t="s">
        <v>70</v>
      </c>
      <c r="C1128" s="223" t="s">
        <v>2323</v>
      </c>
      <c r="D1128" s="239" t="s">
        <v>157</v>
      </c>
      <c r="E1128" s="239">
        <v>144</v>
      </c>
      <c r="F1128" s="240">
        <v>23.48</v>
      </c>
      <c r="G1128" s="240">
        <f t="shared" si="68"/>
        <v>27.067744000000001</v>
      </c>
      <c r="H1128" s="240">
        <f t="shared" si="69"/>
        <v>28.394364000000003</v>
      </c>
      <c r="I1128" s="240">
        <f t="shared" si="70"/>
        <v>3897.7551360000002</v>
      </c>
      <c r="J1128" s="240">
        <f t="shared" si="71"/>
        <v>4088.7884160000003</v>
      </c>
    </row>
    <row r="1129" spans="1:10" ht="30">
      <c r="A1129" s="239" t="s">
        <v>2324</v>
      </c>
      <c r="B1129" s="239" t="s">
        <v>70</v>
      </c>
      <c r="C1129" s="223" t="s">
        <v>2325</v>
      </c>
      <c r="D1129" s="239" t="s">
        <v>157</v>
      </c>
      <c r="E1129" s="239">
        <v>144</v>
      </c>
      <c r="F1129" s="240">
        <v>16.010000000000002</v>
      </c>
      <c r="G1129" s="240">
        <f t="shared" si="68"/>
        <v>18.456328000000003</v>
      </c>
      <c r="H1129" s="240">
        <f t="shared" si="69"/>
        <v>19.360893000000001</v>
      </c>
      <c r="I1129" s="240">
        <f t="shared" si="70"/>
        <v>2657.7112320000006</v>
      </c>
      <c r="J1129" s="240">
        <f t="shared" si="71"/>
        <v>2787.9685920000002</v>
      </c>
    </row>
    <row r="1130" spans="1:10" ht="30">
      <c r="A1130" s="239" t="s">
        <v>2326</v>
      </c>
      <c r="B1130" s="239" t="s">
        <v>70</v>
      </c>
      <c r="C1130" s="223" t="s">
        <v>2327</v>
      </c>
      <c r="D1130" s="239" t="s">
        <v>157</v>
      </c>
      <c r="E1130" s="239">
        <v>144</v>
      </c>
      <c r="F1130" s="240">
        <v>73.69</v>
      </c>
      <c r="G1130" s="240">
        <f t="shared" si="68"/>
        <v>84.949832000000001</v>
      </c>
      <c r="H1130" s="240">
        <f t="shared" si="69"/>
        <v>89.113316999999995</v>
      </c>
      <c r="I1130" s="240">
        <f t="shared" si="70"/>
        <v>12232.775808</v>
      </c>
      <c r="J1130" s="240">
        <f t="shared" si="71"/>
        <v>12832.317648</v>
      </c>
    </row>
    <row r="1131" spans="1:10" ht="30">
      <c r="A1131" s="239" t="s">
        <v>2328</v>
      </c>
      <c r="B1131" s="239" t="s">
        <v>70</v>
      </c>
      <c r="C1131" s="223" t="s">
        <v>2329</v>
      </c>
      <c r="D1131" s="239" t="s">
        <v>157</v>
      </c>
      <c r="E1131" s="239">
        <v>144</v>
      </c>
      <c r="F1131" s="240">
        <v>36.11</v>
      </c>
      <c r="G1131" s="240">
        <f t="shared" si="68"/>
        <v>41.627608000000002</v>
      </c>
      <c r="H1131" s="240">
        <f t="shared" si="69"/>
        <v>43.667822999999999</v>
      </c>
      <c r="I1131" s="240">
        <f t="shared" si="70"/>
        <v>5994.3755520000004</v>
      </c>
      <c r="J1131" s="240">
        <f t="shared" si="71"/>
        <v>6288.1665119999998</v>
      </c>
    </row>
    <row r="1132" spans="1:10" ht="30">
      <c r="A1132" s="239" t="s">
        <v>2330</v>
      </c>
      <c r="B1132" s="239" t="s">
        <v>70</v>
      </c>
      <c r="C1132" s="223" t="s">
        <v>2331</v>
      </c>
      <c r="D1132" s="239" t="s">
        <v>157</v>
      </c>
      <c r="E1132" s="239">
        <v>144</v>
      </c>
      <c r="F1132" s="240">
        <v>28.87</v>
      </c>
      <c r="G1132" s="240">
        <f t="shared" si="68"/>
        <v>33.281336000000003</v>
      </c>
      <c r="H1132" s="240">
        <f t="shared" si="69"/>
        <v>34.912491000000003</v>
      </c>
      <c r="I1132" s="240">
        <f t="shared" si="70"/>
        <v>4792.5123840000006</v>
      </c>
      <c r="J1132" s="240">
        <f t="shared" si="71"/>
        <v>5027.3987040000002</v>
      </c>
    </row>
    <row r="1133" spans="1:10" ht="30">
      <c r="A1133" s="239" t="s">
        <v>2332</v>
      </c>
      <c r="B1133" s="239" t="s">
        <v>70</v>
      </c>
      <c r="C1133" s="223" t="s">
        <v>2333</v>
      </c>
      <c r="D1133" s="239" t="s">
        <v>157</v>
      </c>
      <c r="E1133" s="239">
        <v>144</v>
      </c>
      <c r="F1133" s="240">
        <v>60.93</v>
      </c>
      <c r="G1133" s="240">
        <f t="shared" si="68"/>
        <v>70.240104000000002</v>
      </c>
      <c r="H1133" s="240">
        <f t="shared" si="69"/>
        <v>73.682648999999998</v>
      </c>
      <c r="I1133" s="240">
        <f t="shared" si="70"/>
        <v>10114.574976</v>
      </c>
      <c r="J1133" s="240">
        <f t="shared" si="71"/>
        <v>10610.301455999999</v>
      </c>
    </row>
    <row r="1134" spans="1:10" ht="30">
      <c r="A1134" s="239" t="s">
        <v>2334</v>
      </c>
      <c r="B1134" s="239" t="s">
        <v>70</v>
      </c>
      <c r="C1134" s="223" t="s">
        <v>2335</v>
      </c>
      <c r="D1134" s="239" t="s">
        <v>157</v>
      </c>
      <c r="E1134" s="239">
        <v>144</v>
      </c>
      <c r="F1134" s="240">
        <v>5.24</v>
      </c>
      <c r="G1134" s="240">
        <f t="shared" si="68"/>
        <v>6.0406720000000007</v>
      </c>
      <c r="H1134" s="240">
        <f t="shared" si="69"/>
        <v>6.3367320000000005</v>
      </c>
      <c r="I1134" s="240">
        <f t="shared" si="70"/>
        <v>869.8567680000001</v>
      </c>
      <c r="J1134" s="240">
        <f t="shared" si="71"/>
        <v>912.48940800000003</v>
      </c>
    </row>
    <row r="1135" spans="1:10" ht="30">
      <c r="A1135" s="239" t="s">
        <v>2336</v>
      </c>
      <c r="B1135" s="239" t="s">
        <v>70</v>
      </c>
      <c r="C1135" s="223" t="s">
        <v>2337</v>
      </c>
      <c r="D1135" s="239" t="s">
        <v>157</v>
      </c>
      <c r="E1135" s="239">
        <v>144</v>
      </c>
      <c r="F1135" s="240">
        <v>5.07</v>
      </c>
      <c r="G1135" s="240">
        <f t="shared" si="68"/>
        <v>5.8446960000000008</v>
      </c>
      <c r="H1135" s="240">
        <f t="shared" si="69"/>
        <v>6.1311510000000009</v>
      </c>
      <c r="I1135" s="240">
        <f t="shared" si="70"/>
        <v>841.63622400000008</v>
      </c>
      <c r="J1135" s="240">
        <f t="shared" si="71"/>
        <v>882.88574400000016</v>
      </c>
    </row>
    <row r="1136" spans="1:10" ht="30">
      <c r="A1136" s="239" t="s">
        <v>2338</v>
      </c>
      <c r="B1136" s="239" t="s">
        <v>70</v>
      </c>
      <c r="C1136" s="223" t="s">
        <v>2339</v>
      </c>
      <c r="D1136" s="239" t="s">
        <v>157</v>
      </c>
      <c r="E1136" s="239">
        <v>144</v>
      </c>
      <c r="F1136" s="240">
        <v>3.57</v>
      </c>
      <c r="G1136" s="240">
        <f t="shared" si="68"/>
        <v>4.1154960000000003</v>
      </c>
      <c r="H1136" s="240">
        <f t="shared" si="69"/>
        <v>4.3172009999999998</v>
      </c>
      <c r="I1136" s="240">
        <f t="shared" si="70"/>
        <v>592.63142400000004</v>
      </c>
      <c r="J1136" s="240">
        <f t="shared" si="71"/>
        <v>621.67694399999993</v>
      </c>
    </row>
    <row r="1137" spans="1:10" ht="30">
      <c r="A1137" s="239" t="s">
        <v>2340</v>
      </c>
      <c r="B1137" s="239" t="s">
        <v>70</v>
      </c>
      <c r="C1137" s="223" t="s">
        <v>2341</v>
      </c>
      <c r="D1137" s="239" t="s">
        <v>157</v>
      </c>
      <c r="E1137" s="239">
        <v>144</v>
      </c>
      <c r="F1137" s="240">
        <v>4.95</v>
      </c>
      <c r="G1137" s="240">
        <f t="shared" si="68"/>
        <v>5.7063600000000001</v>
      </c>
      <c r="H1137" s="240">
        <f t="shared" si="69"/>
        <v>5.9860350000000002</v>
      </c>
      <c r="I1137" s="240">
        <f t="shared" si="70"/>
        <v>821.71584000000007</v>
      </c>
      <c r="J1137" s="240">
        <f t="shared" si="71"/>
        <v>861.98904000000005</v>
      </c>
    </row>
    <row r="1138" spans="1:10" ht="30">
      <c r="A1138" s="239" t="s">
        <v>2342</v>
      </c>
      <c r="B1138" s="239" t="s">
        <v>70</v>
      </c>
      <c r="C1138" s="223" t="s">
        <v>2343</v>
      </c>
      <c r="D1138" s="239" t="s">
        <v>157</v>
      </c>
      <c r="E1138" s="239">
        <v>144</v>
      </c>
      <c r="F1138" s="240">
        <v>5.56</v>
      </c>
      <c r="G1138" s="240">
        <f t="shared" si="68"/>
        <v>6.4095680000000002</v>
      </c>
      <c r="H1138" s="240">
        <f t="shared" si="69"/>
        <v>6.7237079999999994</v>
      </c>
      <c r="I1138" s="240">
        <f t="shared" si="70"/>
        <v>922.97779200000002</v>
      </c>
      <c r="J1138" s="240">
        <f t="shared" si="71"/>
        <v>968.21395199999995</v>
      </c>
    </row>
    <row r="1139" spans="1:10" ht="30">
      <c r="A1139" s="239" t="s">
        <v>2344</v>
      </c>
      <c r="B1139" s="239" t="s">
        <v>70</v>
      </c>
      <c r="C1139" s="223" t="s">
        <v>2345</v>
      </c>
      <c r="D1139" s="239" t="s">
        <v>157</v>
      </c>
      <c r="E1139" s="239">
        <v>144</v>
      </c>
      <c r="F1139" s="240">
        <v>3.53</v>
      </c>
      <c r="G1139" s="240">
        <f t="shared" si="68"/>
        <v>4.0693840000000003</v>
      </c>
      <c r="H1139" s="240">
        <f t="shared" si="69"/>
        <v>4.2688290000000002</v>
      </c>
      <c r="I1139" s="240">
        <f t="shared" si="70"/>
        <v>585.99129600000003</v>
      </c>
      <c r="J1139" s="240">
        <f t="shared" si="71"/>
        <v>614.71137599999997</v>
      </c>
    </row>
    <row r="1140" spans="1:10" ht="30">
      <c r="A1140" s="239" t="s">
        <v>2346</v>
      </c>
      <c r="B1140" s="239" t="s">
        <v>70</v>
      </c>
      <c r="C1140" s="223" t="s">
        <v>2347</v>
      </c>
      <c r="D1140" s="239" t="s">
        <v>157</v>
      </c>
      <c r="E1140" s="239">
        <v>144</v>
      </c>
      <c r="F1140" s="240">
        <v>1.95</v>
      </c>
      <c r="G1140" s="240">
        <f t="shared" si="68"/>
        <v>2.24796</v>
      </c>
      <c r="H1140" s="240">
        <f t="shared" si="69"/>
        <v>2.3581349999999999</v>
      </c>
      <c r="I1140" s="240">
        <f t="shared" si="70"/>
        <v>323.70623999999998</v>
      </c>
      <c r="J1140" s="240">
        <f t="shared" si="71"/>
        <v>339.57144</v>
      </c>
    </row>
    <row r="1141" spans="1:10" ht="30">
      <c r="A1141" s="239" t="s">
        <v>2348</v>
      </c>
      <c r="B1141" s="239" t="s">
        <v>70</v>
      </c>
      <c r="C1141" s="223" t="s">
        <v>2349</v>
      </c>
      <c r="D1141" s="239" t="s">
        <v>157</v>
      </c>
      <c r="E1141" s="239">
        <v>144</v>
      </c>
      <c r="F1141" s="240">
        <v>1.54</v>
      </c>
      <c r="G1141" s="240">
        <f t="shared" si="68"/>
        <v>1.7753120000000002</v>
      </c>
      <c r="H1141" s="240">
        <f t="shared" si="69"/>
        <v>1.862322</v>
      </c>
      <c r="I1141" s="240">
        <f t="shared" si="70"/>
        <v>255.64492800000002</v>
      </c>
      <c r="J1141" s="240">
        <f t="shared" si="71"/>
        <v>268.17436800000002</v>
      </c>
    </row>
    <row r="1142" spans="1:10" ht="30">
      <c r="A1142" s="239" t="s">
        <v>2350</v>
      </c>
      <c r="B1142" s="239" t="s">
        <v>70</v>
      </c>
      <c r="C1142" s="223" t="s">
        <v>2351</v>
      </c>
      <c r="D1142" s="239" t="s">
        <v>157</v>
      </c>
      <c r="E1142" s="239">
        <v>144</v>
      </c>
      <c r="F1142" s="240">
        <v>2.5099999999999998</v>
      </c>
      <c r="G1142" s="240">
        <f t="shared" si="68"/>
        <v>2.8935279999999999</v>
      </c>
      <c r="H1142" s="240">
        <f t="shared" si="69"/>
        <v>3.0353429999999997</v>
      </c>
      <c r="I1142" s="240">
        <f t="shared" si="70"/>
        <v>416.66803199999998</v>
      </c>
      <c r="J1142" s="240">
        <f t="shared" si="71"/>
        <v>437.08939199999998</v>
      </c>
    </row>
    <row r="1143" spans="1:10" ht="30">
      <c r="A1143" s="239" t="s">
        <v>2352</v>
      </c>
      <c r="B1143" s="239" t="s">
        <v>70</v>
      </c>
      <c r="C1143" s="223" t="s">
        <v>2353</v>
      </c>
      <c r="D1143" s="239" t="s">
        <v>157</v>
      </c>
      <c r="E1143" s="239">
        <v>144</v>
      </c>
      <c r="F1143" s="240">
        <v>1.9</v>
      </c>
      <c r="G1143" s="240">
        <f t="shared" si="68"/>
        <v>2.1903199999999998</v>
      </c>
      <c r="H1143" s="240">
        <f t="shared" si="69"/>
        <v>2.2976700000000001</v>
      </c>
      <c r="I1143" s="240">
        <f t="shared" si="70"/>
        <v>315.40607999999997</v>
      </c>
      <c r="J1143" s="240">
        <f t="shared" si="71"/>
        <v>330.86448000000001</v>
      </c>
    </row>
    <row r="1144" spans="1:10" ht="30">
      <c r="A1144" s="239" t="s">
        <v>2354</v>
      </c>
      <c r="B1144" s="239" t="s">
        <v>70</v>
      </c>
      <c r="C1144" s="223" t="s">
        <v>2355</v>
      </c>
      <c r="D1144" s="239" t="s">
        <v>157</v>
      </c>
      <c r="E1144" s="239">
        <v>144</v>
      </c>
      <c r="F1144" s="240">
        <v>3.25</v>
      </c>
      <c r="G1144" s="240">
        <f t="shared" si="68"/>
        <v>3.7465999999999999</v>
      </c>
      <c r="H1144" s="240">
        <f t="shared" si="69"/>
        <v>3.9302250000000001</v>
      </c>
      <c r="I1144" s="240">
        <f t="shared" si="70"/>
        <v>539.5104</v>
      </c>
      <c r="J1144" s="240">
        <f t="shared" si="71"/>
        <v>565.95240000000001</v>
      </c>
    </row>
    <row r="1145" spans="1:10">
      <c r="A1145" s="239" t="s">
        <v>2356</v>
      </c>
      <c r="B1145" s="239" t="s">
        <v>70</v>
      </c>
      <c r="C1145" s="223" t="s">
        <v>2357</v>
      </c>
      <c r="D1145" s="239" t="s">
        <v>157</v>
      </c>
      <c r="E1145" s="239">
        <v>47</v>
      </c>
      <c r="F1145" s="240">
        <v>15.22</v>
      </c>
      <c r="G1145" s="240">
        <f t="shared" si="68"/>
        <v>17.545616000000003</v>
      </c>
      <c r="H1145" s="240">
        <f t="shared" si="69"/>
        <v>18.405546000000001</v>
      </c>
      <c r="I1145" s="240">
        <f t="shared" si="70"/>
        <v>824.64395200000013</v>
      </c>
      <c r="J1145" s="240">
        <f t="shared" si="71"/>
        <v>865.06066200000009</v>
      </c>
    </row>
    <row r="1146" spans="1:10">
      <c r="A1146" s="239" t="s">
        <v>2358</v>
      </c>
      <c r="B1146" s="239" t="s">
        <v>70</v>
      </c>
      <c r="C1146" s="223" t="s">
        <v>2359</v>
      </c>
      <c r="D1146" s="239" t="s">
        <v>157</v>
      </c>
      <c r="E1146" s="239">
        <v>47</v>
      </c>
      <c r="F1146" s="240">
        <v>39.78</v>
      </c>
      <c r="G1146" s="240">
        <f t="shared" si="68"/>
        <v>45.858384000000001</v>
      </c>
      <c r="H1146" s="240">
        <f t="shared" si="69"/>
        <v>48.105954000000004</v>
      </c>
      <c r="I1146" s="240">
        <f t="shared" si="70"/>
        <v>2155.3440479999999</v>
      </c>
      <c r="J1146" s="240">
        <f t="shared" si="71"/>
        <v>2260.9798380000002</v>
      </c>
    </row>
    <row r="1147" spans="1:10">
      <c r="A1147" s="239" t="s">
        <v>2360</v>
      </c>
      <c r="B1147" s="239" t="s">
        <v>70</v>
      </c>
      <c r="C1147" s="223" t="s">
        <v>2361</v>
      </c>
      <c r="D1147" s="239" t="s">
        <v>157</v>
      </c>
      <c r="E1147" s="239">
        <v>47</v>
      </c>
      <c r="F1147" s="240">
        <v>6.65</v>
      </c>
      <c r="G1147" s="240">
        <f t="shared" si="68"/>
        <v>7.6661200000000012</v>
      </c>
      <c r="H1147" s="240">
        <f t="shared" si="69"/>
        <v>8.0418450000000004</v>
      </c>
      <c r="I1147" s="240">
        <f t="shared" si="70"/>
        <v>360.30764000000005</v>
      </c>
      <c r="J1147" s="240">
        <f t="shared" si="71"/>
        <v>377.96671500000002</v>
      </c>
    </row>
    <row r="1148" spans="1:10">
      <c r="A1148" s="239" t="s">
        <v>2362</v>
      </c>
      <c r="B1148" s="239" t="s">
        <v>70</v>
      </c>
      <c r="C1148" s="223" t="s">
        <v>2363</v>
      </c>
      <c r="D1148" s="239" t="s">
        <v>157</v>
      </c>
      <c r="E1148" s="239">
        <v>47</v>
      </c>
      <c r="F1148" s="240">
        <v>10.98</v>
      </c>
      <c r="G1148" s="240">
        <f t="shared" si="68"/>
        <v>12.657744000000001</v>
      </c>
      <c r="H1148" s="240">
        <f t="shared" si="69"/>
        <v>13.278114</v>
      </c>
      <c r="I1148" s="240">
        <f t="shared" si="70"/>
        <v>594.91396800000007</v>
      </c>
      <c r="J1148" s="240">
        <f t="shared" si="71"/>
        <v>624.07135800000003</v>
      </c>
    </row>
    <row r="1149" spans="1:10">
      <c r="A1149" s="239" t="s">
        <v>2364</v>
      </c>
      <c r="B1149" s="239" t="s">
        <v>70</v>
      </c>
      <c r="C1149" s="223" t="s">
        <v>2365</v>
      </c>
      <c r="D1149" s="239" t="s">
        <v>157</v>
      </c>
      <c r="E1149" s="239">
        <v>47</v>
      </c>
      <c r="F1149" s="240">
        <v>14.41</v>
      </c>
      <c r="G1149" s="240">
        <f t="shared" si="68"/>
        <v>16.611848000000002</v>
      </c>
      <c r="H1149" s="240">
        <f t="shared" si="69"/>
        <v>17.426013000000001</v>
      </c>
      <c r="I1149" s="240">
        <f t="shared" si="70"/>
        <v>780.75685600000008</v>
      </c>
      <c r="J1149" s="240">
        <f t="shared" si="71"/>
        <v>819.0226110000001</v>
      </c>
    </row>
    <row r="1150" spans="1:10">
      <c r="A1150" s="239" t="s">
        <v>2366</v>
      </c>
      <c r="B1150" s="239" t="s">
        <v>70</v>
      </c>
      <c r="C1150" s="223" t="s">
        <v>2367</v>
      </c>
      <c r="D1150" s="239" t="s">
        <v>157</v>
      </c>
      <c r="E1150" s="239">
        <v>47</v>
      </c>
      <c r="F1150" s="240">
        <v>3.82</v>
      </c>
      <c r="G1150" s="240">
        <f t="shared" si="68"/>
        <v>4.4036960000000001</v>
      </c>
      <c r="H1150" s="240">
        <f t="shared" si="69"/>
        <v>4.6195259999999996</v>
      </c>
      <c r="I1150" s="240">
        <f t="shared" si="70"/>
        <v>206.97371200000001</v>
      </c>
      <c r="J1150" s="240">
        <f t="shared" si="71"/>
        <v>217.11772199999999</v>
      </c>
    </row>
    <row r="1151" spans="1:10">
      <c r="A1151" s="239" t="s">
        <v>2368</v>
      </c>
      <c r="B1151" s="239" t="s">
        <v>70</v>
      </c>
      <c r="C1151" s="223" t="s">
        <v>2369</v>
      </c>
      <c r="D1151" s="239" t="s">
        <v>157</v>
      </c>
      <c r="E1151" s="239">
        <v>47</v>
      </c>
      <c r="F1151" s="240">
        <v>4.3099999999999996</v>
      </c>
      <c r="G1151" s="240">
        <f t="shared" si="68"/>
        <v>4.9685679999999994</v>
      </c>
      <c r="H1151" s="240">
        <f t="shared" si="69"/>
        <v>5.2120829999999998</v>
      </c>
      <c r="I1151" s="240">
        <f t="shared" si="70"/>
        <v>233.52269599999997</v>
      </c>
      <c r="J1151" s="240">
        <f t="shared" si="71"/>
        <v>244.96790099999998</v>
      </c>
    </row>
    <row r="1152" spans="1:10">
      <c r="A1152" s="239" t="s">
        <v>2370</v>
      </c>
      <c r="B1152" s="239" t="s">
        <v>70</v>
      </c>
      <c r="C1152" s="223" t="s">
        <v>2371</v>
      </c>
      <c r="D1152" s="239" t="s">
        <v>157</v>
      </c>
      <c r="E1152" s="239">
        <v>47</v>
      </c>
      <c r="F1152" s="240">
        <v>9.3000000000000007</v>
      </c>
      <c r="G1152" s="240">
        <f t="shared" si="68"/>
        <v>10.721040000000002</v>
      </c>
      <c r="H1152" s="240">
        <f t="shared" si="69"/>
        <v>11.246490000000001</v>
      </c>
      <c r="I1152" s="240">
        <f t="shared" si="70"/>
        <v>503.88888000000009</v>
      </c>
      <c r="J1152" s="240">
        <f t="shared" si="71"/>
        <v>528.58503000000007</v>
      </c>
    </row>
    <row r="1153" spans="1:10">
      <c r="A1153" s="239" t="s">
        <v>2372</v>
      </c>
      <c r="B1153" s="239" t="s">
        <v>70</v>
      </c>
      <c r="C1153" s="223" t="s">
        <v>2373</v>
      </c>
      <c r="D1153" s="239" t="s">
        <v>157</v>
      </c>
      <c r="E1153" s="239">
        <v>47</v>
      </c>
      <c r="F1153" s="240">
        <v>14.6</v>
      </c>
      <c r="G1153" s="240">
        <f t="shared" si="68"/>
        <v>16.830880000000001</v>
      </c>
      <c r="H1153" s="240">
        <f t="shared" si="69"/>
        <v>17.65578</v>
      </c>
      <c r="I1153" s="240">
        <f t="shared" si="70"/>
        <v>791.05136000000005</v>
      </c>
      <c r="J1153" s="240">
        <f t="shared" si="71"/>
        <v>829.82165999999995</v>
      </c>
    </row>
    <row r="1154" spans="1:10">
      <c r="A1154" s="239" t="s">
        <v>2374</v>
      </c>
      <c r="B1154" s="239" t="s">
        <v>70</v>
      </c>
      <c r="C1154" s="223" t="s">
        <v>2375</v>
      </c>
      <c r="D1154" s="239" t="s">
        <v>157</v>
      </c>
      <c r="E1154" s="239">
        <v>47</v>
      </c>
      <c r="F1154" s="240">
        <v>16.02</v>
      </c>
      <c r="G1154" s="240">
        <f t="shared" ref="G1154:G1209" si="72">F1154*(1+$L$2)</f>
        <v>18.467856000000001</v>
      </c>
      <c r="H1154" s="240">
        <f t="shared" ref="H1154:H1209" si="73">F1154*(1+$M$2)</f>
        <v>19.372986000000001</v>
      </c>
      <c r="I1154" s="240">
        <f t="shared" ref="I1154:I1209" si="74">E1154*G1154</f>
        <v>867.98923200000002</v>
      </c>
      <c r="J1154" s="240">
        <f t="shared" ref="J1154:J1209" si="75">E1154*H1154</f>
        <v>910.53034200000002</v>
      </c>
    </row>
    <row r="1155" spans="1:10">
      <c r="A1155" s="239" t="s">
        <v>2376</v>
      </c>
      <c r="B1155" s="239" t="s">
        <v>70</v>
      </c>
      <c r="C1155" s="223" t="s">
        <v>2377</v>
      </c>
      <c r="D1155" s="239" t="s">
        <v>157</v>
      </c>
      <c r="E1155" s="239">
        <v>47</v>
      </c>
      <c r="F1155" s="240">
        <v>26.36</v>
      </c>
      <c r="G1155" s="240">
        <f t="shared" si="72"/>
        <v>30.387808</v>
      </c>
      <c r="H1155" s="240">
        <f t="shared" si="73"/>
        <v>31.877148000000002</v>
      </c>
      <c r="I1155" s="240">
        <f t="shared" si="74"/>
        <v>1428.2269759999999</v>
      </c>
      <c r="J1155" s="240">
        <f t="shared" si="75"/>
        <v>1498.225956</v>
      </c>
    </row>
    <row r="1156" spans="1:10">
      <c r="A1156" s="239" t="s">
        <v>2378</v>
      </c>
      <c r="B1156" s="239" t="s">
        <v>70</v>
      </c>
      <c r="C1156" s="223" t="s">
        <v>2379</v>
      </c>
      <c r="D1156" s="239" t="s">
        <v>157</v>
      </c>
      <c r="E1156" s="239">
        <v>47</v>
      </c>
      <c r="F1156" s="240">
        <v>43.67</v>
      </c>
      <c r="G1156" s="240">
        <f t="shared" si="72"/>
        <v>50.342776000000001</v>
      </c>
      <c r="H1156" s="240">
        <f t="shared" si="73"/>
        <v>52.810131000000005</v>
      </c>
      <c r="I1156" s="240">
        <f t="shared" si="74"/>
        <v>2366.1104719999998</v>
      </c>
      <c r="J1156" s="240">
        <f t="shared" si="75"/>
        <v>2482.0761570000004</v>
      </c>
    </row>
    <row r="1157" spans="1:10">
      <c r="A1157" s="239" t="s">
        <v>2380</v>
      </c>
      <c r="B1157" s="239" t="s">
        <v>70</v>
      </c>
      <c r="C1157" s="223" t="s">
        <v>2381</v>
      </c>
      <c r="D1157" s="239" t="s">
        <v>72</v>
      </c>
      <c r="E1157" s="239">
        <v>3</v>
      </c>
      <c r="F1157" s="240">
        <v>8.2899999999999991</v>
      </c>
      <c r="G1157" s="240">
        <f t="shared" si="72"/>
        <v>9.5567119999999992</v>
      </c>
      <c r="H1157" s="240">
        <f t="shared" si="73"/>
        <v>10.025096999999999</v>
      </c>
      <c r="I1157" s="240">
        <f t="shared" si="74"/>
        <v>28.670135999999999</v>
      </c>
      <c r="J1157" s="240">
        <f t="shared" si="75"/>
        <v>30.075290999999996</v>
      </c>
    </row>
    <row r="1158" spans="1:10">
      <c r="A1158" s="239" t="s">
        <v>2382</v>
      </c>
      <c r="B1158" s="239" t="s">
        <v>70</v>
      </c>
      <c r="C1158" s="223" t="s">
        <v>2383</v>
      </c>
      <c r="D1158" s="239" t="s">
        <v>72</v>
      </c>
      <c r="E1158" s="239">
        <v>3</v>
      </c>
      <c r="F1158" s="240">
        <v>28.68</v>
      </c>
      <c r="G1158" s="240">
        <f t="shared" si="72"/>
        <v>33.062303999999997</v>
      </c>
      <c r="H1158" s="240">
        <f t="shared" si="73"/>
        <v>34.682724</v>
      </c>
      <c r="I1158" s="240">
        <f t="shared" si="74"/>
        <v>99.186911999999992</v>
      </c>
      <c r="J1158" s="240">
        <f t="shared" si="75"/>
        <v>104.04817199999999</v>
      </c>
    </row>
    <row r="1159" spans="1:10">
      <c r="A1159" s="239" t="s">
        <v>2384</v>
      </c>
      <c r="B1159" s="239" t="s">
        <v>70</v>
      </c>
      <c r="C1159" s="223" t="s">
        <v>2385</v>
      </c>
      <c r="D1159" s="239" t="s">
        <v>72</v>
      </c>
      <c r="E1159" s="239">
        <v>3</v>
      </c>
      <c r="F1159" s="240">
        <v>74.61</v>
      </c>
      <c r="G1159" s="240">
        <f t="shared" si="72"/>
        <v>86.010407999999998</v>
      </c>
      <c r="H1159" s="240">
        <f t="shared" si="73"/>
        <v>90.225873000000007</v>
      </c>
      <c r="I1159" s="240">
        <f t="shared" si="74"/>
        <v>258.03122400000001</v>
      </c>
      <c r="J1159" s="240">
        <f t="shared" si="75"/>
        <v>270.67761900000005</v>
      </c>
    </row>
    <row r="1160" spans="1:10">
      <c r="A1160" s="239" t="s">
        <v>2386</v>
      </c>
      <c r="B1160" s="239" t="s">
        <v>70</v>
      </c>
      <c r="C1160" s="223" t="s">
        <v>2387</v>
      </c>
      <c r="D1160" s="239" t="s">
        <v>72</v>
      </c>
      <c r="E1160" s="239">
        <v>3</v>
      </c>
      <c r="F1160" s="240">
        <v>151.96</v>
      </c>
      <c r="G1160" s="240">
        <f t="shared" si="72"/>
        <v>175.17948800000002</v>
      </c>
      <c r="H1160" s="240">
        <f t="shared" si="73"/>
        <v>183.76522800000001</v>
      </c>
      <c r="I1160" s="240">
        <f t="shared" si="74"/>
        <v>525.53846400000009</v>
      </c>
      <c r="J1160" s="240">
        <f t="shared" si="75"/>
        <v>551.29568400000005</v>
      </c>
    </row>
    <row r="1161" spans="1:10" ht="30">
      <c r="A1161" s="239" t="s">
        <v>2388</v>
      </c>
      <c r="B1161" s="239" t="s">
        <v>70</v>
      </c>
      <c r="C1161" s="223" t="s">
        <v>2389</v>
      </c>
      <c r="D1161" s="239" t="s">
        <v>72</v>
      </c>
      <c r="E1161" s="239">
        <v>6</v>
      </c>
      <c r="F1161" s="240">
        <v>122.48</v>
      </c>
      <c r="G1161" s="240">
        <f t="shared" si="72"/>
        <v>141.19494400000002</v>
      </c>
      <c r="H1161" s="240">
        <f t="shared" si="73"/>
        <v>148.11506400000002</v>
      </c>
      <c r="I1161" s="240">
        <f t="shared" si="74"/>
        <v>847.16966400000013</v>
      </c>
      <c r="J1161" s="240">
        <f t="shared" si="75"/>
        <v>888.69038400000011</v>
      </c>
    </row>
    <row r="1162" spans="1:10" ht="30">
      <c r="A1162" s="239" t="s">
        <v>2390</v>
      </c>
      <c r="B1162" s="239" t="s">
        <v>70</v>
      </c>
      <c r="C1162" s="223" t="s">
        <v>2391</v>
      </c>
      <c r="D1162" s="239" t="s">
        <v>72</v>
      </c>
      <c r="E1162" s="239">
        <v>3</v>
      </c>
      <c r="F1162" s="240">
        <v>175.23</v>
      </c>
      <c r="G1162" s="240">
        <f t="shared" si="72"/>
        <v>202.005144</v>
      </c>
      <c r="H1162" s="240">
        <f t="shared" si="73"/>
        <v>211.90563900000001</v>
      </c>
      <c r="I1162" s="240">
        <f t="shared" si="74"/>
        <v>606.01543200000003</v>
      </c>
      <c r="J1162" s="240">
        <f t="shared" si="75"/>
        <v>635.71691699999997</v>
      </c>
    </row>
    <row r="1163" spans="1:10" ht="30">
      <c r="A1163" s="239" t="s">
        <v>2392</v>
      </c>
      <c r="B1163" s="239" t="s">
        <v>70</v>
      </c>
      <c r="C1163" s="223" t="s">
        <v>2393</v>
      </c>
      <c r="D1163" s="239" t="s">
        <v>72</v>
      </c>
      <c r="E1163" s="239">
        <v>12</v>
      </c>
      <c r="F1163" s="240">
        <v>331.24</v>
      </c>
      <c r="G1163" s="240">
        <f t="shared" si="72"/>
        <v>381.85347200000001</v>
      </c>
      <c r="H1163" s="240">
        <f t="shared" si="73"/>
        <v>400.568532</v>
      </c>
      <c r="I1163" s="240">
        <f t="shared" si="74"/>
        <v>4582.2416640000001</v>
      </c>
      <c r="J1163" s="240">
        <f t="shared" si="75"/>
        <v>4806.8223840000001</v>
      </c>
    </row>
    <row r="1164" spans="1:10">
      <c r="A1164" s="239" t="s">
        <v>2394</v>
      </c>
      <c r="B1164" s="239" t="s">
        <v>70</v>
      </c>
      <c r="C1164" s="223" t="s">
        <v>2395</v>
      </c>
      <c r="D1164" s="239" t="s">
        <v>72</v>
      </c>
      <c r="E1164" s="239">
        <v>1</v>
      </c>
      <c r="F1164" s="240">
        <v>384.8</v>
      </c>
      <c r="G1164" s="240">
        <f t="shared" si="72"/>
        <v>443.59744000000001</v>
      </c>
      <c r="H1164" s="240">
        <f t="shared" si="73"/>
        <v>465.33864000000005</v>
      </c>
      <c r="I1164" s="240">
        <f t="shared" si="74"/>
        <v>443.59744000000001</v>
      </c>
      <c r="J1164" s="240">
        <f t="shared" si="75"/>
        <v>465.33864000000005</v>
      </c>
    </row>
    <row r="1165" spans="1:10">
      <c r="A1165" s="239" t="s">
        <v>2396</v>
      </c>
      <c r="B1165" s="239" t="s">
        <v>70</v>
      </c>
      <c r="C1165" s="223" t="s">
        <v>2397</v>
      </c>
      <c r="D1165" s="239" t="s">
        <v>72</v>
      </c>
      <c r="E1165" s="239">
        <v>6</v>
      </c>
      <c r="F1165" s="240">
        <v>162.5</v>
      </c>
      <c r="G1165" s="240">
        <f t="shared" si="72"/>
        <v>187.33</v>
      </c>
      <c r="H1165" s="240">
        <f t="shared" si="73"/>
        <v>196.51125000000002</v>
      </c>
      <c r="I1165" s="240">
        <f t="shared" si="74"/>
        <v>1123.98</v>
      </c>
      <c r="J1165" s="240">
        <f t="shared" si="75"/>
        <v>1179.0675000000001</v>
      </c>
    </row>
    <row r="1166" spans="1:10">
      <c r="A1166" s="239" t="s">
        <v>2398</v>
      </c>
      <c r="B1166" s="239" t="s">
        <v>70</v>
      </c>
      <c r="C1166" s="223" t="s">
        <v>2399</v>
      </c>
      <c r="D1166" s="239" t="s">
        <v>72</v>
      </c>
      <c r="E1166" s="239">
        <v>6</v>
      </c>
      <c r="F1166" s="240">
        <v>134.85</v>
      </c>
      <c r="G1166" s="240">
        <f t="shared" si="72"/>
        <v>155.45508000000001</v>
      </c>
      <c r="H1166" s="240">
        <f t="shared" si="73"/>
        <v>163.074105</v>
      </c>
      <c r="I1166" s="240">
        <f t="shared" si="74"/>
        <v>932.73048000000006</v>
      </c>
      <c r="J1166" s="240">
        <f t="shared" si="75"/>
        <v>978.44462999999996</v>
      </c>
    </row>
    <row r="1167" spans="1:10">
      <c r="A1167" s="239" t="s">
        <v>2400</v>
      </c>
      <c r="B1167" s="239" t="s">
        <v>70</v>
      </c>
      <c r="C1167" s="223" t="s">
        <v>2401</v>
      </c>
      <c r="D1167" s="239" t="s">
        <v>72</v>
      </c>
      <c r="E1167" s="239">
        <v>6</v>
      </c>
      <c r="F1167" s="240">
        <v>90.48</v>
      </c>
      <c r="G1167" s="240">
        <f t="shared" si="72"/>
        <v>104.30534400000001</v>
      </c>
      <c r="H1167" s="240">
        <f t="shared" si="73"/>
        <v>109.41746400000001</v>
      </c>
      <c r="I1167" s="240">
        <f t="shared" si="74"/>
        <v>625.83206400000006</v>
      </c>
      <c r="J1167" s="240">
        <f t="shared" si="75"/>
        <v>656.50478400000009</v>
      </c>
    </row>
    <row r="1168" spans="1:10">
      <c r="A1168" s="239" t="s">
        <v>2402</v>
      </c>
      <c r="B1168" s="239" t="s">
        <v>70</v>
      </c>
      <c r="C1168" s="223" t="s">
        <v>2403</v>
      </c>
      <c r="D1168" s="239" t="s">
        <v>72</v>
      </c>
      <c r="E1168" s="239">
        <v>6</v>
      </c>
      <c r="F1168" s="240">
        <v>58.06</v>
      </c>
      <c r="G1168" s="240">
        <f t="shared" si="72"/>
        <v>66.931567999999999</v>
      </c>
      <c r="H1168" s="240">
        <f t="shared" si="73"/>
        <v>70.21195800000001</v>
      </c>
      <c r="I1168" s="240">
        <f t="shared" si="74"/>
        <v>401.58940799999999</v>
      </c>
      <c r="J1168" s="240">
        <f t="shared" si="75"/>
        <v>421.27174800000006</v>
      </c>
    </row>
    <row r="1169" spans="1:10">
      <c r="A1169" s="239" t="s">
        <v>2404</v>
      </c>
      <c r="B1169" s="239" t="s">
        <v>70</v>
      </c>
      <c r="C1169" s="223" t="s">
        <v>2405</v>
      </c>
      <c r="D1169" s="239" t="s">
        <v>72</v>
      </c>
      <c r="E1169" s="239">
        <v>7</v>
      </c>
      <c r="F1169" s="240">
        <v>250.58</v>
      </c>
      <c r="G1169" s="240">
        <f t="shared" si="72"/>
        <v>288.86862400000001</v>
      </c>
      <c r="H1169" s="240">
        <f t="shared" si="73"/>
        <v>303.02639400000004</v>
      </c>
      <c r="I1169" s="240">
        <f t="shared" si="74"/>
        <v>2022.0803680000001</v>
      </c>
      <c r="J1169" s="240">
        <f t="shared" si="75"/>
        <v>2121.1847580000003</v>
      </c>
    </row>
    <row r="1170" spans="1:10">
      <c r="A1170" s="239" t="s">
        <v>2406</v>
      </c>
      <c r="B1170" s="239" t="s">
        <v>70</v>
      </c>
      <c r="C1170" s="223" t="s">
        <v>2407</v>
      </c>
      <c r="D1170" s="239" t="s">
        <v>72</v>
      </c>
      <c r="E1170" s="239">
        <v>7</v>
      </c>
      <c r="F1170" s="240">
        <v>67.02</v>
      </c>
      <c r="G1170" s="240">
        <f t="shared" si="72"/>
        <v>77.260655999999997</v>
      </c>
      <c r="H1170" s="240">
        <f t="shared" si="73"/>
        <v>81.047286</v>
      </c>
      <c r="I1170" s="240">
        <f t="shared" si="74"/>
        <v>540.82459199999994</v>
      </c>
      <c r="J1170" s="240">
        <f t="shared" si="75"/>
        <v>567.33100200000001</v>
      </c>
    </row>
    <row r="1171" spans="1:10">
      <c r="A1171" s="239" t="s">
        <v>2408</v>
      </c>
      <c r="B1171" s="239" t="s">
        <v>70</v>
      </c>
      <c r="C1171" s="223" t="s">
        <v>2409</v>
      </c>
      <c r="D1171" s="239" t="s">
        <v>72</v>
      </c>
      <c r="E1171" s="239">
        <v>1</v>
      </c>
      <c r="F1171" s="240">
        <v>137.1</v>
      </c>
      <c r="G1171" s="240">
        <f t="shared" si="72"/>
        <v>158.04888</v>
      </c>
      <c r="H1171" s="240">
        <f t="shared" si="73"/>
        <v>165.79503</v>
      </c>
      <c r="I1171" s="240">
        <f t="shared" si="74"/>
        <v>158.04888</v>
      </c>
      <c r="J1171" s="240">
        <f t="shared" si="75"/>
        <v>165.79503</v>
      </c>
    </row>
    <row r="1172" spans="1:10">
      <c r="A1172" s="239" t="s">
        <v>2410</v>
      </c>
      <c r="B1172" s="239" t="s">
        <v>70</v>
      </c>
      <c r="C1172" s="223" t="s">
        <v>2411</v>
      </c>
      <c r="D1172" s="239" t="s">
        <v>72</v>
      </c>
      <c r="E1172" s="239">
        <v>1</v>
      </c>
      <c r="F1172" s="240">
        <v>128.47</v>
      </c>
      <c r="G1172" s="240">
        <f t="shared" si="72"/>
        <v>148.10021600000002</v>
      </c>
      <c r="H1172" s="240">
        <f t="shared" si="73"/>
        <v>155.35877099999999</v>
      </c>
      <c r="I1172" s="240">
        <f t="shared" si="74"/>
        <v>148.10021600000002</v>
      </c>
      <c r="J1172" s="240">
        <f t="shared" si="75"/>
        <v>155.35877099999999</v>
      </c>
    </row>
    <row r="1173" spans="1:10">
      <c r="A1173" s="239" t="s">
        <v>2412</v>
      </c>
      <c r="B1173" s="239" t="s">
        <v>70</v>
      </c>
      <c r="C1173" s="223" t="s">
        <v>2413</v>
      </c>
      <c r="D1173" s="239" t="s">
        <v>72</v>
      </c>
      <c r="E1173" s="239">
        <v>1</v>
      </c>
      <c r="F1173" s="240">
        <v>80.930000000000007</v>
      </c>
      <c r="G1173" s="240">
        <f t="shared" si="72"/>
        <v>93.296104000000014</v>
      </c>
      <c r="H1173" s="240">
        <f t="shared" si="73"/>
        <v>97.868649000000005</v>
      </c>
      <c r="I1173" s="240">
        <f t="shared" si="74"/>
        <v>93.296104000000014</v>
      </c>
      <c r="J1173" s="240">
        <f t="shared" si="75"/>
        <v>97.868649000000005</v>
      </c>
    </row>
    <row r="1174" spans="1:10">
      <c r="A1174" s="239" t="s">
        <v>2414</v>
      </c>
      <c r="B1174" s="239" t="s">
        <v>70</v>
      </c>
      <c r="C1174" s="223" t="s">
        <v>2415</v>
      </c>
      <c r="D1174" s="239" t="s">
        <v>72</v>
      </c>
      <c r="E1174" s="239">
        <v>1</v>
      </c>
      <c r="F1174" s="240">
        <v>371.11</v>
      </c>
      <c r="G1174" s="240">
        <f t="shared" si="72"/>
        <v>427.81560800000005</v>
      </c>
      <c r="H1174" s="240">
        <f t="shared" si="73"/>
        <v>448.78332300000005</v>
      </c>
      <c r="I1174" s="240">
        <f t="shared" si="74"/>
        <v>427.81560800000005</v>
      </c>
      <c r="J1174" s="240">
        <f t="shared" si="75"/>
        <v>448.78332300000005</v>
      </c>
    </row>
    <row r="1175" spans="1:10">
      <c r="A1175" s="239" t="s">
        <v>2416</v>
      </c>
      <c r="B1175" s="239" t="s">
        <v>70</v>
      </c>
      <c r="C1175" s="223" t="s">
        <v>2417</v>
      </c>
      <c r="D1175" s="239" t="s">
        <v>72</v>
      </c>
      <c r="E1175" s="239">
        <v>1</v>
      </c>
      <c r="F1175" s="240">
        <v>207.67</v>
      </c>
      <c r="G1175" s="240">
        <f t="shared" si="72"/>
        <v>239.40197599999999</v>
      </c>
      <c r="H1175" s="240">
        <f t="shared" si="73"/>
        <v>251.13533099999998</v>
      </c>
      <c r="I1175" s="240">
        <f t="shared" si="74"/>
        <v>239.40197599999999</v>
      </c>
      <c r="J1175" s="240">
        <f t="shared" si="75"/>
        <v>251.13533099999998</v>
      </c>
    </row>
    <row r="1176" spans="1:10">
      <c r="A1176" s="239" t="s">
        <v>2418</v>
      </c>
      <c r="B1176" s="239" t="s">
        <v>70</v>
      </c>
      <c r="C1176" s="223" t="s">
        <v>2419</v>
      </c>
      <c r="D1176" s="239" t="s">
        <v>72</v>
      </c>
      <c r="E1176" s="239">
        <v>1</v>
      </c>
      <c r="F1176" s="240">
        <v>508.76</v>
      </c>
      <c r="G1176" s="240">
        <f t="shared" si="72"/>
        <v>586.49852799999996</v>
      </c>
      <c r="H1176" s="240">
        <f t="shared" si="73"/>
        <v>615.24346800000001</v>
      </c>
      <c r="I1176" s="240">
        <f t="shared" si="74"/>
        <v>586.49852799999996</v>
      </c>
      <c r="J1176" s="240">
        <f t="shared" si="75"/>
        <v>615.24346800000001</v>
      </c>
    </row>
    <row r="1177" spans="1:10">
      <c r="A1177" s="239" t="s">
        <v>2420</v>
      </c>
      <c r="B1177" s="239" t="s">
        <v>70</v>
      </c>
      <c r="C1177" s="223" t="s">
        <v>2421</v>
      </c>
      <c r="D1177" s="239" t="s">
        <v>72</v>
      </c>
      <c r="E1177" s="239">
        <v>1</v>
      </c>
      <c r="F1177" s="240">
        <v>73.19</v>
      </c>
      <c r="G1177" s="240">
        <f t="shared" si="72"/>
        <v>84.373431999999994</v>
      </c>
      <c r="H1177" s="240">
        <f t="shared" si="73"/>
        <v>88.508667000000003</v>
      </c>
      <c r="I1177" s="240">
        <f t="shared" si="74"/>
        <v>84.373431999999994</v>
      </c>
      <c r="J1177" s="240">
        <f t="shared" si="75"/>
        <v>88.508667000000003</v>
      </c>
    </row>
    <row r="1178" spans="1:10">
      <c r="A1178" s="239" t="s">
        <v>2422</v>
      </c>
      <c r="B1178" s="239" t="s">
        <v>70</v>
      </c>
      <c r="C1178" s="223" t="s">
        <v>2423</v>
      </c>
      <c r="D1178" s="239" t="s">
        <v>72</v>
      </c>
      <c r="E1178" s="239">
        <v>1</v>
      </c>
      <c r="F1178" s="240">
        <v>895.36</v>
      </c>
      <c r="G1178" s="240">
        <f t="shared" si="72"/>
        <v>1032.171008</v>
      </c>
      <c r="H1178" s="240">
        <f t="shared" si="73"/>
        <v>1082.7588479999999</v>
      </c>
      <c r="I1178" s="240">
        <f t="shared" si="74"/>
        <v>1032.171008</v>
      </c>
      <c r="J1178" s="240">
        <f t="shared" si="75"/>
        <v>1082.7588479999999</v>
      </c>
    </row>
    <row r="1179" spans="1:10">
      <c r="A1179" s="239" t="s">
        <v>2424</v>
      </c>
      <c r="B1179" s="239" t="s">
        <v>70</v>
      </c>
      <c r="C1179" s="223" t="s">
        <v>2425</v>
      </c>
      <c r="D1179" s="239" t="s">
        <v>72</v>
      </c>
      <c r="E1179" s="239">
        <v>1</v>
      </c>
      <c r="F1179" s="240">
        <v>50.19</v>
      </c>
      <c r="G1179" s="240">
        <f t="shared" si="72"/>
        <v>57.859031999999999</v>
      </c>
      <c r="H1179" s="240">
        <f t="shared" si="73"/>
        <v>60.694766999999999</v>
      </c>
      <c r="I1179" s="240">
        <f t="shared" si="74"/>
        <v>57.859031999999999</v>
      </c>
      <c r="J1179" s="240">
        <f t="shared" si="75"/>
        <v>60.694766999999999</v>
      </c>
    </row>
    <row r="1180" spans="1:10">
      <c r="A1180" s="239" t="s">
        <v>2426</v>
      </c>
      <c r="B1180" s="239" t="s">
        <v>70</v>
      </c>
      <c r="C1180" s="223" t="s">
        <v>2427</v>
      </c>
      <c r="D1180" s="239" t="s">
        <v>980</v>
      </c>
      <c r="E1180" s="239">
        <v>22</v>
      </c>
      <c r="F1180" s="240">
        <v>31.64</v>
      </c>
      <c r="G1180" s="240">
        <f t="shared" si="72"/>
        <v>36.474592000000001</v>
      </c>
      <c r="H1180" s="240">
        <f t="shared" si="73"/>
        <v>38.262252000000004</v>
      </c>
      <c r="I1180" s="240">
        <f t="shared" si="74"/>
        <v>802.44102399999997</v>
      </c>
      <c r="J1180" s="240">
        <f t="shared" si="75"/>
        <v>841.76954400000011</v>
      </c>
    </row>
    <row r="1181" spans="1:10">
      <c r="A1181" s="239" t="s">
        <v>2428</v>
      </c>
      <c r="B1181" s="239" t="s">
        <v>70</v>
      </c>
      <c r="C1181" s="223" t="s">
        <v>2429</v>
      </c>
      <c r="D1181" s="239" t="s">
        <v>980</v>
      </c>
      <c r="E1181" s="239">
        <v>22</v>
      </c>
      <c r="F1181" s="240">
        <v>30.62</v>
      </c>
      <c r="G1181" s="240">
        <f t="shared" si="72"/>
        <v>35.298736000000005</v>
      </c>
      <c r="H1181" s="240">
        <f t="shared" si="73"/>
        <v>37.028766000000005</v>
      </c>
      <c r="I1181" s="240">
        <f t="shared" si="74"/>
        <v>776.57219200000009</v>
      </c>
      <c r="J1181" s="240">
        <f t="shared" si="75"/>
        <v>814.63285200000007</v>
      </c>
    </row>
    <row r="1182" spans="1:10">
      <c r="A1182" s="239" t="s">
        <v>2430</v>
      </c>
      <c r="B1182" s="239" t="s">
        <v>70</v>
      </c>
      <c r="C1182" s="223" t="s">
        <v>2431</v>
      </c>
      <c r="D1182" s="239" t="s">
        <v>753</v>
      </c>
      <c r="E1182" s="239">
        <v>144</v>
      </c>
      <c r="F1182" s="240">
        <v>710.94</v>
      </c>
      <c r="G1182" s="240">
        <f t="shared" si="72"/>
        <v>819.57163200000014</v>
      </c>
      <c r="H1182" s="240">
        <f t="shared" si="73"/>
        <v>859.73974200000009</v>
      </c>
      <c r="I1182" s="240">
        <f t="shared" si="74"/>
        <v>118018.31500800002</v>
      </c>
      <c r="J1182" s="240">
        <f t="shared" si="75"/>
        <v>123802.52284800001</v>
      </c>
    </row>
    <row r="1183" spans="1:10">
      <c r="A1183" s="239" t="s">
        <v>2432</v>
      </c>
      <c r="B1183" s="239" t="s">
        <v>70</v>
      </c>
      <c r="C1183" s="223" t="s">
        <v>2433</v>
      </c>
      <c r="D1183" s="239" t="s">
        <v>753</v>
      </c>
      <c r="E1183" s="239">
        <v>144</v>
      </c>
      <c r="F1183" s="240">
        <v>618.75</v>
      </c>
      <c r="G1183" s="240">
        <f t="shared" si="72"/>
        <v>713.29500000000007</v>
      </c>
      <c r="H1183" s="240">
        <f t="shared" si="73"/>
        <v>748.25437499999998</v>
      </c>
      <c r="I1183" s="240">
        <f t="shared" si="74"/>
        <v>102714.48000000001</v>
      </c>
      <c r="J1183" s="240">
        <f t="shared" si="75"/>
        <v>107748.63</v>
      </c>
    </row>
    <row r="1184" spans="1:10">
      <c r="A1184" s="239" t="s">
        <v>2434</v>
      </c>
      <c r="B1184" s="239" t="s">
        <v>70</v>
      </c>
      <c r="C1184" s="223" t="s">
        <v>2435</v>
      </c>
      <c r="D1184" s="239" t="s">
        <v>753</v>
      </c>
      <c r="E1184" s="239">
        <v>95</v>
      </c>
      <c r="F1184" s="240">
        <v>1608.74</v>
      </c>
      <c r="G1184" s="240">
        <f t="shared" si="72"/>
        <v>1854.555472</v>
      </c>
      <c r="H1184" s="240">
        <f t="shared" si="73"/>
        <v>1945.449282</v>
      </c>
      <c r="I1184" s="240">
        <f t="shared" si="74"/>
        <v>176182.76983999999</v>
      </c>
      <c r="J1184" s="240">
        <f t="shared" si="75"/>
        <v>184817.68179</v>
      </c>
    </row>
    <row r="1185" spans="1:10" ht="30">
      <c r="A1185" s="239" t="s">
        <v>2436</v>
      </c>
      <c r="B1185" s="239" t="s">
        <v>70</v>
      </c>
      <c r="C1185" s="223" t="s">
        <v>2437</v>
      </c>
      <c r="D1185" s="239" t="s">
        <v>753</v>
      </c>
      <c r="E1185" s="239">
        <v>95</v>
      </c>
      <c r="F1185" s="240">
        <v>1881</v>
      </c>
      <c r="G1185" s="240">
        <f t="shared" si="72"/>
        <v>2168.4168</v>
      </c>
      <c r="H1185" s="240">
        <f t="shared" si="73"/>
        <v>2274.6932999999999</v>
      </c>
      <c r="I1185" s="240">
        <f t="shared" si="74"/>
        <v>205999.59599999999</v>
      </c>
      <c r="J1185" s="240">
        <f t="shared" si="75"/>
        <v>216095.86349999998</v>
      </c>
    </row>
    <row r="1186" spans="1:10">
      <c r="A1186" s="239" t="s">
        <v>2438</v>
      </c>
      <c r="B1186" s="239" t="s">
        <v>70</v>
      </c>
      <c r="C1186" s="223" t="s">
        <v>2439</v>
      </c>
      <c r="D1186" s="239" t="s">
        <v>753</v>
      </c>
      <c r="E1186" s="239">
        <v>144</v>
      </c>
      <c r="F1186" s="240">
        <v>554.39</v>
      </c>
      <c r="G1186" s="240">
        <f t="shared" si="72"/>
        <v>639.10079199999996</v>
      </c>
      <c r="H1186" s="240">
        <f t="shared" si="73"/>
        <v>670.42382699999996</v>
      </c>
      <c r="I1186" s="240">
        <f t="shared" si="74"/>
        <v>92030.514047999997</v>
      </c>
      <c r="J1186" s="240">
        <f t="shared" si="75"/>
        <v>96541.031087999989</v>
      </c>
    </row>
    <row r="1187" spans="1:10">
      <c r="A1187" s="239" t="s">
        <v>2440</v>
      </c>
      <c r="B1187" s="239" t="s">
        <v>70</v>
      </c>
      <c r="C1187" s="223" t="s">
        <v>2441</v>
      </c>
      <c r="D1187" s="239" t="s">
        <v>753</v>
      </c>
      <c r="E1187" s="239">
        <v>337</v>
      </c>
      <c r="F1187" s="240">
        <v>173.25</v>
      </c>
      <c r="G1187" s="240">
        <f t="shared" si="72"/>
        <v>199.7226</v>
      </c>
      <c r="H1187" s="240">
        <f t="shared" si="73"/>
        <v>209.511225</v>
      </c>
      <c r="I1187" s="240">
        <f t="shared" si="74"/>
        <v>67306.516199999998</v>
      </c>
      <c r="J1187" s="240">
        <f t="shared" si="75"/>
        <v>70605.282825000002</v>
      </c>
    </row>
    <row r="1188" spans="1:10">
      <c r="A1188" s="239" t="s">
        <v>2442</v>
      </c>
      <c r="B1188" s="239" t="s">
        <v>70</v>
      </c>
      <c r="C1188" s="223" t="s">
        <v>2443</v>
      </c>
      <c r="D1188" s="239" t="s">
        <v>753</v>
      </c>
      <c r="E1188" s="239">
        <v>192</v>
      </c>
      <c r="F1188" s="240">
        <v>246.23</v>
      </c>
      <c r="G1188" s="240">
        <f t="shared" si="72"/>
        <v>283.85394400000001</v>
      </c>
      <c r="H1188" s="240">
        <f t="shared" si="73"/>
        <v>297.765939</v>
      </c>
      <c r="I1188" s="240">
        <f t="shared" si="74"/>
        <v>54499.957248000006</v>
      </c>
      <c r="J1188" s="240">
        <f t="shared" si="75"/>
        <v>57171.060288000001</v>
      </c>
    </row>
    <row r="1189" spans="1:10">
      <c r="A1189" s="239" t="s">
        <v>2444</v>
      </c>
      <c r="B1189" s="239" t="s">
        <v>70</v>
      </c>
      <c r="C1189" s="223" t="s">
        <v>2445</v>
      </c>
      <c r="D1189" s="239" t="s">
        <v>753</v>
      </c>
      <c r="E1189" s="239">
        <v>192</v>
      </c>
      <c r="F1189" s="240">
        <v>399.71</v>
      </c>
      <c r="G1189" s="240">
        <f t="shared" si="72"/>
        <v>460.78568799999999</v>
      </c>
      <c r="H1189" s="240">
        <f t="shared" si="73"/>
        <v>483.369303</v>
      </c>
      <c r="I1189" s="240">
        <f t="shared" si="74"/>
        <v>88470.852096000002</v>
      </c>
      <c r="J1189" s="240">
        <f t="shared" si="75"/>
        <v>92806.906176000004</v>
      </c>
    </row>
    <row r="1190" spans="1:10">
      <c r="A1190" s="239" t="s">
        <v>2446</v>
      </c>
      <c r="B1190" s="239" t="s">
        <v>70</v>
      </c>
      <c r="C1190" s="223" t="s">
        <v>2447</v>
      </c>
      <c r="D1190" s="239" t="s">
        <v>753</v>
      </c>
      <c r="E1190" s="239">
        <v>192</v>
      </c>
      <c r="F1190" s="240">
        <v>197.99</v>
      </c>
      <c r="G1190" s="240">
        <f t="shared" si="72"/>
        <v>228.24287200000003</v>
      </c>
      <c r="H1190" s="240">
        <f t="shared" si="73"/>
        <v>239.42930700000002</v>
      </c>
      <c r="I1190" s="240">
        <f t="shared" si="74"/>
        <v>43822.631424000007</v>
      </c>
      <c r="J1190" s="240">
        <f t="shared" si="75"/>
        <v>45970.426944000006</v>
      </c>
    </row>
    <row r="1191" spans="1:10">
      <c r="A1191" s="239" t="s">
        <v>2448</v>
      </c>
      <c r="B1191" s="239" t="s">
        <v>70</v>
      </c>
      <c r="C1191" s="223" t="s">
        <v>2449</v>
      </c>
      <c r="D1191" s="239" t="s">
        <v>753</v>
      </c>
      <c r="E1191" s="239">
        <v>192</v>
      </c>
      <c r="F1191" s="240">
        <v>297</v>
      </c>
      <c r="G1191" s="240">
        <f t="shared" si="72"/>
        <v>342.38159999999999</v>
      </c>
      <c r="H1191" s="240">
        <f t="shared" si="73"/>
        <v>359.16210000000001</v>
      </c>
      <c r="I1191" s="240">
        <f t="shared" si="74"/>
        <v>65737.267200000002</v>
      </c>
      <c r="J1191" s="240">
        <f t="shared" si="75"/>
        <v>68959.123200000002</v>
      </c>
    </row>
    <row r="1192" spans="1:10">
      <c r="A1192" s="239" t="s">
        <v>2450</v>
      </c>
      <c r="B1192" s="239" t="s">
        <v>70</v>
      </c>
      <c r="C1192" s="223" t="s">
        <v>2451</v>
      </c>
      <c r="D1192" s="239" t="s">
        <v>753</v>
      </c>
      <c r="E1192" s="239">
        <v>192</v>
      </c>
      <c r="F1192" s="240">
        <v>213.74</v>
      </c>
      <c r="G1192" s="240">
        <f t="shared" si="72"/>
        <v>246.39947200000003</v>
      </c>
      <c r="H1192" s="240">
        <f t="shared" si="73"/>
        <v>258.47578200000004</v>
      </c>
      <c r="I1192" s="240">
        <f t="shared" si="74"/>
        <v>47308.698624000004</v>
      </c>
      <c r="J1192" s="240">
        <f t="shared" si="75"/>
        <v>49627.350144000011</v>
      </c>
    </row>
    <row r="1193" spans="1:10">
      <c r="A1193" s="239" t="s">
        <v>2452</v>
      </c>
      <c r="B1193" s="239" t="s">
        <v>70</v>
      </c>
      <c r="C1193" s="223" t="s">
        <v>2453</v>
      </c>
      <c r="D1193" s="239" t="s">
        <v>753</v>
      </c>
      <c r="E1193" s="239">
        <v>192</v>
      </c>
      <c r="F1193" s="240">
        <v>371.25</v>
      </c>
      <c r="G1193" s="240">
        <f t="shared" si="72"/>
        <v>427.97700000000003</v>
      </c>
      <c r="H1193" s="240">
        <f t="shared" si="73"/>
        <v>448.95262500000001</v>
      </c>
      <c r="I1193" s="240">
        <f t="shared" si="74"/>
        <v>82171.584000000003</v>
      </c>
      <c r="J1193" s="240">
        <f t="shared" si="75"/>
        <v>86198.90400000001</v>
      </c>
    </row>
    <row r="1194" spans="1:10">
      <c r="A1194" s="239" t="s">
        <v>2454</v>
      </c>
      <c r="B1194" s="239" t="s">
        <v>70</v>
      </c>
      <c r="C1194" s="223" t="s">
        <v>2455</v>
      </c>
      <c r="D1194" s="239" t="s">
        <v>753</v>
      </c>
      <c r="E1194" s="239">
        <v>240</v>
      </c>
      <c r="F1194" s="240">
        <v>129.93</v>
      </c>
      <c r="G1194" s="240">
        <f t="shared" si="72"/>
        <v>149.78330400000002</v>
      </c>
      <c r="H1194" s="240">
        <f t="shared" si="73"/>
        <v>157.12434900000002</v>
      </c>
      <c r="I1194" s="240">
        <f t="shared" si="74"/>
        <v>35947.992960000003</v>
      </c>
      <c r="J1194" s="240">
        <f t="shared" si="75"/>
        <v>37709.843760000003</v>
      </c>
    </row>
    <row r="1195" spans="1:10">
      <c r="A1195" s="239" t="s">
        <v>2456</v>
      </c>
      <c r="B1195" s="239" t="s">
        <v>70</v>
      </c>
      <c r="C1195" s="223" t="s">
        <v>2457</v>
      </c>
      <c r="D1195" s="239" t="s">
        <v>753</v>
      </c>
      <c r="E1195" s="239">
        <v>173</v>
      </c>
      <c r="F1195" s="240">
        <v>148.5</v>
      </c>
      <c r="G1195" s="240">
        <f t="shared" si="72"/>
        <v>171.1908</v>
      </c>
      <c r="H1195" s="240">
        <f t="shared" si="73"/>
        <v>179.58105</v>
      </c>
      <c r="I1195" s="240">
        <f t="shared" si="74"/>
        <v>29616.008399999999</v>
      </c>
      <c r="J1195" s="240">
        <f t="shared" si="75"/>
        <v>31067.521650000002</v>
      </c>
    </row>
    <row r="1196" spans="1:10">
      <c r="A1196" s="239" t="s">
        <v>2458</v>
      </c>
      <c r="B1196" s="239" t="s">
        <v>70</v>
      </c>
      <c r="C1196" s="223" t="s">
        <v>2459</v>
      </c>
      <c r="D1196" s="239" t="s">
        <v>753</v>
      </c>
      <c r="E1196" s="239">
        <v>303</v>
      </c>
      <c r="F1196" s="240">
        <v>173.25</v>
      </c>
      <c r="G1196" s="240">
        <f t="shared" si="72"/>
        <v>199.7226</v>
      </c>
      <c r="H1196" s="240">
        <f t="shared" si="73"/>
        <v>209.511225</v>
      </c>
      <c r="I1196" s="240">
        <f t="shared" si="74"/>
        <v>60515.947800000002</v>
      </c>
      <c r="J1196" s="240">
        <f t="shared" si="75"/>
        <v>63481.901174999999</v>
      </c>
    </row>
    <row r="1197" spans="1:10">
      <c r="A1197" s="239" t="s">
        <v>2460</v>
      </c>
      <c r="B1197" s="239" t="s">
        <v>70</v>
      </c>
      <c r="C1197" s="223" t="s">
        <v>2461</v>
      </c>
      <c r="D1197" s="239" t="s">
        <v>753</v>
      </c>
      <c r="E1197" s="239">
        <v>173</v>
      </c>
      <c r="F1197" s="240">
        <v>210.37</v>
      </c>
      <c r="G1197" s="240">
        <f t="shared" si="72"/>
        <v>242.51453600000002</v>
      </c>
      <c r="H1197" s="240">
        <f t="shared" si="73"/>
        <v>254.400441</v>
      </c>
      <c r="I1197" s="240">
        <f t="shared" si="74"/>
        <v>41955.014728000002</v>
      </c>
      <c r="J1197" s="240">
        <f t="shared" si="75"/>
        <v>44011.276293000003</v>
      </c>
    </row>
    <row r="1198" spans="1:10">
      <c r="A1198" s="239" t="s">
        <v>2462</v>
      </c>
      <c r="B1198" s="239" t="s">
        <v>70</v>
      </c>
      <c r="C1198" s="223" t="s">
        <v>2463</v>
      </c>
      <c r="D1198" s="239" t="s">
        <v>753</v>
      </c>
      <c r="E1198" s="239">
        <v>173</v>
      </c>
      <c r="F1198" s="240">
        <v>306.89999999999998</v>
      </c>
      <c r="G1198" s="240">
        <f t="shared" si="72"/>
        <v>353.79431999999997</v>
      </c>
      <c r="H1198" s="240">
        <f t="shared" si="73"/>
        <v>371.13416999999998</v>
      </c>
      <c r="I1198" s="240">
        <f t="shared" si="74"/>
        <v>61206.417359999992</v>
      </c>
      <c r="J1198" s="240">
        <f t="shared" si="75"/>
        <v>64206.211409999996</v>
      </c>
    </row>
    <row r="1199" spans="1:10">
      <c r="A1199" s="239" t="s">
        <v>2464</v>
      </c>
      <c r="B1199" s="239" t="s">
        <v>70</v>
      </c>
      <c r="C1199" s="223" t="s">
        <v>2465</v>
      </c>
      <c r="D1199" s="239" t="s">
        <v>753</v>
      </c>
      <c r="E1199" s="239">
        <v>435</v>
      </c>
      <c r="F1199" s="240">
        <v>123.74</v>
      </c>
      <c r="G1199" s="240">
        <f t="shared" si="72"/>
        <v>142.64747199999999</v>
      </c>
      <c r="H1199" s="240">
        <f t="shared" si="73"/>
        <v>149.63878199999999</v>
      </c>
      <c r="I1199" s="240">
        <f t="shared" si="74"/>
        <v>62051.650320000001</v>
      </c>
      <c r="J1199" s="240">
        <f t="shared" si="75"/>
        <v>65092.870169999995</v>
      </c>
    </row>
    <row r="1200" spans="1:10">
      <c r="A1200" s="239" t="s">
        <v>2466</v>
      </c>
      <c r="B1200" s="239" t="s">
        <v>70</v>
      </c>
      <c r="C1200" s="223" t="s">
        <v>2467</v>
      </c>
      <c r="D1200" s="239" t="s">
        <v>753</v>
      </c>
      <c r="E1200" s="239">
        <v>173</v>
      </c>
      <c r="F1200" s="240">
        <v>371.25</v>
      </c>
      <c r="G1200" s="240">
        <f t="shared" si="72"/>
        <v>427.97700000000003</v>
      </c>
      <c r="H1200" s="240">
        <f t="shared" si="73"/>
        <v>448.95262500000001</v>
      </c>
      <c r="I1200" s="240">
        <f t="shared" si="74"/>
        <v>74040.021000000008</v>
      </c>
      <c r="J1200" s="240">
        <f t="shared" si="75"/>
        <v>77668.804124999995</v>
      </c>
    </row>
    <row r="1201" spans="1:10">
      <c r="A1201" s="239" t="s">
        <v>2468</v>
      </c>
      <c r="B1201" s="239" t="s">
        <v>70</v>
      </c>
      <c r="C1201" s="223" t="s">
        <v>2469</v>
      </c>
      <c r="D1201" s="239" t="s">
        <v>753</v>
      </c>
      <c r="E1201" s="239">
        <v>173</v>
      </c>
      <c r="F1201" s="240">
        <v>383.62</v>
      </c>
      <c r="G1201" s="240">
        <f t="shared" si="72"/>
        <v>442.23713600000002</v>
      </c>
      <c r="H1201" s="240">
        <f t="shared" si="73"/>
        <v>463.91166600000003</v>
      </c>
      <c r="I1201" s="240">
        <f t="shared" si="74"/>
        <v>76507.024528000009</v>
      </c>
      <c r="J1201" s="240">
        <f t="shared" si="75"/>
        <v>80256.718218000009</v>
      </c>
    </row>
    <row r="1202" spans="1:10">
      <c r="A1202" s="239" t="s">
        <v>2470</v>
      </c>
      <c r="B1202" s="239" t="s">
        <v>70</v>
      </c>
      <c r="C1202" s="223" t="s">
        <v>2471</v>
      </c>
      <c r="D1202" s="239" t="s">
        <v>753</v>
      </c>
      <c r="E1202" s="239">
        <v>173</v>
      </c>
      <c r="F1202" s="240">
        <v>287.89999999999998</v>
      </c>
      <c r="G1202" s="240">
        <f t="shared" si="72"/>
        <v>331.89112</v>
      </c>
      <c r="H1202" s="240">
        <f t="shared" si="73"/>
        <v>348.15746999999999</v>
      </c>
      <c r="I1202" s="240">
        <f t="shared" si="74"/>
        <v>57417.163760000003</v>
      </c>
      <c r="J1202" s="240">
        <f t="shared" si="75"/>
        <v>60231.242310000001</v>
      </c>
    </row>
    <row r="1203" spans="1:10">
      <c r="A1203" s="239" t="s">
        <v>2472</v>
      </c>
      <c r="B1203" s="239" t="s">
        <v>70</v>
      </c>
      <c r="C1203" s="223" t="s">
        <v>2473</v>
      </c>
      <c r="D1203" s="239" t="s">
        <v>753</v>
      </c>
      <c r="E1203" s="239">
        <v>173</v>
      </c>
      <c r="F1203" s="240">
        <v>169.88</v>
      </c>
      <c r="G1203" s="240">
        <f t="shared" si="72"/>
        <v>195.83766399999999</v>
      </c>
      <c r="H1203" s="240">
        <f t="shared" si="73"/>
        <v>205.43588400000002</v>
      </c>
      <c r="I1203" s="240">
        <f t="shared" si="74"/>
        <v>33879.915871999998</v>
      </c>
      <c r="J1203" s="240">
        <f t="shared" si="75"/>
        <v>35540.407932000002</v>
      </c>
    </row>
    <row r="1204" spans="1:10">
      <c r="A1204" s="239" t="s">
        <v>2474</v>
      </c>
      <c r="B1204" s="239" t="s">
        <v>70</v>
      </c>
      <c r="C1204" s="223" t="s">
        <v>2475</v>
      </c>
      <c r="D1204" s="239" t="s">
        <v>753</v>
      </c>
      <c r="E1204" s="239">
        <v>173</v>
      </c>
      <c r="F1204" s="240">
        <v>221.77</v>
      </c>
      <c r="G1204" s="240">
        <f t="shared" si="72"/>
        <v>255.65645600000002</v>
      </c>
      <c r="H1204" s="240">
        <f t="shared" si="73"/>
        <v>268.18646100000001</v>
      </c>
      <c r="I1204" s="240">
        <f t="shared" si="74"/>
        <v>44228.566888000001</v>
      </c>
      <c r="J1204" s="240">
        <f t="shared" si="75"/>
        <v>46396.257752999998</v>
      </c>
    </row>
    <row r="1205" spans="1:10">
      <c r="A1205" s="239" t="s">
        <v>2476</v>
      </c>
      <c r="B1205" s="239" t="s">
        <v>70</v>
      </c>
      <c r="C1205" s="223" t="s">
        <v>2477</v>
      </c>
      <c r="D1205" s="239" t="s">
        <v>753</v>
      </c>
      <c r="E1205" s="239">
        <v>173</v>
      </c>
      <c r="F1205" s="240">
        <v>311.39999999999998</v>
      </c>
      <c r="G1205" s="240">
        <f t="shared" si="72"/>
        <v>358.98192</v>
      </c>
      <c r="H1205" s="240">
        <f t="shared" si="73"/>
        <v>376.57601999999997</v>
      </c>
      <c r="I1205" s="240">
        <f t="shared" si="74"/>
        <v>62103.872159999999</v>
      </c>
      <c r="J1205" s="240">
        <f t="shared" si="75"/>
        <v>65147.651459999994</v>
      </c>
    </row>
    <row r="1206" spans="1:10">
      <c r="A1206" s="239" t="s">
        <v>2478</v>
      </c>
      <c r="B1206" s="239" t="s">
        <v>70</v>
      </c>
      <c r="C1206" s="223" t="s">
        <v>2479</v>
      </c>
      <c r="D1206" s="239" t="s">
        <v>753</v>
      </c>
      <c r="E1206" s="239">
        <v>129</v>
      </c>
      <c r="F1206" s="240">
        <v>362.85</v>
      </c>
      <c r="G1206" s="240">
        <f t="shared" si="72"/>
        <v>418.29348000000005</v>
      </c>
      <c r="H1206" s="240">
        <f t="shared" si="73"/>
        <v>438.79450500000002</v>
      </c>
      <c r="I1206" s="240">
        <f t="shared" si="74"/>
        <v>53959.858920000006</v>
      </c>
      <c r="J1206" s="240">
        <f t="shared" si="75"/>
        <v>56604.491145</v>
      </c>
    </row>
    <row r="1207" spans="1:10">
      <c r="A1207" s="239" t="s">
        <v>2480</v>
      </c>
      <c r="B1207" s="239" t="s">
        <v>70</v>
      </c>
      <c r="C1207" s="223" t="s">
        <v>2481</v>
      </c>
      <c r="D1207" s="239" t="s">
        <v>753</v>
      </c>
      <c r="E1207" s="239">
        <v>216</v>
      </c>
      <c r="F1207" s="240">
        <v>205</v>
      </c>
      <c r="G1207" s="240">
        <f t="shared" si="72"/>
        <v>236.32400000000001</v>
      </c>
      <c r="H1207" s="240">
        <f t="shared" si="73"/>
        <v>247.90650000000002</v>
      </c>
      <c r="I1207" s="240">
        <f t="shared" si="74"/>
        <v>51045.984000000004</v>
      </c>
      <c r="J1207" s="240">
        <f t="shared" si="75"/>
        <v>53547.804000000004</v>
      </c>
    </row>
    <row r="1208" spans="1:10">
      <c r="A1208" s="239" t="s">
        <v>2482</v>
      </c>
      <c r="B1208" s="239" t="s">
        <v>70</v>
      </c>
      <c r="C1208" s="223" t="s">
        <v>2483</v>
      </c>
      <c r="D1208" s="239" t="s">
        <v>753</v>
      </c>
      <c r="E1208" s="239">
        <v>173</v>
      </c>
      <c r="F1208" s="240">
        <v>276.95</v>
      </c>
      <c r="G1208" s="240">
        <f t="shared" si="72"/>
        <v>319.26796000000002</v>
      </c>
      <c r="H1208" s="240">
        <f t="shared" si="73"/>
        <v>334.91563500000001</v>
      </c>
      <c r="I1208" s="240">
        <f t="shared" si="74"/>
        <v>55233.357080000002</v>
      </c>
      <c r="J1208" s="240">
        <f t="shared" si="75"/>
        <v>57940.404855000001</v>
      </c>
    </row>
    <row r="1209" spans="1:10">
      <c r="A1209" s="239">
        <v>1</v>
      </c>
      <c r="B1209" s="239" t="s">
        <v>2484</v>
      </c>
      <c r="C1209" s="239" t="s">
        <v>2485</v>
      </c>
      <c r="D1209" s="239" t="s">
        <v>2486</v>
      </c>
      <c r="E1209" s="239">
        <v>14</v>
      </c>
      <c r="F1209" s="240">
        <v>939.93999999999994</v>
      </c>
      <c r="G1209" s="316">
        <f t="shared" si="72"/>
        <v>1083.5628320000001</v>
      </c>
      <c r="H1209" s="240">
        <f t="shared" si="73"/>
        <v>1136.6694419999999</v>
      </c>
      <c r="I1209" s="240">
        <f t="shared" si="74"/>
        <v>15169.879648000002</v>
      </c>
      <c r="J1209" s="240">
        <f t="shared" si="75"/>
        <v>15913.372187999998</v>
      </c>
    </row>
    <row r="1210" spans="1:10">
      <c r="A1210" s="239">
        <v>2</v>
      </c>
      <c r="B1210" s="239" t="s">
        <v>2484</v>
      </c>
      <c r="C1210" s="239" t="s">
        <v>2487</v>
      </c>
      <c r="D1210" s="239" t="s">
        <v>2486</v>
      </c>
      <c r="E1210" s="239">
        <v>15</v>
      </c>
      <c r="F1210" s="240">
        <v>1039.03</v>
      </c>
      <c r="G1210" s="316">
        <f t="shared" ref="G1210:G1230" si="76">F1210*(1+$L$2)</f>
        <v>1197.793784</v>
      </c>
      <c r="H1210" s="240">
        <f t="shared" ref="H1210:H1230" si="77">F1210*(1+$M$2)</f>
        <v>1256.498979</v>
      </c>
      <c r="I1210" s="240">
        <f t="shared" ref="I1210:I1230" si="78">E1210*G1210</f>
        <v>17966.906759999998</v>
      </c>
      <c r="J1210" s="240">
        <f t="shared" ref="J1210:J1230" si="79">E1210*H1210</f>
        <v>18847.484684999999</v>
      </c>
    </row>
    <row r="1211" spans="1:10">
      <c r="A1211" s="239">
        <v>3</v>
      </c>
      <c r="B1211" s="239" t="s">
        <v>2484</v>
      </c>
      <c r="C1211" s="239" t="s">
        <v>2488</v>
      </c>
      <c r="D1211" s="239" t="s">
        <v>2486</v>
      </c>
      <c r="E1211" s="239">
        <v>16</v>
      </c>
      <c r="F1211" s="240">
        <v>1336.89</v>
      </c>
      <c r="G1211" s="316">
        <f t="shared" si="76"/>
        <v>1541.1667920000002</v>
      </c>
      <c r="H1211" s="240">
        <f t="shared" si="77"/>
        <v>1616.7010770000002</v>
      </c>
      <c r="I1211" s="240">
        <f t="shared" si="78"/>
        <v>24658.668672000003</v>
      </c>
      <c r="J1211" s="240">
        <f t="shared" si="79"/>
        <v>25867.217232000003</v>
      </c>
    </row>
    <row r="1212" spans="1:10">
      <c r="A1212" s="239">
        <v>4</v>
      </c>
      <c r="B1212" s="239" t="s">
        <v>2484</v>
      </c>
      <c r="C1212" s="239" t="s">
        <v>2489</v>
      </c>
      <c r="D1212" s="239" t="s">
        <v>2486</v>
      </c>
      <c r="E1212" s="239">
        <v>14</v>
      </c>
      <c r="F1212" s="240">
        <v>1568.7833333333331</v>
      </c>
      <c r="G1212" s="316">
        <f t="shared" si="76"/>
        <v>1808.4934266666664</v>
      </c>
      <c r="H1212" s="240">
        <f t="shared" si="77"/>
        <v>1897.1296849999997</v>
      </c>
      <c r="I1212" s="240">
        <f t="shared" si="78"/>
        <v>25318.907973333331</v>
      </c>
      <c r="J1212" s="240">
        <f t="shared" si="79"/>
        <v>26559.815589999995</v>
      </c>
    </row>
    <row r="1213" spans="1:10">
      <c r="A1213" s="239">
        <v>5</v>
      </c>
      <c r="B1213" s="239" t="s">
        <v>2484</v>
      </c>
      <c r="C1213" s="239" t="s">
        <v>2490</v>
      </c>
      <c r="D1213" s="239" t="s">
        <v>2486</v>
      </c>
      <c r="E1213" s="239">
        <v>14</v>
      </c>
      <c r="F1213" s="240">
        <v>1548.3066666666666</v>
      </c>
      <c r="G1213" s="316">
        <f t="shared" si="76"/>
        <v>1784.8879253333334</v>
      </c>
      <c r="H1213" s="240">
        <f t="shared" si="77"/>
        <v>1872.367252</v>
      </c>
      <c r="I1213" s="240">
        <f t="shared" si="78"/>
        <v>24988.43095466667</v>
      </c>
      <c r="J1213" s="240">
        <f t="shared" si="79"/>
        <v>26213.141528</v>
      </c>
    </row>
    <row r="1214" spans="1:10">
      <c r="A1214" s="239">
        <v>6</v>
      </c>
      <c r="B1214" s="239" t="s">
        <v>2484</v>
      </c>
      <c r="C1214" s="239" t="s">
        <v>2491</v>
      </c>
      <c r="D1214" s="239" t="s">
        <v>2486</v>
      </c>
      <c r="E1214" s="239">
        <v>14</v>
      </c>
      <c r="F1214" s="240">
        <v>1918.4833333333336</v>
      </c>
      <c r="G1214" s="316">
        <f t="shared" si="76"/>
        <v>2211.627586666667</v>
      </c>
      <c r="H1214" s="240">
        <f t="shared" si="77"/>
        <v>2320.0218950000003</v>
      </c>
      <c r="I1214" s="240">
        <f t="shared" si="78"/>
        <v>30962.786213333336</v>
      </c>
      <c r="J1214" s="240">
        <f t="shared" si="79"/>
        <v>32480.306530000005</v>
      </c>
    </row>
    <row r="1215" spans="1:10">
      <c r="A1215" s="239">
        <v>7</v>
      </c>
      <c r="B1215" s="239" t="s">
        <v>2484</v>
      </c>
      <c r="C1215" s="239" t="s">
        <v>2492</v>
      </c>
      <c r="D1215" s="239" t="s">
        <v>2486</v>
      </c>
      <c r="E1215" s="239">
        <v>14</v>
      </c>
      <c r="F1215" s="240">
        <v>3031.41</v>
      </c>
      <c r="G1215" s="316">
        <f t="shared" si="76"/>
        <v>3494.6094480000002</v>
      </c>
      <c r="H1215" s="240">
        <f t="shared" si="77"/>
        <v>3665.8841130000001</v>
      </c>
      <c r="I1215" s="240">
        <f t="shared" si="78"/>
        <v>48924.532272000004</v>
      </c>
      <c r="J1215" s="240">
        <f t="shared" si="79"/>
        <v>51322.377582000001</v>
      </c>
    </row>
    <row r="1216" spans="1:10">
      <c r="A1216" s="239">
        <v>8</v>
      </c>
      <c r="B1216" s="239" t="s">
        <v>2484</v>
      </c>
      <c r="C1216" s="239" t="s">
        <v>2493</v>
      </c>
      <c r="D1216" s="239" t="s">
        <v>2486</v>
      </c>
      <c r="E1216" s="239">
        <v>4</v>
      </c>
      <c r="F1216" s="240">
        <v>4058.84</v>
      </c>
      <c r="G1216" s="316">
        <f t="shared" si="76"/>
        <v>4679.0307520000006</v>
      </c>
      <c r="H1216" s="240">
        <f t="shared" si="77"/>
        <v>4908.3552120000004</v>
      </c>
      <c r="I1216" s="240">
        <f t="shared" si="78"/>
        <v>18716.123008000002</v>
      </c>
      <c r="J1216" s="240">
        <f t="shared" si="79"/>
        <v>19633.420848000002</v>
      </c>
    </row>
    <row r="1217" spans="1:10">
      <c r="A1217" s="239">
        <v>9</v>
      </c>
      <c r="B1217" s="239" t="s">
        <v>2484</v>
      </c>
      <c r="C1217" s="239" t="s">
        <v>2494</v>
      </c>
      <c r="D1217" s="239" t="s">
        <v>2486</v>
      </c>
      <c r="E1217" s="239">
        <v>4</v>
      </c>
      <c r="F1217" s="240">
        <v>2779.0933333333328</v>
      </c>
      <c r="G1217" s="316">
        <f t="shared" si="76"/>
        <v>3203.7387946666663</v>
      </c>
      <c r="H1217" s="240">
        <f t="shared" si="77"/>
        <v>3360.7575679999995</v>
      </c>
      <c r="I1217" s="240">
        <f t="shared" si="78"/>
        <v>12814.955178666665</v>
      </c>
      <c r="J1217" s="240">
        <f t="shared" si="79"/>
        <v>13443.030271999998</v>
      </c>
    </row>
    <row r="1218" spans="1:10">
      <c r="A1218" s="239">
        <v>10</v>
      </c>
      <c r="B1218" s="239" t="s">
        <v>2484</v>
      </c>
      <c r="C1218" s="239" t="s">
        <v>2495</v>
      </c>
      <c r="D1218" s="239" t="s">
        <v>1306</v>
      </c>
      <c r="E1218" s="239">
        <v>70</v>
      </c>
      <c r="F1218" s="240">
        <v>1320.91</v>
      </c>
      <c r="G1218" s="316">
        <f t="shared" si="76"/>
        <v>1522.7450480000002</v>
      </c>
      <c r="H1218" s="240">
        <f t="shared" si="77"/>
        <v>1597.3764630000001</v>
      </c>
      <c r="I1218" s="240">
        <f t="shared" si="78"/>
        <v>106592.15336000001</v>
      </c>
      <c r="J1218" s="240">
        <f t="shared" si="79"/>
        <v>111816.35241000001</v>
      </c>
    </row>
    <row r="1219" spans="1:10">
      <c r="A1219" s="239">
        <v>11</v>
      </c>
      <c r="B1219" s="239" t="s">
        <v>2484</v>
      </c>
      <c r="C1219" s="239" t="s">
        <v>2496</v>
      </c>
      <c r="D1219" s="239" t="s">
        <v>2486</v>
      </c>
      <c r="E1219" s="239">
        <v>6</v>
      </c>
      <c r="F1219" s="240">
        <v>886.34666666666669</v>
      </c>
      <c r="G1219" s="316">
        <f t="shared" si="76"/>
        <v>1021.7804373333335</v>
      </c>
      <c r="H1219" s="240">
        <f t="shared" si="77"/>
        <v>1071.8590240000001</v>
      </c>
      <c r="I1219" s="240">
        <f t="shared" si="78"/>
        <v>6130.6826240000009</v>
      </c>
      <c r="J1219" s="240">
        <f t="shared" si="79"/>
        <v>6431.1541440000001</v>
      </c>
    </row>
    <row r="1220" spans="1:10">
      <c r="A1220" s="239">
        <v>12</v>
      </c>
      <c r="B1220" s="239" t="s">
        <v>2484</v>
      </c>
      <c r="C1220" s="239" t="s">
        <v>2497</v>
      </c>
      <c r="D1220" s="239" t="s">
        <v>2486</v>
      </c>
      <c r="E1220" s="239">
        <v>35</v>
      </c>
      <c r="F1220" s="240">
        <v>5.1833333333333336</v>
      </c>
      <c r="G1220" s="316">
        <f t="shared" si="76"/>
        <v>5.9753466666666668</v>
      </c>
      <c r="H1220" s="240">
        <f t="shared" si="77"/>
        <v>6.2682050000000009</v>
      </c>
      <c r="I1220" s="240">
        <f t="shared" si="78"/>
        <v>209.13713333333334</v>
      </c>
      <c r="J1220" s="240">
        <f t="shared" si="79"/>
        <v>219.38717500000004</v>
      </c>
    </row>
    <row r="1221" spans="1:10">
      <c r="A1221" s="239">
        <v>13</v>
      </c>
      <c r="B1221" s="239" t="s">
        <v>2484</v>
      </c>
      <c r="C1221" s="239" t="s">
        <v>2498</v>
      </c>
      <c r="D1221" s="239" t="s">
        <v>2486</v>
      </c>
      <c r="E1221" s="239">
        <v>1</v>
      </c>
      <c r="F1221" s="240">
        <v>37.01</v>
      </c>
      <c r="G1221" s="316">
        <f t="shared" si="76"/>
        <v>42.665128000000003</v>
      </c>
      <c r="H1221" s="240">
        <f t="shared" si="77"/>
        <v>44.756192999999996</v>
      </c>
      <c r="I1221" s="240">
        <f t="shared" si="78"/>
        <v>42.665128000000003</v>
      </c>
      <c r="J1221" s="240">
        <f t="shared" si="79"/>
        <v>44.756192999999996</v>
      </c>
    </row>
    <row r="1222" spans="1:10">
      <c r="A1222" s="239">
        <v>14</v>
      </c>
      <c r="B1222" s="239" t="s">
        <v>2484</v>
      </c>
      <c r="C1222" s="239" t="s">
        <v>2499</v>
      </c>
      <c r="D1222" s="239" t="s">
        <v>1306</v>
      </c>
      <c r="E1222" s="239">
        <v>70</v>
      </c>
      <c r="F1222" s="240">
        <v>1053.3766666666668</v>
      </c>
      <c r="G1222" s="316">
        <f t="shared" si="76"/>
        <v>1214.3326213333335</v>
      </c>
      <c r="H1222" s="240">
        <f t="shared" si="77"/>
        <v>1273.8484030000002</v>
      </c>
      <c r="I1222" s="240">
        <f t="shared" si="78"/>
        <v>85003.283493333336</v>
      </c>
      <c r="J1222" s="240">
        <f t="shared" si="79"/>
        <v>89169.388210000019</v>
      </c>
    </row>
    <row r="1223" spans="1:10">
      <c r="A1223" s="239">
        <v>15</v>
      </c>
      <c r="B1223" s="239" t="s">
        <v>2484</v>
      </c>
      <c r="C1223" s="239" t="s">
        <v>2500</v>
      </c>
      <c r="D1223" s="239" t="s">
        <v>2486</v>
      </c>
      <c r="E1223" s="239">
        <v>21</v>
      </c>
      <c r="F1223" s="240">
        <v>174.72333333333336</v>
      </c>
      <c r="G1223" s="316">
        <f t="shared" si="76"/>
        <v>201.42105866666671</v>
      </c>
      <c r="H1223" s="240">
        <f t="shared" si="77"/>
        <v>211.29292700000005</v>
      </c>
      <c r="I1223" s="240">
        <f t="shared" si="78"/>
        <v>4229.8422320000009</v>
      </c>
      <c r="J1223" s="240">
        <f t="shared" si="79"/>
        <v>4437.1514670000006</v>
      </c>
    </row>
    <row r="1224" spans="1:10">
      <c r="A1224" s="239">
        <v>16</v>
      </c>
      <c r="B1224" s="239" t="s">
        <v>2484</v>
      </c>
      <c r="C1224" s="239" t="s">
        <v>2501</v>
      </c>
      <c r="D1224" s="239" t="s">
        <v>2486</v>
      </c>
      <c r="E1224" s="239">
        <v>49</v>
      </c>
      <c r="F1224" s="240">
        <v>6.9899999999999993</v>
      </c>
      <c r="G1224" s="316">
        <f t="shared" si="76"/>
        <v>8.0580719999999992</v>
      </c>
      <c r="H1224" s="240">
        <f t="shared" si="77"/>
        <v>8.4530069999999995</v>
      </c>
      <c r="I1224" s="240">
        <f t="shared" si="78"/>
        <v>394.84552799999994</v>
      </c>
      <c r="J1224" s="240">
        <f t="shared" si="79"/>
        <v>414.19734299999999</v>
      </c>
    </row>
    <row r="1225" spans="1:10">
      <c r="A1225" s="239">
        <v>17</v>
      </c>
      <c r="B1225" s="239" t="s">
        <v>2484</v>
      </c>
      <c r="C1225" s="239" t="s">
        <v>2502</v>
      </c>
      <c r="D1225" s="239" t="s">
        <v>2486</v>
      </c>
      <c r="E1225" s="239">
        <v>21</v>
      </c>
      <c r="F1225" s="240">
        <v>34.57</v>
      </c>
      <c r="G1225" s="316">
        <f t="shared" si="76"/>
        <v>39.852296000000003</v>
      </c>
      <c r="H1225" s="240">
        <f t="shared" si="77"/>
        <v>41.805501</v>
      </c>
      <c r="I1225" s="240">
        <f t="shared" si="78"/>
        <v>836.89821600000005</v>
      </c>
      <c r="J1225" s="240">
        <f t="shared" si="79"/>
        <v>877.91552100000001</v>
      </c>
    </row>
    <row r="1226" spans="1:10">
      <c r="A1226" s="239">
        <v>18</v>
      </c>
      <c r="B1226" s="239" t="s">
        <v>2484</v>
      </c>
      <c r="C1226" s="239" t="s">
        <v>2503</v>
      </c>
      <c r="D1226" s="239" t="s">
        <v>2486</v>
      </c>
      <c r="E1226" s="239">
        <v>1</v>
      </c>
      <c r="F1226" s="240">
        <v>5340.75</v>
      </c>
      <c r="G1226" s="316">
        <f t="shared" si="76"/>
        <v>6156.8166000000001</v>
      </c>
      <c r="H1226" s="240">
        <f t="shared" si="77"/>
        <v>6458.5689750000001</v>
      </c>
      <c r="I1226" s="240">
        <f t="shared" si="78"/>
        <v>6156.8166000000001</v>
      </c>
      <c r="J1226" s="240">
        <f t="shared" si="79"/>
        <v>6458.5689750000001</v>
      </c>
    </row>
    <row r="1227" spans="1:10">
      <c r="A1227" s="239">
        <v>19</v>
      </c>
      <c r="B1227" s="239" t="s">
        <v>2484</v>
      </c>
      <c r="C1227" s="239" t="s">
        <v>2504</v>
      </c>
      <c r="D1227" s="239" t="s">
        <v>2486</v>
      </c>
      <c r="E1227" s="239">
        <v>1</v>
      </c>
      <c r="F1227" s="240">
        <v>8103.5</v>
      </c>
      <c r="G1227" s="316">
        <f t="shared" si="76"/>
        <v>9341.7147999999997</v>
      </c>
      <c r="H1227" s="240">
        <f t="shared" si="77"/>
        <v>9799.5625500000006</v>
      </c>
      <c r="I1227" s="240">
        <f t="shared" si="78"/>
        <v>9341.7147999999997</v>
      </c>
      <c r="J1227" s="240">
        <f t="shared" si="79"/>
        <v>9799.5625500000006</v>
      </c>
    </row>
    <row r="1228" spans="1:10">
      <c r="A1228" s="239">
        <v>20</v>
      </c>
      <c r="B1228" s="239" t="s">
        <v>2484</v>
      </c>
      <c r="C1228" s="239" t="s">
        <v>2505</v>
      </c>
      <c r="D1228" s="239" t="s">
        <v>2486</v>
      </c>
      <c r="E1228" s="239">
        <v>1</v>
      </c>
      <c r="F1228" s="240">
        <v>6826.4</v>
      </c>
      <c r="G1228" s="316">
        <f t="shared" si="76"/>
        <v>7869.4739199999995</v>
      </c>
      <c r="H1228" s="240">
        <f t="shared" si="77"/>
        <v>8255.1655200000005</v>
      </c>
      <c r="I1228" s="240">
        <f t="shared" si="78"/>
        <v>7869.4739199999995</v>
      </c>
      <c r="J1228" s="240">
        <f t="shared" si="79"/>
        <v>8255.1655200000005</v>
      </c>
    </row>
    <row r="1229" spans="1:10">
      <c r="A1229" s="239">
        <v>21</v>
      </c>
      <c r="B1229" s="239" t="s">
        <v>2484</v>
      </c>
      <c r="C1229" s="239" t="s">
        <v>2506</v>
      </c>
      <c r="D1229" s="239" t="s">
        <v>2486</v>
      </c>
      <c r="E1229" s="239">
        <v>100</v>
      </c>
      <c r="F1229" s="240">
        <v>401.03</v>
      </c>
      <c r="G1229" s="316">
        <f t="shared" si="76"/>
        <v>462.30738400000001</v>
      </c>
      <c r="H1229" s="240">
        <f t="shared" si="77"/>
        <v>484.96557899999999</v>
      </c>
      <c r="I1229" s="240">
        <f t="shared" si="78"/>
        <v>46230.738400000002</v>
      </c>
      <c r="J1229" s="240">
        <f t="shared" si="79"/>
        <v>48496.5579</v>
      </c>
    </row>
    <row r="1230" spans="1:10">
      <c r="A1230" s="239">
        <v>22</v>
      </c>
      <c r="B1230" s="239" t="s">
        <v>2484</v>
      </c>
      <c r="C1230" s="239" t="s">
        <v>2507</v>
      </c>
      <c r="D1230" s="239" t="s">
        <v>2486</v>
      </c>
      <c r="E1230" s="239">
        <v>3</v>
      </c>
      <c r="F1230" s="240">
        <v>302.02</v>
      </c>
      <c r="G1230" s="316">
        <f t="shared" si="76"/>
        <v>348.168656</v>
      </c>
      <c r="H1230" s="240">
        <f t="shared" si="77"/>
        <v>365.23278599999998</v>
      </c>
      <c r="I1230" s="240">
        <f t="shared" si="78"/>
        <v>1044.5059679999999</v>
      </c>
      <c r="J1230" s="240">
        <f t="shared" si="79"/>
        <v>1095.6983579999999</v>
      </c>
    </row>
    <row r="1231" spans="1:10" ht="45">
      <c r="A1231" s="239">
        <v>1</v>
      </c>
      <c r="B1231" s="239" t="s">
        <v>2508</v>
      </c>
      <c r="C1231" s="223" t="s">
        <v>2509</v>
      </c>
      <c r="D1231" s="239" t="s">
        <v>2486</v>
      </c>
      <c r="E1231" s="239">
        <v>53</v>
      </c>
      <c r="F1231" s="239">
        <v>250</v>
      </c>
      <c r="G1231" s="240">
        <f t="shared" ref="G1231" si="80">F1231*(1+$L$2)</f>
        <v>288.2</v>
      </c>
      <c r="H1231" s="240">
        <f t="shared" ref="H1231" si="81">F1231*(1+$M$2)</f>
        <v>302.32499999999999</v>
      </c>
      <c r="I1231" s="240">
        <f t="shared" ref="I1231" si="82">E1231*G1231</f>
        <v>15274.599999999999</v>
      </c>
      <c r="J1231" s="240">
        <f t="shared" ref="J1231" si="83">E1231*H1231</f>
        <v>16023.224999999999</v>
      </c>
    </row>
    <row r="1232" spans="1:10">
      <c r="I1232" s="242">
        <f t="shared" ref="I1232:J1232" si="84">SUM(I2:I1231)</f>
        <v>6735657.6232586643</v>
      </c>
      <c r="J1232" s="242">
        <f t="shared" si="84"/>
        <v>7065779.6355020003</v>
      </c>
    </row>
    <row r="1234" spans="1:3">
      <c r="A1234" s="405" t="s">
        <v>2510</v>
      </c>
      <c r="B1234" s="405"/>
      <c r="C1234" s="405"/>
    </row>
    <row r="1235" spans="1:3">
      <c r="A1235" s="406" t="s">
        <v>2484</v>
      </c>
      <c r="B1235" s="406"/>
      <c r="C1235" s="317" t="s">
        <v>2511</v>
      </c>
    </row>
    <row r="1236" spans="1:3">
      <c r="A1236" s="406" t="s">
        <v>2508</v>
      </c>
      <c r="B1236" s="406"/>
      <c r="C1236" s="317" t="s">
        <v>2512</v>
      </c>
    </row>
  </sheetData>
  <sortState xmlns:xlrd2="http://schemas.microsoft.com/office/spreadsheetml/2017/richdata2" ref="A2:J1208">
    <sortCondition ref="C2:C1208"/>
  </sortState>
  <mergeCells count="3">
    <mergeCell ref="A1234:C1234"/>
    <mergeCell ref="A1235:B1235"/>
    <mergeCell ref="A1236:B1236"/>
  </mergeCells>
  <phoneticPr fontId="67"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C26E-2171-44DC-999B-45E068DD717D}">
  <dimension ref="A1:N102"/>
  <sheetViews>
    <sheetView topLeftCell="A91" zoomScaleNormal="100" workbookViewId="0">
      <selection activeCell="H101" sqref="H101"/>
    </sheetView>
  </sheetViews>
  <sheetFormatPr defaultRowHeight="15"/>
  <cols>
    <col min="1" max="2" width="9.140625" style="308"/>
    <col min="3" max="3" width="85.7109375" style="308" customWidth="1"/>
    <col min="4" max="5" width="9.140625" style="308"/>
    <col min="6" max="6" width="20.85546875" style="308" customWidth="1"/>
    <col min="7" max="7" width="15.28515625" style="308" customWidth="1"/>
    <col min="8" max="8" width="18.42578125" style="308" customWidth="1"/>
    <col min="9" max="9" width="17" style="308" customWidth="1"/>
    <col min="10" max="11" width="15.85546875" style="308" bestFit="1" customWidth="1"/>
    <col min="12" max="12" width="9.140625" style="308"/>
    <col min="13" max="13" width="14.42578125" style="308" customWidth="1"/>
    <col min="14" max="14" width="15.42578125" style="308" customWidth="1"/>
    <col min="15" max="16384" width="9.140625" style="308"/>
  </cols>
  <sheetData>
    <row r="1" spans="1:14" ht="30">
      <c r="A1" s="254" t="s">
        <v>57</v>
      </c>
      <c r="B1" s="255" t="s">
        <v>58</v>
      </c>
      <c r="C1" s="255" t="s">
        <v>59</v>
      </c>
      <c r="D1" s="255" t="s">
        <v>60</v>
      </c>
      <c r="E1" s="255" t="s">
        <v>61</v>
      </c>
      <c r="F1" s="307" t="s">
        <v>2513</v>
      </c>
      <c r="G1" s="307" t="s">
        <v>2514</v>
      </c>
      <c r="H1" s="307" t="s">
        <v>2515</v>
      </c>
      <c r="I1" s="307" t="s">
        <v>2516</v>
      </c>
      <c r="J1" s="255" t="s">
        <v>2517</v>
      </c>
      <c r="K1" s="256" t="s">
        <v>2518</v>
      </c>
      <c r="L1" s="257"/>
      <c r="M1" s="258" t="s">
        <v>67</v>
      </c>
      <c r="N1" s="258" t="s">
        <v>68</v>
      </c>
    </row>
    <row r="2" spans="1:14" ht="45">
      <c r="A2" s="309" t="s">
        <v>2519</v>
      </c>
      <c r="B2" s="309" t="s">
        <v>70</v>
      </c>
      <c r="C2" s="314" t="s">
        <v>2520</v>
      </c>
      <c r="D2" s="309" t="s">
        <v>753</v>
      </c>
      <c r="E2" s="309">
        <v>173</v>
      </c>
      <c r="F2" s="309">
        <v>65.78</v>
      </c>
      <c r="G2" s="309">
        <v>59.15</v>
      </c>
      <c r="H2" s="310">
        <f>F2*(1+$M$2)</f>
        <v>80.402894000000003</v>
      </c>
      <c r="I2" s="310">
        <f>G2*(1+$N$2)</f>
        <v>75.919025000000005</v>
      </c>
      <c r="J2" s="310">
        <f>E2*H2</f>
        <v>13909.700662000001</v>
      </c>
      <c r="K2" s="310">
        <f>E2*I2</f>
        <v>13133.991325000001</v>
      </c>
      <c r="M2" s="315">
        <v>0.2223</v>
      </c>
      <c r="N2" s="315">
        <v>0.28349999999999997</v>
      </c>
    </row>
    <row r="3" spans="1:14" ht="30">
      <c r="A3" s="309" t="s">
        <v>2521</v>
      </c>
      <c r="B3" s="309" t="s">
        <v>70</v>
      </c>
      <c r="C3" s="314" t="s">
        <v>2522</v>
      </c>
      <c r="D3" s="309" t="s">
        <v>281</v>
      </c>
      <c r="E3" s="309">
        <v>7</v>
      </c>
      <c r="F3" s="309">
        <v>908.79</v>
      </c>
      <c r="G3" s="309">
        <v>885.11</v>
      </c>
      <c r="H3" s="310">
        <f t="shared" ref="H3:H66" si="0">F3*(1+$M$2)</f>
        <v>1110.8140169999999</v>
      </c>
      <c r="I3" s="310">
        <f t="shared" ref="I3:I66" si="1">G3*(1+$N$2)</f>
        <v>1136.038685</v>
      </c>
      <c r="J3" s="310">
        <f t="shared" ref="J3:J66" si="2">E3*H3</f>
        <v>7775.6981189999997</v>
      </c>
      <c r="K3" s="310">
        <f t="shared" ref="K3:K66" si="3">E3*I3</f>
        <v>7952.2707950000004</v>
      </c>
    </row>
    <row r="4" spans="1:14" ht="30">
      <c r="A4" s="309" t="s">
        <v>2523</v>
      </c>
      <c r="B4" s="309" t="s">
        <v>70</v>
      </c>
      <c r="C4" s="314" t="s">
        <v>2524</v>
      </c>
      <c r="D4" s="309" t="s">
        <v>2525</v>
      </c>
      <c r="E4" s="309">
        <v>59</v>
      </c>
      <c r="F4" s="309">
        <v>5.18</v>
      </c>
      <c r="G4" s="309">
        <v>5.18</v>
      </c>
      <c r="H4" s="310">
        <f t="shared" si="0"/>
        <v>6.3315139999999994</v>
      </c>
      <c r="I4" s="310">
        <f t="shared" si="1"/>
        <v>6.6485300000000001</v>
      </c>
      <c r="J4" s="310">
        <f t="shared" si="2"/>
        <v>373.55932599999994</v>
      </c>
      <c r="K4" s="310">
        <f t="shared" si="3"/>
        <v>392.26326999999998</v>
      </c>
    </row>
    <row r="5" spans="1:14" ht="45">
      <c r="A5" s="309" t="s">
        <v>2526</v>
      </c>
      <c r="B5" s="309" t="s">
        <v>70</v>
      </c>
      <c r="C5" s="314" t="s">
        <v>2527</v>
      </c>
      <c r="D5" s="309" t="s">
        <v>2525</v>
      </c>
      <c r="E5" s="309">
        <v>59</v>
      </c>
      <c r="F5" s="309">
        <v>327.78</v>
      </c>
      <c r="G5" s="309">
        <v>319.58</v>
      </c>
      <c r="H5" s="310">
        <f t="shared" si="0"/>
        <v>400.64549399999993</v>
      </c>
      <c r="I5" s="310">
        <f t="shared" si="1"/>
        <v>410.18092999999999</v>
      </c>
      <c r="J5" s="310">
        <f t="shared" si="2"/>
        <v>23638.084145999997</v>
      </c>
      <c r="K5" s="310">
        <f t="shared" si="3"/>
        <v>24200.674869999999</v>
      </c>
    </row>
    <row r="6" spans="1:14" ht="60">
      <c r="A6" s="309" t="s">
        <v>2528</v>
      </c>
      <c r="B6" s="309" t="s">
        <v>70</v>
      </c>
      <c r="C6" s="314" t="s">
        <v>2529</v>
      </c>
      <c r="D6" s="309" t="s">
        <v>2525</v>
      </c>
      <c r="E6" s="309">
        <v>59</v>
      </c>
      <c r="F6" s="309">
        <v>333.06</v>
      </c>
      <c r="G6" s="309">
        <v>328.47</v>
      </c>
      <c r="H6" s="310">
        <f t="shared" si="0"/>
        <v>407.09923799999996</v>
      </c>
      <c r="I6" s="310">
        <f t="shared" si="1"/>
        <v>421.59124500000007</v>
      </c>
      <c r="J6" s="310">
        <f t="shared" si="2"/>
        <v>24018.855041999999</v>
      </c>
      <c r="K6" s="310">
        <f t="shared" si="3"/>
        <v>24873.883455000003</v>
      </c>
    </row>
    <row r="7" spans="1:14" ht="45">
      <c r="A7" s="309" t="s">
        <v>2530</v>
      </c>
      <c r="B7" s="309" t="s">
        <v>70</v>
      </c>
      <c r="C7" s="314" t="s">
        <v>2531</v>
      </c>
      <c r="D7" s="309" t="s">
        <v>2525</v>
      </c>
      <c r="E7" s="309">
        <v>59</v>
      </c>
      <c r="F7" s="309">
        <v>312.22000000000003</v>
      </c>
      <c r="G7" s="309">
        <v>307.19</v>
      </c>
      <c r="H7" s="310">
        <f t="shared" si="0"/>
        <v>381.62650600000001</v>
      </c>
      <c r="I7" s="310">
        <f t="shared" si="1"/>
        <v>394.27836500000001</v>
      </c>
      <c r="J7" s="310">
        <f t="shared" si="2"/>
        <v>22515.963854000001</v>
      </c>
      <c r="K7" s="310">
        <f t="shared" si="3"/>
        <v>23262.423535000002</v>
      </c>
    </row>
    <row r="8" spans="1:14">
      <c r="A8" s="309" t="s">
        <v>2532</v>
      </c>
      <c r="B8" s="309" t="s">
        <v>70</v>
      </c>
      <c r="C8" s="314" t="s">
        <v>2533</v>
      </c>
      <c r="D8" s="309" t="s">
        <v>753</v>
      </c>
      <c r="E8" s="309">
        <v>1563</v>
      </c>
      <c r="F8" s="309">
        <v>7.01</v>
      </c>
      <c r="G8" s="309">
        <v>6.66</v>
      </c>
      <c r="H8" s="310">
        <f t="shared" si="0"/>
        <v>8.5683229999999995</v>
      </c>
      <c r="I8" s="310">
        <f t="shared" si="1"/>
        <v>8.5481100000000012</v>
      </c>
      <c r="J8" s="310">
        <f t="shared" si="2"/>
        <v>13392.288848999999</v>
      </c>
      <c r="K8" s="310">
        <f t="shared" si="3"/>
        <v>13360.695930000002</v>
      </c>
    </row>
    <row r="9" spans="1:14" ht="30">
      <c r="A9" s="309" t="s">
        <v>2534</v>
      </c>
      <c r="B9" s="309" t="s">
        <v>70</v>
      </c>
      <c r="C9" s="314" t="s">
        <v>2535</v>
      </c>
      <c r="D9" s="309" t="s">
        <v>2525</v>
      </c>
      <c r="E9" s="309">
        <v>59</v>
      </c>
      <c r="F9" s="309">
        <v>6.4</v>
      </c>
      <c r="G9" s="309">
        <v>6.19</v>
      </c>
      <c r="H9" s="310">
        <f t="shared" si="0"/>
        <v>7.8227200000000003</v>
      </c>
      <c r="I9" s="310">
        <f t="shared" si="1"/>
        <v>7.944865000000001</v>
      </c>
      <c r="J9" s="310">
        <f t="shared" si="2"/>
        <v>461.54048</v>
      </c>
      <c r="K9" s="310">
        <f t="shared" si="3"/>
        <v>468.74703500000004</v>
      </c>
    </row>
    <row r="10" spans="1:14" ht="30">
      <c r="A10" s="309" t="s">
        <v>2536</v>
      </c>
      <c r="B10" s="309" t="s">
        <v>70</v>
      </c>
      <c r="C10" s="314" t="s">
        <v>2537</v>
      </c>
      <c r="D10" s="309" t="s">
        <v>281</v>
      </c>
      <c r="E10" s="309">
        <v>23</v>
      </c>
      <c r="F10" s="309">
        <v>590.78</v>
      </c>
      <c r="G10" s="309">
        <v>568.66999999999996</v>
      </c>
      <c r="H10" s="310">
        <f t="shared" si="0"/>
        <v>722.11039399999993</v>
      </c>
      <c r="I10" s="310">
        <f t="shared" si="1"/>
        <v>729.88794499999995</v>
      </c>
      <c r="J10" s="310">
        <f t="shared" si="2"/>
        <v>16608.539062</v>
      </c>
      <c r="K10" s="310">
        <f t="shared" si="3"/>
        <v>16787.422735</v>
      </c>
    </row>
    <row r="11" spans="1:14" ht="30">
      <c r="A11" s="309" t="s">
        <v>2538</v>
      </c>
      <c r="B11" s="309" t="s">
        <v>70</v>
      </c>
      <c r="C11" s="314" t="s">
        <v>2539</v>
      </c>
      <c r="D11" s="309" t="s">
        <v>281</v>
      </c>
      <c r="E11" s="309">
        <v>27</v>
      </c>
      <c r="F11" s="309">
        <v>506.16</v>
      </c>
      <c r="G11" s="309">
        <v>488</v>
      </c>
      <c r="H11" s="310">
        <f t="shared" si="0"/>
        <v>618.67936799999995</v>
      </c>
      <c r="I11" s="310">
        <f t="shared" si="1"/>
        <v>626.34800000000007</v>
      </c>
      <c r="J11" s="310">
        <f t="shared" si="2"/>
        <v>16704.342935999997</v>
      </c>
      <c r="K11" s="310">
        <f t="shared" si="3"/>
        <v>16911.396000000001</v>
      </c>
    </row>
    <row r="12" spans="1:14" ht="30">
      <c r="A12" s="309" t="s">
        <v>2540</v>
      </c>
      <c r="B12" s="309" t="s">
        <v>70</v>
      </c>
      <c r="C12" s="314" t="s">
        <v>2541</v>
      </c>
      <c r="D12" s="309" t="s">
        <v>753</v>
      </c>
      <c r="E12" s="309">
        <v>27</v>
      </c>
      <c r="F12" s="309">
        <v>20.93</v>
      </c>
      <c r="G12" s="309">
        <v>21.03</v>
      </c>
      <c r="H12" s="310">
        <f t="shared" si="0"/>
        <v>25.582739</v>
      </c>
      <c r="I12" s="310">
        <f t="shared" si="1"/>
        <v>26.992005000000002</v>
      </c>
      <c r="J12" s="310">
        <f t="shared" si="2"/>
        <v>690.73395300000004</v>
      </c>
      <c r="K12" s="310">
        <f t="shared" si="3"/>
        <v>728.78413500000011</v>
      </c>
    </row>
    <row r="13" spans="1:14" ht="45">
      <c r="A13" s="309" t="s">
        <v>2542</v>
      </c>
      <c r="B13" s="309" t="s">
        <v>70</v>
      </c>
      <c r="C13" s="314" t="s">
        <v>2543</v>
      </c>
      <c r="D13" s="309" t="s">
        <v>753</v>
      </c>
      <c r="E13" s="309">
        <v>162</v>
      </c>
      <c r="F13" s="309">
        <v>38.07</v>
      </c>
      <c r="G13" s="309">
        <v>36.479999999999997</v>
      </c>
      <c r="H13" s="310">
        <f t="shared" si="0"/>
        <v>46.532961</v>
      </c>
      <c r="I13" s="310">
        <f t="shared" si="1"/>
        <v>46.82208</v>
      </c>
      <c r="J13" s="310">
        <f t="shared" si="2"/>
        <v>7538.3396819999998</v>
      </c>
      <c r="K13" s="310">
        <f t="shared" si="3"/>
        <v>7585.1769599999998</v>
      </c>
    </row>
    <row r="14" spans="1:14" ht="45">
      <c r="A14" s="309" t="s">
        <v>2544</v>
      </c>
      <c r="B14" s="309" t="s">
        <v>70</v>
      </c>
      <c r="C14" s="314" t="s">
        <v>2545</v>
      </c>
      <c r="D14" s="309" t="s">
        <v>753</v>
      </c>
      <c r="E14" s="309">
        <v>31</v>
      </c>
      <c r="F14" s="309">
        <v>43.98</v>
      </c>
      <c r="G14" s="309">
        <v>42.33</v>
      </c>
      <c r="H14" s="310">
        <f t="shared" si="0"/>
        <v>53.756753999999994</v>
      </c>
      <c r="I14" s="310">
        <f t="shared" si="1"/>
        <v>54.330555000000004</v>
      </c>
      <c r="J14" s="310">
        <f t="shared" si="2"/>
        <v>1666.4593739999998</v>
      </c>
      <c r="K14" s="310">
        <f t="shared" si="3"/>
        <v>1684.2472050000001</v>
      </c>
    </row>
    <row r="15" spans="1:14" ht="45">
      <c r="A15" s="309" t="s">
        <v>2546</v>
      </c>
      <c r="B15" s="309" t="s">
        <v>70</v>
      </c>
      <c r="C15" s="314" t="s">
        <v>2547</v>
      </c>
      <c r="D15" s="309" t="s">
        <v>2525</v>
      </c>
      <c r="E15" s="309">
        <v>59</v>
      </c>
      <c r="F15" s="309">
        <v>11.08</v>
      </c>
      <c r="G15" s="309">
        <v>10.78</v>
      </c>
      <c r="H15" s="310">
        <f t="shared" si="0"/>
        <v>13.543083999999999</v>
      </c>
      <c r="I15" s="310">
        <f t="shared" si="1"/>
        <v>13.836130000000001</v>
      </c>
      <c r="J15" s="310">
        <f t="shared" si="2"/>
        <v>799.04195599999991</v>
      </c>
      <c r="K15" s="310">
        <f t="shared" si="3"/>
        <v>816.33167000000003</v>
      </c>
    </row>
    <row r="16" spans="1:14" ht="30">
      <c r="A16" s="309" t="s">
        <v>2548</v>
      </c>
      <c r="B16" s="309" t="s">
        <v>70</v>
      </c>
      <c r="C16" s="314" t="s">
        <v>2549</v>
      </c>
      <c r="D16" s="309" t="s">
        <v>281</v>
      </c>
      <c r="E16" s="309">
        <v>21</v>
      </c>
      <c r="F16" s="309">
        <v>291.99</v>
      </c>
      <c r="G16" s="309">
        <v>266.18</v>
      </c>
      <c r="H16" s="310">
        <f t="shared" si="0"/>
        <v>356.89937700000002</v>
      </c>
      <c r="I16" s="310">
        <f t="shared" si="1"/>
        <v>341.64203000000003</v>
      </c>
      <c r="J16" s="310">
        <f t="shared" si="2"/>
        <v>7494.8869170000007</v>
      </c>
      <c r="K16" s="310">
        <f t="shared" si="3"/>
        <v>7174.4826300000004</v>
      </c>
    </row>
    <row r="17" spans="1:11" ht="30">
      <c r="A17" s="309" t="s">
        <v>2550</v>
      </c>
      <c r="B17" s="309" t="s">
        <v>70</v>
      </c>
      <c r="C17" s="314" t="s">
        <v>2551</v>
      </c>
      <c r="D17" s="309" t="s">
        <v>753</v>
      </c>
      <c r="E17" s="309">
        <v>31</v>
      </c>
      <c r="F17" s="309">
        <v>25.22</v>
      </c>
      <c r="G17" s="309">
        <v>22.96</v>
      </c>
      <c r="H17" s="310">
        <f t="shared" si="0"/>
        <v>30.826405999999999</v>
      </c>
      <c r="I17" s="310">
        <f t="shared" si="1"/>
        <v>29.469160000000002</v>
      </c>
      <c r="J17" s="310">
        <f t="shared" si="2"/>
        <v>955.61858599999994</v>
      </c>
      <c r="K17" s="310">
        <f t="shared" si="3"/>
        <v>913.54396000000008</v>
      </c>
    </row>
    <row r="18" spans="1:11">
      <c r="A18" s="309" t="s">
        <v>2552</v>
      </c>
      <c r="B18" s="309" t="s">
        <v>70</v>
      </c>
      <c r="C18" s="314" t="s">
        <v>2553</v>
      </c>
      <c r="D18" s="309" t="s">
        <v>2554</v>
      </c>
      <c r="E18" s="309">
        <v>10824</v>
      </c>
      <c r="F18" s="309">
        <v>21.83</v>
      </c>
      <c r="G18" s="309">
        <v>18.850000000000001</v>
      </c>
      <c r="H18" s="310">
        <f t="shared" si="0"/>
        <v>26.682808999999995</v>
      </c>
      <c r="I18" s="310">
        <f t="shared" si="1"/>
        <v>24.193975000000002</v>
      </c>
      <c r="J18" s="310">
        <f t="shared" si="2"/>
        <v>288814.72461599996</v>
      </c>
      <c r="K18" s="310">
        <f t="shared" si="3"/>
        <v>261875.58540000001</v>
      </c>
    </row>
    <row r="19" spans="1:11">
      <c r="A19" s="309" t="s">
        <v>2555</v>
      </c>
      <c r="B19" s="309" t="s">
        <v>70</v>
      </c>
      <c r="C19" s="314" t="s">
        <v>2556</v>
      </c>
      <c r="D19" s="309" t="s">
        <v>2554</v>
      </c>
      <c r="E19" s="309">
        <v>3950</v>
      </c>
      <c r="F19" s="309">
        <v>21.83</v>
      </c>
      <c r="G19" s="309">
        <v>18.850000000000001</v>
      </c>
      <c r="H19" s="310">
        <f t="shared" si="0"/>
        <v>26.682808999999995</v>
      </c>
      <c r="I19" s="310">
        <f t="shared" si="1"/>
        <v>24.193975000000002</v>
      </c>
      <c r="J19" s="310">
        <f t="shared" si="2"/>
        <v>105397.09554999998</v>
      </c>
      <c r="K19" s="310">
        <f t="shared" si="3"/>
        <v>95566.201250000013</v>
      </c>
    </row>
    <row r="20" spans="1:11" ht="45">
      <c r="A20" s="309" t="s">
        <v>2557</v>
      </c>
      <c r="B20" s="309" t="s">
        <v>70</v>
      </c>
      <c r="C20" s="314" t="s">
        <v>2558</v>
      </c>
      <c r="D20" s="309" t="s">
        <v>281</v>
      </c>
      <c r="E20" s="309">
        <v>5</v>
      </c>
      <c r="F20" s="309">
        <v>14.36</v>
      </c>
      <c r="G20" s="309">
        <v>13.96</v>
      </c>
      <c r="H20" s="310">
        <f t="shared" si="0"/>
        <v>17.552227999999999</v>
      </c>
      <c r="I20" s="310">
        <f t="shared" si="1"/>
        <v>17.917660000000001</v>
      </c>
      <c r="J20" s="310">
        <f t="shared" si="2"/>
        <v>87.761139999999997</v>
      </c>
      <c r="K20" s="310">
        <f t="shared" si="3"/>
        <v>89.588300000000004</v>
      </c>
    </row>
    <row r="21" spans="1:11" ht="60">
      <c r="A21" s="309" t="s">
        <v>2559</v>
      </c>
      <c r="B21" s="309" t="s">
        <v>70</v>
      </c>
      <c r="C21" s="314" t="s">
        <v>2560</v>
      </c>
      <c r="D21" s="309" t="s">
        <v>281</v>
      </c>
      <c r="E21" s="309">
        <v>5</v>
      </c>
      <c r="F21" s="309">
        <v>9.0299999999999994</v>
      </c>
      <c r="G21" s="309">
        <v>10.54</v>
      </c>
      <c r="H21" s="310">
        <f t="shared" si="0"/>
        <v>11.037368999999998</v>
      </c>
      <c r="I21" s="310">
        <f t="shared" si="1"/>
        <v>13.528090000000001</v>
      </c>
      <c r="J21" s="310">
        <f t="shared" si="2"/>
        <v>55.186844999999991</v>
      </c>
      <c r="K21" s="310">
        <f t="shared" si="3"/>
        <v>67.640450000000001</v>
      </c>
    </row>
    <row r="22" spans="1:11" ht="30">
      <c r="A22" s="309" t="s">
        <v>2561</v>
      </c>
      <c r="B22" s="309" t="s">
        <v>70</v>
      </c>
      <c r="C22" s="314" t="s">
        <v>2562</v>
      </c>
      <c r="D22" s="309" t="s">
        <v>2525</v>
      </c>
      <c r="E22" s="309">
        <v>59</v>
      </c>
      <c r="F22" s="309">
        <v>206.05</v>
      </c>
      <c r="G22" s="309">
        <v>202.72</v>
      </c>
      <c r="H22" s="310">
        <f t="shared" si="0"/>
        <v>251.85491500000001</v>
      </c>
      <c r="I22" s="310">
        <f t="shared" si="1"/>
        <v>260.19112000000001</v>
      </c>
      <c r="J22" s="310">
        <f t="shared" si="2"/>
        <v>14859.439985000001</v>
      </c>
      <c r="K22" s="310">
        <f t="shared" si="3"/>
        <v>15351.276080000001</v>
      </c>
    </row>
    <row r="23" spans="1:11" ht="30">
      <c r="A23" s="309" t="s">
        <v>2563</v>
      </c>
      <c r="B23" s="309" t="s">
        <v>70</v>
      </c>
      <c r="C23" s="314" t="s">
        <v>2564</v>
      </c>
      <c r="D23" s="309" t="s">
        <v>753</v>
      </c>
      <c r="E23" s="309">
        <v>5</v>
      </c>
      <c r="F23" s="309">
        <v>29.29</v>
      </c>
      <c r="G23" s="309">
        <v>27.67</v>
      </c>
      <c r="H23" s="310">
        <f t="shared" si="0"/>
        <v>35.801167</v>
      </c>
      <c r="I23" s="310">
        <f t="shared" si="1"/>
        <v>35.514445000000002</v>
      </c>
      <c r="J23" s="310">
        <f t="shared" si="2"/>
        <v>179.00583499999999</v>
      </c>
      <c r="K23" s="310">
        <f t="shared" si="3"/>
        <v>177.572225</v>
      </c>
    </row>
    <row r="24" spans="1:11" ht="45">
      <c r="A24" s="309" t="s">
        <v>2565</v>
      </c>
      <c r="B24" s="309" t="s">
        <v>70</v>
      </c>
      <c r="C24" s="314" t="s">
        <v>2566</v>
      </c>
      <c r="D24" s="309" t="s">
        <v>753</v>
      </c>
      <c r="E24" s="309">
        <v>21</v>
      </c>
      <c r="F24" s="309">
        <v>89.85</v>
      </c>
      <c r="G24" s="309">
        <v>80.45</v>
      </c>
      <c r="H24" s="310">
        <f t="shared" si="0"/>
        <v>109.82365499999999</v>
      </c>
      <c r="I24" s="310">
        <f t="shared" si="1"/>
        <v>103.25757500000002</v>
      </c>
      <c r="J24" s="310">
        <f t="shared" si="2"/>
        <v>2306.2967549999998</v>
      </c>
      <c r="K24" s="310">
        <f t="shared" si="3"/>
        <v>2168.4090750000005</v>
      </c>
    </row>
    <row r="25" spans="1:11" ht="45">
      <c r="A25" s="309" t="s">
        <v>2567</v>
      </c>
      <c r="B25" s="309" t="s">
        <v>70</v>
      </c>
      <c r="C25" s="314" t="s">
        <v>2568</v>
      </c>
      <c r="D25" s="309" t="s">
        <v>753</v>
      </c>
      <c r="E25" s="309">
        <v>10</v>
      </c>
      <c r="F25" s="309">
        <v>211.81</v>
      </c>
      <c r="G25" s="309">
        <v>124.42</v>
      </c>
      <c r="H25" s="310">
        <f t="shared" si="0"/>
        <v>258.89536299999997</v>
      </c>
      <c r="I25" s="310">
        <f t="shared" si="1"/>
        <v>159.69307000000001</v>
      </c>
      <c r="J25" s="310">
        <f t="shared" si="2"/>
        <v>2588.95363</v>
      </c>
      <c r="K25" s="310">
        <f t="shared" si="3"/>
        <v>1596.9307000000001</v>
      </c>
    </row>
    <row r="26" spans="1:11" ht="30">
      <c r="A26" s="309" t="s">
        <v>2569</v>
      </c>
      <c r="B26" s="309" t="s">
        <v>70</v>
      </c>
      <c r="C26" s="314" t="s">
        <v>2570</v>
      </c>
      <c r="D26" s="309" t="s">
        <v>753</v>
      </c>
      <c r="E26" s="309">
        <v>10</v>
      </c>
      <c r="F26" s="309">
        <v>64.19</v>
      </c>
      <c r="G26" s="309">
        <v>70.83</v>
      </c>
      <c r="H26" s="310">
        <f t="shared" si="0"/>
        <v>78.459436999999994</v>
      </c>
      <c r="I26" s="310">
        <f t="shared" si="1"/>
        <v>90.910305000000008</v>
      </c>
      <c r="J26" s="310">
        <f t="shared" si="2"/>
        <v>784.59436999999991</v>
      </c>
      <c r="K26" s="310">
        <f t="shared" si="3"/>
        <v>909.10305000000005</v>
      </c>
    </row>
    <row r="27" spans="1:11">
      <c r="A27" s="309" t="s">
        <v>2571</v>
      </c>
      <c r="B27" s="309" t="s">
        <v>70</v>
      </c>
      <c r="C27" s="314" t="s">
        <v>2572</v>
      </c>
      <c r="D27" s="309" t="s">
        <v>157</v>
      </c>
      <c r="E27" s="309">
        <v>4</v>
      </c>
      <c r="F27" s="309">
        <v>32.450000000000003</v>
      </c>
      <c r="G27" s="309">
        <v>29.34</v>
      </c>
      <c r="H27" s="310">
        <f t="shared" si="0"/>
        <v>39.663634999999999</v>
      </c>
      <c r="I27" s="310">
        <f t="shared" si="1"/>
        <v>37.657890000000002</v>
      </c>
      <c r="J27" s="310">
        <f t="shared" si="2"/>
        <v>158.65454</v>
      </c>
      <c r="K27" s="310">
        <f t="shared" si="3"/>
        <v>150.63156000000001</v>
      </c>
    </row>
    <row r="28" spans="1:11" ht="30">
      <c r="A28" s="309" t="s">
        <v>2573</v>
      </c>
      <c r="B28" s="309" t="s">
        <v>70</v>
      </c>
      <c r="C28" s="314" t="s">
        <v>2574</v>
      </c>
      <c r="D28" s="309" t="s">
        <v>753</v>
      </c>
      <c r="E28" s="309">
        <v>21</v>
      </c>
      <c r="F28" s="309">
        <v>67.55</v>
      </c>
      <c r="G28" s="309">
        <v>67.61</v>
      </c>
      <c r="H28" s="310">
        <f t="shared" si="0"/>
        <v>82.56636499999999</v>
      </c>
      <c r="I28" s="310">
        <f t="shared" si="1"/>
        <v>86.777435000000011</v>
      </c>
      <c r="J28" s="310">
        <f t="shared" si="2"/>
        <v>1733.8936649999998</v>
      </c>
      <c r="K28" s="310">
        <f t="shared" si="3"/>
        <v>1822.3261350000002</v>
      </c>
    </row>
    <row r="29" spans="1:11">
      <c r="A29" s="309" t="s">
        <v>2575</v>
      </c>
      <c r="B29" s="309" t="s">
        <v>70</v>
      </c>
      <c r="C29" s="314" t="s">
        <v>2576</v>
      </c>
      <c r="D29" s="309" t="s">
        <v>2554</v>
      </c>
      <c r="E29" s="309">
        <v>2962</v>
      </c>
      <c r="F29" s="309">
        <v>21.83</v>
      </c>
      <c r="G29" s="309">
        <v>18.850000000000001</v>
      </c>
      <c r="H29" s="310">
        <f t="shared" si="0"/>
        <v>26.682808999999995</v>
      </c>
      <c r="I29" s="310">
        <f t="shared" si="1"/>
        <v>24.193975000000002</v>
      </c>
      <c r="J29" s="310">
        <f t="shared" si="2"/>
        <v>79034.480257999981</v>
      </c>
      <c r="K29" s="310">
        <f t="shared" si="3"/>
        <v>71662.553950000001</v>
      </c>
    </row>
    <row r="30" spans="1:11" ht="30">
      <c r="A30" s="309" t="s">
        <v>2577</v>
      </c>
      <c r="B30" s="309" t="s">
        <v>70</v>
      </c>
      <c r="C30" s="314" t="s">
        <v>2578</v>
      </c>
      <c r="D30" s="309" t="s">
        <v>2525</v>
      </c>
      <c r="E30" s="309">
        <v>59</v>
      </c>
      <c r="F30" s="309">
        <v>103.61</v>
      </c>
      <c r="G30" s="309">
        <v>101.12</v>
      </c>
      <c r="H30" s="310">
        <f t="shared" si="0"/>
        <v>126.64250299999999</v>
      </c>
      <c r="I30" s="310">
        <f t="shared" si="1"/>
        <v>129.78752</v>
      </c>
      <c r="J30" s="310">
        <f t="shared" si="2"/>
        <v>7471.9076769999992</v>
      </c>
      <c r="K30" s="310">
        <f t="shared" si="3"/>
        <v>7657.4636799999998</v>
      </c>
    </row>
    <row r="31" spans="1:11" ht="30">
      <c r="A31" s="309" t="s">
        <v>2579</v>
      </c>
      <c r="B31" s="309" t="s">
        <v>70</v>
      </c>
      <c r="C31" s="314" t="s">
        <v>2580</v>
      </c>
      <c r="D31" s="309" t="s">
        <v>2525</v>
      </c>
      <c r="E31" s="309">
        <v>59</v>
      </c>
      <c r="F31" s="309">
        <v>215.95</v>
      </c>
      <c r="G31" s="309">
        <v>213.31</v>
      </c>
      <c r="H31" s="310">
        <f t="shared" si="0"/>
        <v>263.95568499999996</v>
      </c>
      <c r="I31" s="310">
        <f t="shared" si="1"/>
        <v>273.78338500000001</v>
      </c>
      <c r="J31" s="310">
        <f t="shared" si="2"/>
        <v>15573.385414999997</v>
      </c>
      <c r="K31" s="310">
        <f t="shared" si="3"/>
        <v>16153.219715000001</v>
      </c>
    </row>
    <row r="32" spans="1:11" ht="30">
      <c r="A32" s="309" t="s">
        <v>2581</v>
      </c>
      <c r="B32" s="309" t="s">
        <v>70</v>
      </c>
      <c r="C32" s="314" t="s">
        <v>2582</v>
      </c>
      <c r="D32" s="309" t="s">
        <v>753</v>
      </c>
      <c r="E32" s="309">
        <v>573</v>
      </c>
      <c r="F32" s="309">
        <v>35.96</v>
      </c>
      <c r="G32" s="309">
        <v>34.1</v>
      </c>
      <c r="H32" s="310">
        <f t="shared" si="0"/>
        <v>43.953907999999998</v>
      </c>
      <c r="I32" s="310">
        <f t="shared" si="1"/>
        <v>43.767350000000008</v>
      </c>
      <c r="J32" s="310">
        <f t="shared" si="2"/>
        <v>25185.589283999998</v>
      </c>
      <c r="K32" s="310">
        <f t="shared" si="3"/>
        <v>25078.691550000003</v>
      </c>
    </row>
    <row r="33" spans="1:11" ht="30">
      <c r="A33" s="309" t="s">
        <v>2583</v>
      </c>
      <c r="B33" s="309" t="s">
        <v>70</v>
      </c>
      <c r="C33" s="314" t="s">
        <v>2584</v>
      </c>
      <c r="D33" s="309" t="s">
        <v>753</v>
      </c>
      <c r="E33" s="309">
        <v>573</v>
      </c>
      <c r="F33" s="309">
        <v>63.74</v>
      </c>
      <c r="G33" s="309">
        <v>60.42</v>
      </c>
      <c r="H33" s="310">
        <f t="shared" si="0"/>
        <v>77.909402</v>
      </c>
      <c r="I33" s="310">
        <f t="shared" si="1"/>
        <v>77.54907</v>
      </c>
      <c r="J33" s="310">
        <f t="shared" si="2"/>
        <v>44642.087346</v>
      </c>
      <c r="K33" s="310">
        <f t="shared" si="3"/>
        <v>44435.617109999999</v>
      </c>
    </row>
    <row r="34" spans="1:11">
      <c r="A34" s="309" t="s">
        <v>2585</v>
      </c>
      <c r="B34" s="309" t="s">
        <v>70</v>
      </c>
      <c r="C34" s="314" t="s">
        <v>2586</v>
      </c>
      <c r="D34" s="309" t="s">
        <v>753</v>
      </c>
      <c r="E34" s="309">
        <v>573</v>
      </c>
      <c r="F34" s="309">
        <v>43.41</v>
      </c>
      <c r="G34" s="309">
        <v>43.99</v>
      </c>
      <c r="H34" s="310">
        <f t="shared" si="0"/>
        <v>53.060042999999993</v>
      </c>
      <c r="I34" s="310">
        <f t="shared" si="1"/>
        <v>56.461165000000008</v>
      </c>
      <c r="J34" s="310">
        <f t="shared" si="2"/>
        <v>30403.404638999997</v>
      </c>
      <c r="K34" s="310">
        <f t="shared" si="3"/>
        <v>32352.247545000006</v>
      </c>
    </row>
    <row r="35" spans="1:11" ht="30">
      <c r="A35" s="309" t="s">
        <v>2587</v>
      </c>
      <c r="B35" s="309" t="s">
        <v>70</v>
      </c>
      <c r="C35" s="314" t="s">
        <v>2588</v>
      </c>
      <c r="D35" s="309" t="s">
        <v>753</v>
      </c>
      <c r="E35" s="309">
        <v>649</v>
      </c>
      <c r="F35" s="309">
        <v>119.27</v>
      </c>
      <c r="G35" s="309">
        <v>114.19</v>
      </c>
      <c r="H35" s="310">
        <f t="shared" si="0"/>
        <v>145.78372099999999</v>
      </c>
      <c r="I35" s="310">
        <f t="shared" si="1"/>
        <v>146.56286500000002</v>
      </c>
      <c r="J35" s="310">
        <f t="shared" si="2"/>
        <v>94613.634928999993</v>
      </c>
      <c r="K35" s="310">
        <f t="shared" si="3"/>
        <v>95119.299385000006</v>
      </c>
    </row>
    <row r="36" spans="1:11">
      <c r="A36" s="309" t="s">
        <v>2589</v>
      </c>
      <c r="B36" s="309" t="s">
        <v>70</v>
      </c>
      <c r="C36" s="314" t="s">
        <v>2590</v>
      </c>
      <c r="D36" s="309" t="s">
        <v>2554</v>
      </c>
      <c r="E36" s="309">
        <v>2962</v>
      </c>
      <c r="F36" s="309">
        <v>20.21</v>
      </c>
      <c r="G36" s="309">
        <v>17.45</v>
      </c>
      <c r="H36" s="310">
        <f t="shared" si="0"/>
        <v>24.702683</v>
      </c>
      <c r="I36" s="310">
        <f t="shared" si="1"/>
        <v>22.397075000000001</v>
      </c>
      <c r="J36" s="310">
        <f t="shared" si="2"/>
        <v>73169.347045999995</v>
      </c>
      <c r="K36" s="310">
        <f t="shared" si="3"/>
        <v>66340.136150000006</v>
      </c>
    </row>
    <row r="37" spans="1:11" ht="30">
      <c r="A37" s="309" t="s">
        <v>2591</v>
      </c>
      <c r="B37" s="309" t="s">
        <v>70</v>
      </c>
      <c r="C37" s="314" t="s">
        <v>2592</v>
      </c>
      <c r="D37" s="309" t="s">
        <v>2525</v>
      </c>
      <c r="E37" s="309">
        <v>59</v>
      </c>
      <c r="F37" s="309">
        <v>30.06</v>
      </c>
      <c r="G37" s="309">
        <v>27.25</v>
      </c>
      <c r="H37" s="310">
        <f t="shared" si="0"/>
        <v>36.742337999999997</v>
      </c>
      <c r="I37" s="310">
        <f t="shared" si="1"/>
        <v>34.975375</v>
      </c>
      <c r="J37" s="310">
        <f t="shared" si="2"/>
        <v>2167.7979419999997</v>
      </c>
      <c r="K37" s="310">
        <f t="shared" si="3"/>
        <v>2063.5471250000001</v>
      </c>
    </row>
    <row r="38" spans="1:11">
      <c r="A38" s="309" t="s">
        <v>2593</v>
      </c>
      <c r="B38" s="309" t="s">
        <v>70</v>
      </c>
      <c r="C38" s="314" t="s">
        <v>2594</v>
      </c>
      <c r="D38" s="309" t="s">
        <v>2525</v>
      </c>
      <c r="E38" s="309">
        <v>59</v>
      </c>
      <c r="F38" s="309">
        <v>29.59</v>
      </c>
      <c r="G38" s="309">
        <v>26.81</v>
      </c>
      <c r="H38" s="310">
        <f t="shared" si="0"/>
        <v>36.167856999999998</v>
      </c>
      <c r="I38" s="310">
        <f t="shared" si="1"/>
        <v>34.410634999999999</v>
      </c>
      <c r="J38" s="310">
        <f t="shared" si="2"/>
        <v>2133.9035629999998</v>
      </c>
      <c r="K38" s="310">
        <f t="shared" si="3"/>
        <v>2030.2274649999999</v>
      </c>
    </row>
    <row r="39" spans="1:11" ht="45">
      <c r="A39" s="309" t="s">
        <v>2595</v>
      </c>
      <c r="B39" s="309" t="s">
        <v>70</v>
      </c>
      <c r="C39" s="314" t="s">
        <v>2596</v>
      </c>
      <c r="D39" s="309" t="s">
        <v>753</v>
      </c>
      <c r="E39" s="309">
        <v>108</v>
      </c>
      <c r="F39" s="309">
        <v>42.3</v>
      </c>
      <c r="G39" s="309">
        <v>40.200000000000003</v>
      </c>
      <c r="H39" s="310">
        <f t="shared" si="0"/>
        <v>51.703289999999996</v>
      </c>
      <c r="I39" s="310">
        <f t="shared" si="1"/>
        <v>51.596700000000006</v>
      </c>
      <c r="J39" s="310">
        <f t="shared" si="2"/>
        <v>5583.9553199999991</v>
      </c>
      <c r="K39" s="310">
        <f t="shared" si="3"/>
        <v>5572.4436000000005</v>
      </c>
    </row>
    <row r="40" spans="1:11" ht="30">
      <c r="A40" s="309" t="s">
        <v>2597</v>
      </c>
      <c r="B40" s="309" t="s">
        <v>70</v>
      </c>
      <c r="C40" s="314" t="s">
        <v>2598</v>
      </c>
      <c r="D40" s="309" t="s">
        <v>2525</v>
      </c>
      <c r="E40" s="309">
        <v>59</v>
      </c>
      <c r="F40" s="309">
        <v>136.88</v>
      </c>
      <c r="G40" s="309">
        <v>134.19999999999999</v>
      </c>
      <c r="H40" s="310">
        <f t="shared" si="0"/>
        <v>167.30842399999997</v>
      </c>
      <c r="I40" s="310">
        <f t="shared" si="1"/>
        <v>172.2457</v>
      </c>
      <c r="J40" s="310">
        <f t="shared" si="2"/>
        <v>9871.1970159999983</v>
      </c>
      <c r="K40" s="310">
        <f t="shared" si="3"/>
        <v>10162.496300000001</v>
      </c>
    </row>
    <row r="41" spans="1:11" ht="30">
      <c r="A41" s="309" t="s">
        <v>2599</v>
      </c>
      <c r="B41" s="309" t="s">
        <v>70</v>
      </c>
      <c r="C41" s="314" t="s">
        <v>2600</v>
      </c>
      <c r="D41" s="309" t="s">
        <v>753</v>
      </c>
      <c r="E41" s="309">
        <v>1563</v>
      </c>
      <c r="F41" s="309">
        <v>18.920000000000002</v>
      </c>
      <c r="G41" s="309">
        <v>17.149999999999999</v>
      </c>
      <c r="H41" s="310">
        <f t="shared" si="0"/>
        <v>23.125916</v>
      </c>
      <c r="I41" s="310">
        <f t="shared" si="1"/>
        <v>22.012025000000001</v>
      </c>
      <c r="J41" s="310">
        <f t="shared" si="2"/>
        <v>36145.806708000004</v>
      </c>
      <c r="K41" s="310">
        <f t="shared" si="3"/>
        <v>34404.795075000002</v>
      </c>
    </row>
    <row r="42" spans="1:11" ht="30">
      <c r="A42" s="309" t="s">
        <v>2601</v>
      </c>
      <c r="B42" s="309" t="s">
        <v>70</v>
      </c>
      <c r="C42" s="314" t="s">
        <v>2602</v>
      </c>
      <c r="D42" s="309" t="s">
        <v>157</v>
      </c>
      <c r="E42" s="309">
        <v>54</v>
      </c>
      <c r="F42" s="309">
        <v>26.55</v>
      </c>
      <c r="G42" s="309">
        <v>24.08</v>
      </c>
      <c r="H42" s="310">
        <f t="shared" si="0"/>
        <v>32.452064999999997</v>
      </c>
      <c r="I42" s="310">
        <f t="shared" si="1"/>
        <v>30.906680000000001</v>
      </c>
      <c r="J42" s="310">
        <f t="shared" si="2"/>
        <v>1752.4115099999999</v>
      </c>
      <c r="K42" s="310">
        <f t="shared" si="3"/>
        <v>1668.96072</v>
      </c>
    </row>
    <row r="43" spans="1:11" ht="30">
      <c r="A43" s="309" t="s">
        <v>2603</v>
      </c>
      <c r="B43" s="309" t="s">
        <v>70</v>
      </c>
      <c r="C43" s="314" t="s">
        <v>2604</v>
      </c>
      <c r="D43" s="309" t="s">
        <v>753</v>
      </c>
      <c r="E43" s="309">
        <v>15</v>
      </c>
      <c r="F43" s="309">
        <v>41.63</v>
      </c>
      <c r="G43" s="309">
        <v>40.58</v>
      </c>
      <c r="H43" s="310">
        <f t="shared" si="0"/>
        <v>50.884349</v>
      </c>
      <c r="I43" s="310">
        <f t="shared" si="1"/>
        <v>52.084430000000005</v>
      </c>
      <c r="J43" s="310">
        <f t="shared" si="2"/>
        <v>763.26523499999996</v>
      </c>
      <c r="K43" s="310">
        <f t="shared" si="3"/>
        <v>781.26645000000008</v>
      </c>
    </row>
    <row r="44" spans="1:11" ht="30">
      <c r="A44" s="309" t="s">
        <v>2605</v>
      </c>
      <c r="B44" s="309" t="s">
        <v>70</v>
      </c>
      <c r="C44" s="314" t="s">
        <v>2606</v>
      </c>
      <c r="D44" s="309" t="s">
        <v>2525</v>
      </c>
      <c r="E44" s="309">
        <v>59</v>
      </c>
      <c r="F44" s="309">
        <v>254.1</v>
      </c>
      <c r="G44" s="309">
        <v>246.32</v>
      </c>
      <c r="H44" s="310">
        <f t="shared" si="0"/>
        <v>310.58642999999995</v>
      </c>
      <c r="I44" s="310">
        <f t="shared" si="1"/>
        <v>316.15172000000001</v>
      </c>
      <c r="J44" s="310">
        <f t="shared" si="2"/>
        <v>18324.599369999996</v>
      </c>
      <c r="K44" s="310">
        <f t="shared" si="3"/>
        <v>18652.95148</v>
      </c>
    </row>
    <row r="45" spans="1:11" ht="45">
      <c r="A45" s="309" t="s">
        <v>2607</v>
      </c>
      <c r="B45" s="309" t="s">
        <v>70</v>
      </c>
      <c r="C45" s="314" t="s">
        <v>2608</v>
      </c>
      <c r="D45" s="309" t="s">
        <v>753</v>
      </c>
      <c r="E45" s="309">
        <v>22</v>
      </c>
      <c r="F45" s="309">
        <v>173.14</v>
      </c>
      <c r="G45" s="309">
        <v>178.99</v>
      </c>
      <c r="H45" s="310">
        <f t="shared" si="0"/>
        <v>211.62902199999996</v>
      </c>
      <c r="I45" s="310">
        <f t="shared" si="1"/>
        <v>229.73366500000003</v>
      </c>
      <c r="J45" s="310">
        <f t="shared" si="2"/>
        <v>4655.838483999999</v>
      </c>
      <c r="K45" s="310">
        <f t="shared" si="3"/>
        <v>5054.1406300000008</v>
      </c>
    </row>
    <row r="46" spans="1:11">
      <c r="A46" s="309" t="s">
        <v>2609</v>
      </c>
      <c r="B46" s="309" t="s">
        <v>70</v>
      </c>
      <c r="C46" s="314" t="s">
        <v>2610</v>
      </c>
      <c r="D46" s="309" t="s">
        <v>2554</v>
      </c>
      <c r="E46" s="309">
        <v>4938</v>
      </c>
      <c r="F46" s="309">
        <v>21.83</v>
      </c>
      <c r="G46" s="309">
        <v>18.850000000000001</v>
      </c>
      <c r="H46" s="310">
        <f t="shared" si="0"/>
        <v>26.682808999999995</v>
      </c>
      <c r="I46" s="310">
        <f t="shared" si="1"/>
        <v>24.193975000000002</v>
      </c>
      <c r="J46" s="310">
        <f t="shared" si="2"/>
        <v>131759.71084199997</v>
      </c>
      <c r="K46" s="310">
        <f t="shared" si="3"/>
        <v>119469.84855000001</v>
      </c>
    </row>
    <row r="47" spans="1:11" ht="30">
      <c r="A47" s="309" t="s">
        <v>2611</v>
      </c>
      <c r="B47" s="309" t="s">
        <v>70</v>
      </c>
      <c r="C47" s="314" t="s">
        <v>2612</v>
      </c>
      <c r="D47" s="309" t="s">
        <v>2525</v>
      </c>
      <c r="E47" s="309">
        <v>59</v>
      </c>
      <c r="F47" s="309">
        <v>28.89</v>
      </c>
      <c r="G47" s="309">
        <v>26.16</v>
      </c>
      <c r="H47" s="310">
        <f t="shared" si="0"/>
        <v>35.312246999999999</v>
      </c>
      <c r="I47" s="310">
        <f t="shared" si="1"/>
        <v>33.576360000000001</v>
      </c>
      <c r="J47" s="310">
        <f t="shared" si="2"/>
        <v>2083.4225729999998</v>
      </c>
      <c r="K47" s="310">
        <f t="shared" si="3"/>
        <v>1981.00524</v>
      </c>
    </row>
    <row r="48" spans="1:11">
      <c r="A48" s="309" t="s">
        <v>2613</v>
      </c>
      <c r="B48" s="309" t="s">
        <v>70</v>
      </c>
      <c r="C48" s="314" t="s">
        <v>2614</v>
      </c>
      <c r="D48" s="309" t="s">
        <v>2554</v>
      </c>
      <c r="E48" s="309">
        <v>4938</v>
      </c>
      <c r="F48" s="309">
        <v>21.83</v>
      </c>
      <c r="G48" s="309">
        <v>18.850000000000001</v>
      </c>
      <c r="H48" s="310">
        <f t="shared" si="0"/>
        <v>26.682808999999995</v>
      </c>
      <c r="I48" s="310">
        <f t="shared" si="1"/>
        <v>24.193975000000002</v>
      </c>
      <c r="J48" s="310">
        <f t="shared" si="2"/>
        <v>131759.71084199997</v>
      </c>
      <c r="K48" s="310">
        <f t="shared" si="3"/>
        <v>119469.84855000001</v>
      </c>
    </row>
    <row r="49" spans="1:11" ht="30">
      <c r="A49" s="309" t="s">
        <v>2615</v>
      </c>
      <c r="B49" s="309" t="s">
        <v>70</v>
      </c>
      <c r="C49" s="314" t="s">
        <v>2616</v>
      </c>
      <c r="D49" s="309" t="s">
        <v>753</v>
      </c>
      <c r="E49" s="309">
        <v>4</v>
      </c>
      <c r="F49" s="309">
        <v>35.17</v>
      </c>
      <c r="G49" s="309">
        <v>33.380000000000003</v>
      </c>
      <c r="H49" s="310">
        <f t="shared" si="0"/>
        <v>42.988290999999997</v>
      </c>
      <c r="I49" s="310">
        <f t="shared" si="1"/>
        <v>42.843230000000005</v>
      </c>
      <c r="J49" s="310">
        <f t="shared" si="2"/>
        <v>171.95316399999999</v>
      </c>
      <c r="K49" s="310">
        <f t="shared" si="3"/>
        <v>171.37292000000002</v>
      </c>
    </row>
    <row r="50" spans="1:11">
      <c r="A50" s="309" t="s">
        <v>2617</v>
      </c>
      <c r="B50" s="309" t="s">
        <v>70</v>
      </c>
      <c r="C50" s="314" t="s">
        <v>2618</v>
      </c>
      <c r="D50" s="309" t="s">
        <v>157</v>
      </c>
      <c r="E50" s="309">
        <v>54</v>
      </c>
      <c r="F50" s="309">
        <v>1.82</v>
      </c>
      <c r="G50" s="309">
        <v>1.69</v>
      </c>
      <c r="H50" s="310">
        <f t="shared" si="0"/>
        <v>2.224586</v>
      </c>
      <c r="I50" s="310">
        <f t="shared" si="1"/>
        <v>2.1691150000000001</v>
      </c>
      <c r="J50" s="310">
        <f t="shared" si="2"/>
        <v>120.127644</v>
      </c>
      <c r="K50" s="310">
        <f t="shared" si="3"/>
        <v>117.13221</v>
      </c>
    </row>
    <row r="51" spans="1:11">
      <c r="A51" s="309" t="s">
        <v>2619</v>
      </c>
      <c r="B51" s="309" t="s">
        <v>70</v>
      </c>
      <c r="C51" s="314" t="s">
        <v>2620</v>
      </c>
      <c r="D51" s="309" t="s">
        <v>753</v>
      </c>
      <c r="E51" s="309">
        <v>162</v>
      </c>
      <c r="F51" s="309">
        <v>474.67</v>
      </c>
      <c r="G51" s="309">
        <v>471.21</v>
      </c>
      <c r="H51" s="310">
        <f t="shared" si="0"/>
        <v>580.18914099999995</v>
      </c>
      <c r="I51" s="310">
        <f t="shared" si="1"/>
        <v>604.79803500000003</v>
      </c>
      <c r="J51" s="310">
        <f t="shared" si="2"/>
        <v>93990.640841999993</v>
      </c>
      <c r="K51" s="310">
        <f t="shared" si="3"/>
        <v>97977.281670000011</v>
      </c>
    </row>
    <row r="52" spans="1:11" ht="30">
      <c r="A52" s="309" t="s">
        <v>2621</v>
      </c>
      <c r="B52" s="309" t="s">
        <v>70</v>
      </c>
      <c r="C52" s="314" t="s">
        <v>2622</v>
      </c>
      <c r="D52" s="309" t="s">
        <v>753</v>
      </c>
      <c r="E52" s="309">
        <v>1082</v>
      </c>
      <c r="F52" s="309">
        <v>213.1</v>
      </c>
      <c r="G52" s="309">
        <v>220.06</v>
      </c>
      <c r="H52" s="310">
        <f t="shared" si="0"/>
        <v>260.47212999999999</v>
      </c>
      <c r="I52" s="310">
        <f t="shared" si="1"/>
        <v>282.44701000000003</v>
      </c>
      <c r="J52" s="310">
        <f t="shared" si="2"/>
        <v>281830.84466</v>
      </c>
      <c r="K52" s="310">
        <f t="shared" si="3"/>
        <v>305607.66482000006</v>
      </c>
    </row>
    <row r="53" spans="1:11" ht="30">
      <c r="A53" s="309" t="s">
        <v>2623</v>
      </c>
      <c r="B53" s="309" t="s">
        <v>70</v>
      </c>
      <c r="C53" s="314" t="s">
        <v>2624</v>
      </c>
      <c r="D53" s="309" t="s">
        <v>157</v>
      </c>
      <c r="E53" s="309">
        <v>54</v>
      </c>
      <c r="F53" s="309">
        <v>644.55999999999995</v>
      </c>
      <c r="G53" s="309">
        <v>666.75</v>
      </c>
      <c r="H53" s="310">
        <f t="shared" si="0"/>
        <v>787.84568799999988</v>
      </c>
      <c r="I53" s="310">
        <f t="shared" si="1"/>
        <v>855.77362500000004</v>
      </c>
      <c r="J53" s="310">
        <f t="shared" si="2"/>
        <v>42543.667151999995</v>
      </c>
      <c r="K53" s="310">
        <f t="shared" si="3"/>
        <v>46211.775750000001</v>
      </c>
    </row>
    <row r="54" spans="1:11" ht="30">
      <c r="A54" s="309" t="s">
        <v>2625</v>
      </c>
      <c r="B54" s="309" t="s">
        <v>70</v>
      </c>
      <c r="C54" s="314" t="s">
        <v>2626</v>
      </c>
      <c r="D54" s="309" t="s">
        <v>2525</v>
      </c>
      <c r="E54" s="309">
        <v>59</v>
      </c>
      <c r="F54" s="309">
        <v>3.02</v>
      </c>
      <c r="G54" s="309">
        <v>2.98</v>
      </c>
      <c r="H54" s="310">
        <f t="shared" si="0"/>
        <v>3.6913459999999998</v>
      </c>
      <c r="I54" s="310">
        <f t="shared" si="1"/>
        <v>3.8248300000000004</v>
      </c>
      <c r="J54" s="310">
        <f t="shared" si="2"/>
        <v>217.78941399999999</v>
      </c>
      <c r="K54" s="310">
        <f t="shared" si="3"/>
        <v>225.66497000000001</v>
      </c>
    </row>
    <row r="55" spans="1:11" ht="30">
      <c r="A55" s="309" t="s">
        <v>2627</v>
      </c>
      <c r="B55" s="309" t="s">
        <v>70</v>
      </c>
      <c r="C55" s="314" t="s">
        <v>2628</v>
      </c>
      <c r="D55" s="309" t="s">
        <v>281</v>
      </c>
      <c r="E55" s="309">
        <v>162</v>
      </c>
      <c r="F55" s="309">
        <v>324.79000000000002</v>
      </c>
      <c r="G55" s="309">
        <v>315.18</v>
      </c>
      <c r="H55" s="310">
        <f t="shared" si="0"/>
        <v>396.99081699999999</v>
      </c>
      <c r="I55" s="310">
        <f t="shared" si="1"/>
        <v>404.53353000000004</v>
      </c>
      <c r="J55" s="310">
        <f t="shared" si="2"/>
        <v>64312.512353999999</v>
      </c>
      <c r="K55" s="310">
        <f t="shared" si="3"/>
        <v>65534.431860000004</v>
      </c>
    </row>
    <row r="56" spans="1:11" ht="30">
      <c r="A56" s="309" t="s">
        <v>2629</v>
      </c>
      <c r="B56" s="309" t="s">
        <v>70</v>
      </c>
      <c r="C56" s="314" t="s">
        <v>2630</v>
      </c>
      <c r="D56" s="309" t="s">
        <v>753</v>
      </c>
      <c r="E56" s="309">
        <v>15</v>
      </c>
      <c r="F56" s="309">
        <v>6.96</v>
      </c>
      <c r="G56" s="309">
        <v>6.32</v>
      </c>
      <c r="H56" s="310">
        <f t="shared" si="0"/>
        <v>8.5072080000000003</v>
      </c>
      <c r="I56" s="310">
        <f t="shared" si="1"/>
        <v>8.11172</v>
      </c>
      <c r="J56" s="310">
        <f t="shared" si="2"/>
        <v>127.60812</v>
      </c>
      <c r="K56" s="310">
        <f t="shared" si="3"/>
        <v>121.6758</v>
      </c>
    </row>
    <row r="57" spans="1:11">
      <c r="A57" s="309" t="s">
        <v>2631</v>
      </c>
      <c r="B57" s="309" t="s">
        <v>70</v>
      </c>
      <c r="C57" s="314" t="s">
        <v>2632</v>
      </c>
      <c r="D57" s="309" t="s">
        <v>753</v>
      </c>
      <c r="E57" s="309">
        <v>13</v>
      </c>
      <c r="F57" s="309">
        <v>328.04</v>
      </c>
      <c r="G57" s="309">
        <v>314.91000000000003</v>
      </c>
      <c r="H57" s="310">
        <f t="shared" si="0"/>
        <v>400.96329200000002</v>
      </c>
      <c r="I57" s="310">
        <f t="shared" si="1"/>
        <v>404.18698500000005</v>
      </c>
      <c r="J57" s="310">
        <f t="shared" si="2"/>
        <v>5212.5227960000002</v>
      </c>
      <c r="K57" s="310">
        <f t="shared" si="3"/>
        <v>5254.4308050000009</v>
      </c>
    </row>
    <row r="58" spans="1:11" ht="30">
      <c r="A58" s="309" t="s">
        <v>2633</v>
      </c>
      <c r="B58" s="309" t="s">
        <v>70</v>
      </c>
      <c r="C58" s="314" t="s">
        <v>2634</v>
      </c>
      <c r="D58" s="309" t="s">
        <v>753</v>
      </c>
      <c r="E58" s="309">
        <v>10</v>
      </c>
      <c r="F58" s="309">
        <v>92.4</v>
      </c>
      <c r="G58" s="309">
        <v>86.43</v>
      </c>
      <c r="H58" s="310">
        <f t="shared" si="0"/>
        <v>112.94052000000001</v>
      </c>
      <c r="I58" s="310">
        <f t="shared" si="1"/>
        <v>110.93290500000002</v>
      </c>
      <c r="J58" s="310">
        <f t="shared" si="2"/>
        <v>1129.4052000000001</v>
      </c>
      <c r="K58" s="310">
        <f t="shared" si="3"/>
        <v>1109.3290500000003</v>
      </c>
    </row>
    <row r="59" spans="1:11">
      <c r="A59" s="309" t="s">
        <v>2635</v>
      </c>
      <c r="B59" s="309" t="s">
        <v>70</v>
      </c>
      <c r="C59" s="314" t="s">
        <v>2636</v>
      </c>
      <c r="D59" s="309" t="s">
        <v>281</v>
      </c>
      <c r="E59" s="309">
        <v>27</v>
      </c>
      <c r="F59" s="309">
        <v>26.81</v>
      </c>
      <c r="G59" s="309">
        <v>24.65</v>
      </c>
      <c r="H59" s="310">
        <f t="shared" si="0"/>
        <v>32.769862999999994</v>
      </c>
      <c r="I59" s="310">
        <f t="shared" si="1"/>
        <v>31.638275</v>
      </c>
      <c r="J59" s="310">
        <f t="shared" si="2"/>
        <v>884.78630099999987</v>
      </c>
      <c r="K59" s="310">
        <f t="shared" si="3"/>
        <v>854.23342500000001</v>
      </c>
    </row>
    <row r="60" spans="1:11" ht="30">
      <c r="A60" s="309" t="s">
        <v>2637</v>
      </c>
      <c r="B60" s="309" t="s">
        <v>70</v>
      </c>
      <c r="C60" s="314" t="s">
        <v>2638</v>
      </c>
      <c r="D60" s="309" t="s">
        <v>2525</v>
      </c>
      <c r="E60" s="309">
        <v>59</v>
      </c>
      <c r="F60" s="309">
        <v>9.75</v>
      </c>
      <c r="G60" s="309">
        <v>9.42</v>
      </c>
      <c r="H60" s="310">
        <f t="shared" si="0"/>
        <v>11.917425</v>
      </c>
      <c r="I60" s="310">
        <f t="shared" si="1"/>
        <v>12.090570000000001</v>
      </c>
      <c r="J60" s="310">
        <f t="shared" si="2"/>
        <v>703.12807499999997</v>
      </c>
      <c r="K60" s="310">
        <f t="shared" si="3"/>
        <v>713.34363000000008</v>
      </c>
    </row>
    <row r="61" spans="1:11">
      <c r="A61" s="309" t="s">
        <v>2639</v>
      </c>
      <c r="B61" s="309" t="s">
        <v>70</v>
      </c>
      <c r="C61" s="314" t="s">
        <v>2640</v>
      </c>
      <c r="D61" s="309" t="s">
        <v>753</v>
      </c>
      <c r="E61" s="309">
        <v>4</v>
      </c>
      <c r="F61" s="309">
        <v>10.57</v>
      </c>
      <c r="G61" s="309">
        <v>9.61</v>
      </c>
      <c r="H61" s="310">
        <f t="shared" si="0"/>
        <v>12.919711</v>
      </c>
      <c r="I61" s="310">
        <f t="shared" si="1"/>
        <v>12.334435000000001</v>
      </c>
      <c r="J61" s="310">
        <f t="shared" si="2"/>
        <v>51.678843999999998</v>
      </c>
      <c r="K61" s="310">
        <f t="shared" si="3"/>
        <v>49.337740000000004</v>
      </c>
    </row>
    <row r="62" spans="1:11" ht="30">
      <c r="A62" s="309" t="s">
        <v>2641</v>
      </c>
      <c r="B62" s="309" t="s">
        <v>70</v>
      </c>
      <c r="C62" s="314" t="s">
        <v>2642</v>
      </c>
      <c r="D62" s="309" t="s">
        <v>72</v>
      </c>
      <c r="E62" s="309">
        <v>1</v>
      </c>
      <c r="F62" s="309">
        <v>131.41999999999999</v>
      </c>
      <c r="G62" s="309">
        <v>122.1</v>
      </c>
      <c r="H62" s="310">
        <f t="shared" si="0"/>
        <v>160.63466599999998</v>
      </c>
      <c r="I62" s="310">
        <f t="shared" si="1"/>
        <v>156.71535</v>
      </c>
      <c r="J62" s="310">
        <f t="shared" si="2"/>
        <v>160.63466599999998</v>
      </c>
      <c r="K62" s="310">
        <f t="shared" si="3"/>
        <v>156.71535</v>
      </c>
    </row>
    <row r="63" spans="1:11" ht="45">
      <c r="A63" s="309" t="s">
        <v>2643</v>
      </c>
      <c r="B63" s="309" t="s">
        <v>70</v>
      </c>
      <c r="C63" s="314" t="s">
        <v>2644</v>
      </c>
      <c r="D63" s="309" t="s">
        <v>2525</v>
      </c>
      <c r="E63" s="309">
        <v>59</v>
      </c>
      <c r="F63" s="309">
        <v>128.63999999999999</v>
      </c>
      <c r="G63" s="309">
        <v>123.65</v>
      </c>
      <c r="H63" s="310">
        <f t="shared" si="0"/>
        <v>157.23667199999997</v>
      </c>
      <c r="I63" s="310">
        <f t="shared" si="1"/>
        <v>158.70477500000001</v>
      </c>
      <c r="J63" s="310">
        <f t="shared" si="2"/>
        <v>9276.963647999999</v>
      </c>
      <c r="K63" s="310">
        <f t="shared" si="3"/>
        <v>9363.581725</v>
      </c>
    </row>
    <row r="64" spans="1:11" ht="45">
      <c r="A64" s="309" t="s">
        <v>2645</v>
      </c>
      <c r="B64" s="309" t="s">
        <v>70</v>
      </c>
      <c r="C64" s="314" t="s">
        <v>2646</v>
      </c>
      <c r="D64" s="309" t="s">
        <v>2525</v>
      </c>
      <c r="E64" s="309">
        <v>59</v>
      </c>
      <c r="F64" s="309">
        <v>161.77000000000001</v>
      </c>
      <c r="G64" s="309">
        <v>159</v>
      </c>
      <c r="H64" s="310">
        <f t="shared" si="0"/>
        <v>197.731471</v>
      </c>
      <c r="I64" s="310">
        <f t="shared" si="1"/>
        <v>204.07650000000001</v>
      </c>
      <c r="J64" s="310">
        <f t="shared" si="2"/>
        <v>11666.156789000001</v>
      </c>
      <c r="K64" s="310">
        <f t="shared" si="3"/>
        <v>12040.513500000001</v>
      </c>
    </row>
    <row r="65" spans="1:11" ht="45">
      <c r="A65" s="309" t="s">
        <v>2647</v>
      </c>
      <c r="B65" s="309" t="s">
        <v>70</v>
      </c>
      <c r="C65" s="314" t="s">
        <v>2648</v>
      </c>
      <c r="D65" s="309" t="s">
        <v>2525</v>
      </c>
      <c r="E65" s="309">
        <v>59</v>
      </c>
      <c r="F65" s="309">
        <v>165.05</v>
      </c>
      <c r="G65" s="309">
        <v>162.28</v>
      </c>
      <c r="H65" s="310">
        <f t="shared" si="0"/>
        <v>201.74061499999999</v>
      </c>
      <c r="I65" s="310">
        <f t="shared" si="1"/>
        <v>208.28638000000001</v>
      </c>
      <c r="J65" s="310">
        <f t="shared" si="2"/>
        <v>11902.696285</v>
      </c>
      <c r="K65" s="310">
        <f t="shared" si="3"/>
        <v>12288.896420000001</v>
      </c>
    </row>
    <row r="66" spans="1:11" ht="30">
      <c r="A66" s="309" t="s">
        <v>2649</v>
      </c>
      <c r="B66" s="309" t="s">
        <v>70</v>
      </c>
      <c r="C66" s="314" t="s">
        <v>2650</v>
      </c>
      <c r="D66" s="309" t="s">
        <v>2525</v>
      </c>
      <c r="E66" s="309">
        <v>59</v>
      </c>
      <c r="F66" s="309">
        <v>232.92</v>
      </c>
      <c r="G66" s="309">
        <v>229.99</v>
      </c>
      <c r="H66" s="310">
        <f t="shared" si="0"/>
        <v>284.69811599999997</v>
      </c>
      <c r="I66" s="310">
        <f t="shared" si="1"/>
        <v>295.19216500000005</v>
      </c>
      <c r="J66" s="310">
        <f t="shared" si="2"/>
        <v>16797.188843999997</v>
      </c>
      <c r="K66" s="310">
        <f t="shared" si="3"/>
        <v>17416.337735000001</v>
      </c>
    </row>
    <row r="67" spans="1:11" ht="30">
      <c r="A67" s="309" t="s">
        <v>2651</v>
      </c>
      <c r="B67" s="309" t="s">
        <v>70</v>
      </c>
      <c r="C67" s="314" t="s">
        <v>2652</v>
      </c>
      <c r="D67" s="309" t="s">
        <v>2525</v>
      </c>
      <c r="E67" s="309">
        <v>59</v>
      </c>
      <c r="F67" s="309">
        <v>27.13</v>
      </c>
      <c r="G67" s="309">
        <v>24.64</v>
      </c>
      <c r="H67" s="310">
        <f t="shared" ref="H67:H76" si="4">F67*(1+$M$2)</f>
        <v>33.160998999999997</v>
      </c>
      <c r="I67" s="310">
        <f t="shared" ref="I67:I76" si="5">G67*(1+$N$2)</f>
        <v>31.625440000000001</v>
      </c>
      <c r="J67" s="310">
        <f t="shared" ref="J67:J76" si="6">E67*H67</f>
        <v>1956.4989409999998</v>
      </c>
      <c r="K67" s="310">
        <f t="shared" ref="K67:K76" si="7">E67*I67</f>
        <v>1865.9009600000002</v>
      </c>
    </row>
    <row r="68" spans="1:11">
      <c r="A68" s="309" t="s">
        <v>2653</v>
      </c>
      <c r="B68" s="309" t="s">
        <v>70</v>
      </c>
      <c r="C68" s="314" t="s">
        <v>2654</v>
      </c>
      <c r="D68" s="309" t="s">
        <v>2554</v>
      </c>
      <c r="E68" s="309">
        <v>1975</v>
      </c>
      <c r="F68" s="309">
        <v>21.83</v>
      </c>
      <c r="G68" s="309">
        <v>18.850000000000001</v>
      </c>
      <c r="H68" s="310">
        <f t="shared" si="4"/>
        <v>26.682808999999995</v>
      </c>
      <c r="I68" s="310">
        <f t="shared" si="5"/>
        <v>24.193975000000002</v>
      </c>
      <c r="J68" s="310">
        <f t="shared" si="6"/>
        <v>52698.547774999992</v>
      </c>
      <c r="K68" s="310">
        <f t="shared" si="7"/>
        <v>47783.100625000006</v>
      </c>
    </row>
    <row r="69" spans="1:11">
      <c r="A69" s="309" t="s">
        <v>2655</v>
      </c>
      <c r="B69" s="309" t="s">
        <v>70</v>
      </c>
      <c r="C69" s="314" t="s">
        <v>2656</v>
      </c>
      <c r="D69" s="309" t="s">
        <v>2554</v>
      </c>
      <c r="E69" s="309">
        <v>29630</v>
      </c>
      <c r="F69" s="309">
        <v>14.43</v>
      </c>
      <c r="G69" s="309">
        <v>12.46</v>
      </c>
      <c r="H69" s="310">
        <f t="shared" si="4"/>
        <v>17.637788999999998</v>
      </c>
      <c r="I69" s="310">
        <f t="shared" si="5"/>
        <v>15.992410000000001</v>
      </c>
      <c r="J69" s="310">
        <f t="shared" si="6"/>
        <v>522607.68806999992</v>
      </c>
      <c r="K69" s="310">
        <f t="shared" si="7"/>
        <v>473855.10830000002</v>
      </c>
    </row>
    <row r="70" spans="1:11">
      <c r="A70" s="309" t="s">
        <v>2657</v>
      </c>
      <c r="B70" s="309" t="s">
        <v>70</v>
      </c>
      <c r="C70" s="314" t="s">
        <v>2658</v>
      </c>
      <c r="D70" s="309" t="s">
        <v>753</v>
      </c>
      <c r="E70" s="309">
        <v>270</v>
      </c>
      <c r="F70" s="309">
        <v>87.84</v>
      </c>
      <c r="G70" s="309">
        <v>82.76</v>
      </c>
      <c r="H70" s="310">
        <f t="shared" si="4"/>
        <v>107.366832</v>
      </c>
      <c r="I70" s="310">
        <f t="shared" si="5"/>
        <v>106.22246000000001</v>
      </c>
      <c r="J70" s="310">
        <f t="shared" si="6"/>
        <v>28989.04464</v>
      </c>
      <c r="K70" s="310">
        <f t="shared" si="7"/>
        <v>28680.064200000004</v>
      </c>
    </row>
    <row r="71" spans="1:11" ht="30">
      <c r="A71" s="309" t="s">
        <v>2659</v>
      </c>
      <c r="B71" s="309" t="s">
        <v>70</v>
      </c>
      <c r="C71" s="314" t="s">
        <v>2660</v>
      </c>
      <c r="D71" s="309" t="s">
        <v>753</v>
      </c>
      <c r="E71" s="309">
        <v>270</v>
      </c>
      <c r="F71" s="309">
        <v>67.97</v>
      </c>
      <c r="G71" s="309">
        <v>65.39</v>
      </c>
      <c r="H71" s="310">
        <f t="shared" si="4"/>
        <v>83.079730999999995</v>
      </c>
      <c r="I71" s="310">
        <f t="shared" si="5"/>
        <v>83.928065000000004</v>
      </c>
      <c r="J71" s="310">
        <f t="shared" si="6"/>
        <v>22431.52737</v>
      </c>
      <c r="K71" s="310">
        <f t="shared" si="7"/>
        <v>22660.577550000002</v>
      </c>
    </row>
    <row r="72" spans="1:11" ht="30">
      <c r="A72" s="309" t="s">
        <v>2661</v>
      </c>
      <c r="B72" s="309" t="s">
        <v>70</v>
      </c>
      <c r="C72" s="314" t="s">
        <v>2662</v>
      </c>
      <c r="D72" s="309" t="s">
        <v>2663</v>
      </c>
      <c r="E72" s="309">
        <v>2</v>
      </c>
      <c r="F72" s="309">
        <v>0.78</v>
      </c>
      <c r="G72" s="309">
        <v>0.75</v>
      </c>
      <c r="H72" s="310">
        <f t="shared" si="4"/>
        <v>0.95339399999999996</v>
      </c>
      <c r="I72" s="310">
        <f t="shared" si="5"/>
        <v>0.96262500000000006</v>
      </c>
      <c r="J72" s="310">
        <f t="shared" si="6"/>
        <v>1.9067879999999999</v>
      </c>
      <c r="K72" s="310">
        <f t="shared" si="7"/>
        <v>1.9252500000000001</v>
      </c>
    </row>
    <row r="73" spans="1:11" ht="30">
      <c r="A73" s="309" t="s">
        <v>2664</v>
      </c>
      <c r="B73" s="309" t="s">
        <v>70</v>
      </c>
      <c r="C73" s="314" t="s">
        <v>2665</v>
      </c>
      <c r="D73" s="309" t="s">
        <v>157</v>
      </c>
      <c r="E73" s="309">
        <v>10</v>
      </c>
      <c r="F73" s="309">
        <v>22.02</v>
      </c>
      <c r="G73" s="309">
        <v>21.47</v>
      </c>
      <c r="H73" s="310">
        <f t="shared" si="4"/>
        <v>26.915045999999997</v>
      </c>
      <c r="I73" s="310">
        <f t="shared" si="5"/>
        <v>27.556744999999999</v>
      </c>
      <c r="J73" s="310">
        <f t="shared" si="6"/>
        <v>269.15045999999995</v>
      </c>
      <c r="K73" s="310">
        <f t="shared" si="7"/>
        <v>275.56745000000001</v>
      </c>
    </row>
    <row r="74" spans="1:11" ht="30">
      <c r="A74" s="309" t="s">
        <v>2666</v>
      </c>
      <c r="B74" s="309" t="s">
        <v>70</v>
      </c>
      <c r="C74" s="314" t="s">
        <v>2667</v>
      </c>
      <c r="D74" s="309" t="s">
        <v>2525</v>
      </c>
      <c r="E74" s="309">
        <v>59</v>
      </c>
      <c r="F74" s="309">
        <v>259.32</v>
      </c>
      <c r="G74" s="309">
        <v>251.81</v>
      </c>
      <c r="H74" s="310">
        <f t="shared" si="4"/>
        <v>316.966836</v>
      </c>
      <c r="I74" s="310">
        <f t="shared" si="5"/>
        <v>323.19813500000004</v>
      </c>
      <c r="J74" s="310">
        <f t="shared" si="6"/>
        <v>18701.043323999998</v>
      </c>
      <c r="K74" s="310">
        <f t="shared" si="7"/>
        <v>19068.689965000001</v>
      </c>
    </row>
    <row r="75" spans="1:11" ht="30">
      <c r="A75" s="309" t="s">
        <v>2668</v>
      </c>
      <c r="B75" s="309" t="s">
        <v>70</v>
      </c>
      <c r="C75" s="314" t="s">
        <v>2669</v>
      </c>
      <c r="D75" s="309" t="s">
        <v>2525</v>
      </c>
      <c r="E75" s="309">
        <v>59</v>
      </c>
      <c r="F75" s="309">
        <v>133.44</v>
      </c>
      <c r="G75" s="309">
        <v>127.19</v>
      </c>
      <c r="H75" s="310">
        <f t="shared" si="4"/>
        <v>163.103712</v>
      </c>
      <c r="I75" s="310">
        <f t="shared" si="5"/>
        <v>163.24836500000001</v>
      </c>
      <c r="J75" s="310">
        <f t="shared" si="6"/>
        <v>9623.1190079999997</v>
      </c>
      <c r="K75" s="310">
        <f t="shared" si="7"/>
        <v>9631.6535350000013</v>
      </c>
    </row>
    <row r="76" spans="1:11">
      <c r="A76" s="309" t="s">
        <v>2670</v>
      </c>
      <c r="B76" s="309" t="s">
        <v>70</v>
      </c>
      <c r="C76" s="314" t="s">
        <v>2671</v>
      </c>
      <c r="D76" s="309" t="s">
        <v>2554</v>
      </c>
      <c r="E76" s="309">
        <v>987</v>
      </c>
      <c r="F76" s="309">
        <v>19.62</v>
      </c>
      <c r="G76" s="309">
        <v>16.940000000000001</v>
      </c>
      <c r="H76" s="310">
        <f t="shared" si="4"/>
        <v>23.981525999999999</v>
      </c>
      <c r="I76" s="310">
        <f t="shared" si="5"/>
        <v>21.742490000000004</v>
      </c>
      <c r="J76" s="310">
        <f t="shared" si="6"/>
        <v>23669.766162</v>
      </c>
      <c r="K76" s="310">
        <f t="shared" si="7"/>
        <v>21459.837630000002</v>
      </c>
    </row>
    <row r="77" spans="1:11" ht="90">
      <c r="A77" s="309">
        <v>1</v>
      </c>
      <c r="B77" s="309" t="s">
        <v>2672</v>
      </c>
      <c r="C77" s="314" t="s">
        <v>2673</v>
      </c>
      <c r="D77" s="309" t="s">
        <v>753</v>
      </c>
      <c r="E77" s="309">
        <v>2000</v>
      </c>
      <c r="F77" s="310">
        <v>510</v>
      </c>
      <c r="G77" s="310">
        <v>510</v>
      </c>
      <c r="H77" s="310">
        <f t="shared" ref="H77" si="8">F77*(1+$M$2)</f>
        <v>623.37299999999993</v>
      </c>
      <c r="I77" s="310">
        <f t="shared" ref="I77" si="9">G77*(1+$N$2)</f>
        <v>654.58500000000004</v>
      </c>
      <c r="J77" s="310">
        <f t="shared" ref="J77" si="10">E77*H77</f>
        <v>1246745.9999999998</v>
      </c>
      <c r="K77" s="310">
        <f t="shared" ref="K77" si="11">E77*I77</f>
        <v>1309170</v>
      </c>
    </row>
    <row r="78" spans="1:11" ht="45">
      <c r="A78" s="309">
        <v>2</v>
      </c>
      <c r="B78" s="309" t="s">
        <v>2672</v>
      </c>
      <c r="C78" s="314" t="s">
        <v>2674</v>
      </c>
      <c r="D78" s="309" t="s">
        <v>2675</v>
      </c>
      <c r="E78" s="309">
        <v>300</v>
      </c>
      <c r="F78" s="310">
        <v>600</v>
      </c>
      <c r="G78" s="310">
        <v>600</v>
      </c>
      <c r="H78" s="310">
        <f t="shared" ref="H78:H93" si="12">F78*(1+$M$2)</f>
        <v>733.38</v>
      </c>
      <c r="I78" s="310">
        <f t="shared" ref="I78:I93" si="13">G78*(1+$N$2)</f>
        <v>770.1</v>
      </c>
      <c r="J78" s="310">
        <f t="shared" ref="J78:J93" si="14">E78*H78</f>
        <v>220014</v>
      </c>
      <c r="K78" s="310">
        <f t="shared" ref="K78:K93" si="15">E78*I78</f>
        <v>231030</v>
      </c>
    </row>
    <row r="79" spans="1:11" ht="45">
      <c r="A79" s="309">
        <v>3</v>
      </c>
      <c r="B79" s="309" t="s">
        <v>2672</v>
      </c>
      <c r="C79" s="314" t="s">
        <v>2676</v>
      </c>
      <c r="D79" s="309" t="s">
        <v>2675</v>
      </c>
      <c r="E79" s="309">
        <v>50</v>
      </c>
      <c r="F79" s="310">
        <v>620</v>
      </c>
      <c r="G79" s="310">
        <v>620</v>
      </c>
      <c r="H79" s="310">
        <f t="shared" si="12"/>
        <v>757.82599999999991</v>
      </c>
      <c r="I79" s="310">
        <f t="shared" si="13"/>
        <v>795.7700000000001</v>
      </c>
      <c r="J79" s="310">
        <f t="shared" si="14"/>
        <v>37891.299999999996</v>
      </c>
      <c r="K79" s="310">
        <f t="shared" si="15"/>
        <v>39788.500000000007</v>
      </c>
    </row>
    <row r="80" spans="1:11" ht="75">
      <c r="A80" s="309">
        <v>4</v>
      </c>
      <c r="B80" s="309" t="s">
        <v>2672</v>
      </c>
      <c r="C80" s="314" t="s">
        <v>2677</v>
      </c>
      <c r="D80" s="309" t="s">
        <v>753</v>
      </c>
      <c r="E80" s="309">
        <v>300</v>
      </c>
      <c r="F80" s="310">
        <v>520</v>
      </c>
      <c r="G80" s="310">
        <v>520</v>
      </c>
      <c r="H80" s="310">
        <f t="shared" si="12"/>
        <v>635.596</v>
      </c>
      <c r="I80" s="310">
        <f t="shared" si="13"/>
        <v>667.42000000000007</v>
      </c>
      <c r="J80" s="310">
        <f t="shared" si="14"/>
        <v>190678.8</v>
      </c>
      <c r="K80" s="310">
        <f t="shared" si="15"/>
        <v>200226.00000000003</v>
      </c>
    </row>
    <row r="81" spans="1:11" ht="45">
      <c r="A81" s="309">
        <v>5</v>
      </c>
      <c r="B81" s="309" t="s">
        <v>2672</v>
      </c>
      <c r="C81" s="314" t="s">
        <v>2678</v>
      </c>
      <c r="D81" s="309" t="s">
        <v>753</v>
      </c>
      <c r="E81" s="309">
        <v>3500</v>
      </c>
      <c r="F81" s="310">
        <v>40</v>
      </c>
      <c r="G81" s="310">
        <v>40</v>
      </c>
      <c r="H81" s="310">
        <f t="shared" si="12"/>
        <v>48.891999999999996</v>
      </c>
      <c r="I81" s="310">
        <f t="shared" si="13"/>
        <v>51.34</v>
      </c>
      <c r="J81" s="310">
        <f t="shared" si="14"/>
        <v>171122</v>
      </c>
      <c r="K81" s="310">
        <f t="shared" si="15"/>
        <v>179690</v>
      </c>
    </row>
    <row r="82" spans="1:11" ht="45">
      <c r="A82" s="309">
        <v>6</v>
      </c>
      <c r="B82" s="309" t="s">
        <v>2672</v>
      </c>
      <c r="C82" s="314" t="s">
        <v>2679</v>
      </c>
      <c r="D82" s="309" t="s">
        <v>753</v>
      </c>
      <c r="E82" s="309">
        <v>2500</v>
      </c>
      <c r="F82" s="310">
        <v>40</v>
      </c>
      <c r="G82" s="310">
        <v>40</v>
      </c>
      <c r="H82" s="310">
        <f t="shared" si="12"/>
        <v>48.891999999999996</v>
      </c>
      <c r="I82" s="310">
        <f t="shared" si="13"/>
        <v>51.34</v>
      </c>
      <c r="J82" s="310">
        <f t="shared" si="14"/>
        <v>122229.99999999999</v>
      </c>
      <c r="K82" s="310">
        <f t="shared" si="15"/>
        <v>128350.00000000001</v>
      </c>
    </row>
    <row r="83" spans="1:11" ht="30">
      <c r="A83" s="309">
        <v>7</v>
      </c>
      <c r="B83" s="309" t="s">
        <v>2672</v>
      </c>
      <c r="C83" s="314" t="s">
        <v>2680</v>
      </c>
      <c r="D83" s="309" t="s">
        <v>2681</v>
      </c>
      <c r="E83" s="309">
        <v>500</v>
      </c>
      <c r="F83" s="310">
        <v>30</v>
      </c>
      <c r="G83" s="310">
        <v>30</v>
      </c>
      <c r="H83" s="310">
        <f t="shared" si="12"/>
        <v>36.668999999999997</v>
      </c>
      <c r="I83" s="310">
        <f t="shared" si="13"/>
        <v>38.505000000000003</v>
      </c>
      <c r="J83" s="310">
        <f t="shared" si="14"/>
        <v>18334.5</v>
      </c>
      <c r="K83" s="310">
        <f t="shared" si="15"/>
        <v>19252.5</v>
      </c>
    </row>
    <row r="84" spans="1:11" ht="45">
      <c r="A84" s="309">
        <v>8</v>
      </c>
      <c r="B84" s="309" t="s">
        <v>2672</v>
      </c>
      <c r="C84" s="314" t="s">
        <v>2682</v>
      </c>
      <c r="D84" s="309" t="s">
        <v>753</v>
      </c>
      <c r="E84" s="309">
        <v>200</v>
      </c>
      <c r="F84" s="310">
        <v>480</v>
      </c>
      <c r="G84" s="310">
        <v>480</v>
      </c>
      <c r="H84" s="310">
        <f t="shared" si="12"/>
        <v>586.70399999999995</v>
      </c>
      <c r="I84" s="310">
        <f t="shared" si="13"/>
        <v>616.08000000000004</v>
      </c>
      <c r="J84" s="310">
        <f t="shared" si="14"/>
        <v>117340.79999999999</v>
      </c>
      <c r="K84" s="310">
        <f t="shared" si="15"/>
        <v>123216.00000000001</v>
      </c>
    </row>
    <row r="85" spans="1:11" ht="30">
      <c r="A85" s="309">
        <v>9</v>
      </c>
      <c r="B85" s="309" t="s">
        <v>2672</v>
      </c>
      <c r="C85" s="314" t="s">
        <v>2683</v>
      </c>
      <c r="D85" s="309" t="s">
        <v>753</v>
      </c>
      <c r="E85" s="309">
        <v>200</v>
      </c>
      <c r="F85" s="310">
        <v>80</v>
      </c>
      <c r="G85" s="310">
        <v>80</v>
      </c>
      <c r="H85" s="310">
        <f t="shared" si="12"/>
        <v>97.783999999999992</v>
      </c>
      <c r="I85" s="310">
        <f t="shared" si="13"/>
        <v>102.68</v>
      </c>
      <c r="J85" s="310">
        <f t="shared" si="14"/>
        <v>19556.8</v>
      </c>
      <c r="K85" s="310">
        <f t="shared" si="15"/>
        <v>20536</v>
      </c>
    </row>
    <row r="86" spans="1:11" ht="75">
      <c r="A86" s="309">
        <v>10</v>
      </c>
      <c r="B86" s="309" t="s">
        <v>2672</v>
      </c>
      <c r="C86" s="314" t="s">
        <v>2684</v>
      </c>
      <c r="D86" s="309" t="s">
        <v>2675</v>
      </c>
      <c r="E86" s="309">
        <v>150</v>
      </c>
      <c r="F86" s="310">
        <v>1195</v>
      </c>
      <c r="G86" s="310">
        <v>1195</v>
      </c>
      <c r="H86" s="310">
        <f t="shared" si="12"/>
        <v>1460.6485</v>
      </c>
      <c r="I86" s="310">
        <f t="shared" si="13"/>
        <v>1533.7825</v>
      </c>
      <c r="J86" s="310">
        <f t="shared" si="14"/>
        <v>219097.27499999999</v>
      </c>
      <c r="K86" s="310">
        <f t="shared" si="15"/>
        <v>230067.375</v>
      </c>
    </row>
    <row r="87" spans="1:11" ht="45">
      <c r="A87" s="309">
        <v>11</v>
      </c>
      <c r="B87" s="309" t="s">
        <v>2672</v>
      </c>
      <c r="C87" s="314" t="s">
        <v>2685</v>
      </c>
      <c r="D87" s="309" t="s">
        <v>2675</v>
      </c>
      <c r="E87" s="309">
        <v>150</v>
      </c>
      <c r="F87" s="310">
        <v>386</v>
      </c>
      <c r="G87" s="310">
        <v>386</v>
      </c>
      <c r="H87" s="310">
        <f t="shared" si="12"/>
        <v>471.80779999999999</v>
      </c>
      <c r="I87" s="310">
        <f t="shared" si="13"/>
        <v>495.43100000000004</v>
      </c>
      <c r="J87" s="310">
        <f t="shared" si="14"/>
        <v>70771.17</v>
      </c>
      <c r="K87" s="310">
        <f t="shared" si="15"/>
        <v>74314.650000000009</v>
      </c>
    </row>
    <row r="88" spans="1:11" ht="30">
      <c r="A88" s="309">
        <v>12</v>
      </c>
      <c r="B88" s="309" t="s">
        <v>2672</v>
      </c>
      <c r="C88" s="314" t="s">
        <v>2686</v>
      </c>
      <c r="D88" s="309" t="s">
        <v>2681</v>
      </c>
      <c r="E88" s="309">
        <v>100</v>
      </c>
      <c r="F88" s="310">
        <v>160</v>
      </c>
      <c r="G88" s="310">
        <v>160</v>
      </c>
      <c r="H88" s="310">
        <f t="shared" si="12"/>
        <v>195.56799999999998</v>
      </c>
      <c r="I88" s="310">
        <f t="shared" si="13"/>
        <v>205.36</v>
      </c>
      <c r="J88" s="310">
        <f t="shared" si="14"/>
        <v>19556.8</v>
      </c>
      <c r="K88" s="310">
        <f t="shared" si="15"/>
        <v>20536</v>
      </c>
    </row>
    <row r="89" spans="1:11" ht="45">
      <c r="A89" s="309">
        <v>13</v>
      </c>
      <c r="B89" s="309" t="s">
        <v>2672</v>
      </c>
      <c r="C89" s="314" t="s">
        <v>2687</v>
      </c>
      <c r="D89" s="309" t="s">
        <v>2681</v>
      </c>
      <c r="E89" s="309">
        <v>100</v>
      </c>
      <c r="F89" s="310">
        <v>92</v>
      </c>
      <c r="G89" s="310">
        <v>92</v>
      </c>
      <c r="H89" s="310">
        <f t="shared" si="12"/>
        <v>112.4516</v>
      </c>
      <c r="I89" s="310">
        <f t="shared" si="13"/>
        <v>118.08200000000001</v>
      </c>
      <c r="J89" s="310">
        <f t="shared" si="14"/>
        <v>11245.16</v>
      </c>
      <c r="K89" s="310">
        <f t="shared" si="15"/>
        <v>11808.2</v>
      </c>
    </row>
    <row r="90" spans="1:11" ht="60">
      <c r="A90" s="309">
        <v>14</v>
      </c>
      <c r="B90" s="309" t="s">
        <v>2672</v>
      </c>
      <c r="C90" s="314" t="s">
        <v>2688</v>
      </c>
      <c r="D90" s="309" t="s">
        <v>2675</v>
      </c>
      <c r="E90" s="309">
        <v>10</v>
      </c>
      <c r="F90" s="310">
        <v>1430</v>
      </c>
      <c r="G90" s="310">
        <v>1430</v>
      </c>
      <c r="H90" s="310">
        <f t="shared" si="12"/>
        <v>1747.8889999999999</v>
      </c>
      <c r="I90" s="310">
        <f t="shared" si="13"/>
        <v>1835.4050000000002</v>
      </c>
      <c r="J90" s="310">
        <f t="shared" si="14"/>
        <v>17478.89</v>
      </c>
      <c r="K90" s="310">
        <f t="shared" si="15"/>
        <v>18354.050000000003</v>
      </c>
    </row>
    <row r="91" spans="1:11" ht="45">
      <c r="A91" s="309">
        <v>15</v>
      </c>
      <c r="B91" s="309" t="s">
        <v>2672</v>
      </c>
      <c r="C91" s="314" t="s">
        <v>2689</v>
      </c>
      <c r="D91" s="309" t="s">
        <v>753</v>
      </c>
      <c r="E91" s="309">
        <v>400</v>
      </c>
      <c r="F91" s="310">
        <v>70</v>
      </c>
      <c r="G91" s="310">
        <v>70</v>
      </c>
      <c r="H91" s="310">
        <f t="shared" si="12"/>
        <v>85.560999999999993</v>
      </c>
      <c r="I91" s="310">
        <f t="shared" si="13"/>
        <v>89.844999999999999</v>
      </c>
      <c r="J91" s="310">
        <f t="shared" si="14"/>
        <v>34224.399999999994</v>
      </c>
      <c r="K91" s="310">
        <f t="shared" si="15"/>
        <v>35938</v>
      </c>
    </row>
    <row r="92" spans="1:11" ht="30">
      <c r="A92" s="309">
        <v>16</v>
      </c>
      <c r="B92" s="309" t="s">
        <v>2672</v>
      </c>
      <c r="C92" s="314" t="s">
        <v>2690</v>
      </c>
      <c r="D92" s="309" t="s">
        <v>2681</v>
      </c>
      <c r="E92" s="309">
        <v>25</v>
      </c>
      <c r="F92" s="310">
        <v>92</v>
      </c>
      <c r="G92" s="310">
        <v>92</v>
      </c>
      <c r="H92" s="310">
        <f t="shared" si="12"/>
        <v>112.4516</v>
      </c>
      <c r="I92" s="310">
        <f t="shared" si="13"/>
        <v>118.08200000000001</v>
      </c>
      <c r="J92" s="310">
        <f t="shared" si="14"/>
        <v>2811.29</v>
      </c>
      <c r="K92" s="310">
        <f t="shared" si="15"/>
        <v>2952.05</v>
      </c>
    </row>
    <row r="93" spans="1:11" ht="30">
      <c r="A93" s="309">
        <v>17</v>
      </c>
      <c r="B93" s="309" t="s">
        <v>2672</v>
      </c>
      <c r="C93" s="314" t="s">
        <v>2691</v>
      </c>
      <c r="D93" s="309" t="s">
        <v>2681</v>
      </c>
      <c r="E93" s="309">
        <v>50</v>
      </c>
      <c r="F93" s="310">
        <v>62</v>
      </c>
      <c r="G93" s="310">
        <v>62</v>
      </c>
      <c r="H93" s="310">
        <f t="shared" si="12"/>
        <v>75.782600000000002</v>
      </c>
      <c r="I93" s="310">
        <f t="shared" si="13"/>
        <v>79.576999999999998</v>
      </c>
      <c r="J93" s="310">
        <f t="shared" si="14"/>
        <v>3789.13</v>
      </c>
      <c r="K93" s="310">
        <f t="shared" si="15"/>
        <v>3978.85</v>
      </c>
    </row>
    <row r="94" spans="1:11" ht="120">
      <c r="A94" s="309">
        <v>1</v>
      </c>
      <c r="B94" s="309" t="s">
        <v>2484</v>
      </c>
      <c r="C94" s="314" t="s">
        <v>2692</v>
      </c>
      <c r="D94" s="309" t="s">
        <v>753</v>
      </c>
      <c r="E94" s="309">
        <v>614.96</v>
      </c>
      <c r="F94" s="309">
        <v>106</v>
      </c>
      <c r="G94" s="309">
        <v>106</v>
      </c>
      <c r="H94" s="310">
        <f t="shared" ref="H94" si="16">F94*(1+$M$2)</f>
        <v>129.56379999999999</v>
      </c>
      <c r="I94" s="310">
        <f t="shared" ref="I94" si="17">G94*(1+$N$2)</f>
        <v>136.05100000000002</v>
      </c>
      <c r="J94" s="310">
        <f t="shared" ref="J94" si="18">E94*H94</f>
        <v>79676.554447999995</v>
      </c>
      <c r="K94" s="310">
        <f t="shared" ref="K94" si="19">E94*I94</f>
        <v>83665.922960000011</v>
      </c>
    </row>
    <row r="95" spans="1:11" ht="165">
      <c r="A95" s="309">
        <v>2</v>
      </c>
      <c r="B95" s="309" t="s">
        <v>2484</v>
      </c>
      <c r="C95" s="314" t="s">
        <v>2693</v>
      </c>
      <c r="D95" s="309" t="s">
        <v>753</v>
      </c>
      <c r="E95" s="309">
        <v>1844.87</v>
      </c>
      <c r="F95" s="309">
        <v>108.88</v>
      </c>
      <c r="G95" s="309">
        <v>108.88</v>
      </c>
      <c r="H95" s="310">
        <f t="shared" ref="H95:H97" si="20">F95*(1+$M$2)</f>
        <v>133.084024</v>
      </c>
      <c r="I95" s="310">
        <f t="shared" ref="I95:I97" si="21">G95*(1+$N$2)</f>
        <v>139.74748</v>
      </c>
      <c r="J95" s="310">
        <f t="shared" ref="J95:J97" si="22">E95*H95</f>
        <v>245522.72335687999</v>
      </c>
      <c r="K95" s="310">
        <f t="shared" ref="K95:K97" si="23">E95*I95</f>
        <v>257815.93342759999</v>
      </c>
    </row>
    <row r="96" spans="1:11" ht="105">
      <c r="A96" s="309">
        <v>3</v>
      </c>
      <c r="B96" s="309" t="s">
        <v>2484</v>
      </c>
      <c r="C96" s="314" t="s">
        <v>2694</v>
      </c>
      <c r="D96" s="309" t="s">
        <v>753</v>
      </c>
      <c r="E96" s="309">
        <v>9839.33</v>
      </c>
      <c r="F96" s="309">
        <v>118</v>
      </c>
      <c r="G96" s="309">
        <v>118</v>
      </c>
      <c r="H96" s="310">
        <f t="shared" si="20"/>
        <v>144.23139999999998</v>
      </c>
      <c r="I96" s="310">
        <f t="shared" si="21"/>
        <v>151.453</v>
      </c>
      <c r="J96" s="310">
        <f t="shared" si="22"/>
        <v>1419140.3409619997</v>
      </c>
      <c r="K96" s="310">
        <f t="shared" si="23"/>
        <v>1490196.0464900001</v>
      </c>
    </row>
    <row r="97" spans="1:11" ht="105">
      <c r="A97" s="309">
        <v>4</v>
      </c>
      <c r="B97" s="309" t="s">
        <v>2484</v>
      </c>
      <c r="C97" s="314" t="s">
        <v>2695</v>
      </c>
      <c r="D97" s="309" t="s">
        <v>2486</v>
      </c>
      <c r="E97" s="309">
        <v>212</v>
      </c>
      <c r="F97" s="309">
        <v>588.66999999999996</v>
      </c>
      <c r="G97" s="309">
        <v>588.66999999999996</v>
      </c>
      <c r="H97" s="310">
        <f t="shared" si="20"/>
        <v>719.53134099999988</v>
      </c>
      <c r="I97" s="310">
        <f t="shared" si="21"/>
        <v>755.55794500000002</v>
      </c>
      <c r="J97" s="310">
        <f t="shared" si="22"/>
        <v>152540.64429199998</v>
      </c>
      <c r="K97" s="310">
        <f t="shared" si="23"/>
        <v>160178.28434000001</v>
      </c>
    </row>
    <row r="98" spans="1:11">
      <c r="J98" s="311">
        <f>SUM(J2:J97)</f>
        <v>6934421.8912688782</v>
      </c>
      <c r="K98" s="311">
        <f>SUM(K2:K97)</f>
        <v>7061692.8670675997</v>
      </c>
    </row>
    <row r="100" spans="1:11">
      <c r="A100" s="405" t="s">
        <v>2510</v>
      </c>
      <c r="B100" s="405"/>
      <c r="C100" s="405"/>
    </row>
    <row r="101" spans="1:11" ht="30">
      <c r="A101" s="406" t="s">
        <v>2672</v>
      </c>
      <c r="B101" s="406"/>
      <c r="C101" s="314" t="s">
        <v>2696</v>
      </c>
    </row>
    <row r="102" spans="1:11">
      <c r="A102" s="406" t="s">
        <v>2484</v>
      </c>
      <c r="B102" s="406"/>
      <c r="C102" s="317" t="s">
        <v>2512</v>
      </c>
    </row>
  </sheetData>
  <mergeCells count="3">
    <mergeCell ref="A101:B101"/>
    <mergeCell ref="A102:B102"/>
    <mergeCell ref="A100:C100"/>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0"/>
  <sheetViews>
    <sheetView zoomScale="55" zoomScaleNormal="55" workbookViewId="0">
      <selection activeCell="L61" sqref="L61"/>
    </sheetView>
  </sheetViews>
  <sheetFormatPr defaultColWidth="9.140625" defaultRowHeight="15.75"/>
  <cols>
    <col min="1" max="1" width="57.85546875" style="260" bestFit="1" customWidth="1"/>
    <col min="2" max="2" width="20.140625" style="260" bestFit="1" customWidth="1"/>
    <col min="3" max="3" width="30.5703125" style="260" bestFit="1" customWidth="1"/>
    <col min="4" max="4" width="32.28515625" style="260" bestFit="1" customWidth="1"/>
    <col min="5" max="5" width="21.42578125" style="260" bestFit="1" customWidth="1"/>
    <col min="6" max="6" width="30.5703125" style="260" bestFit="1" customWidth="1"/>
    <col min="7" max="7" width="20.85546875" style="260" bestFit="1" customWidth="1"/>
    <col min="8" max="8" width="19.5703125" style="260" bestFit="1" customWidth="1"/>
    <col min="9" max="9" width="32.28515625" style="260" bestFit="1" customWidth="1"/>
    <col min="10" max="10" width="20.7109375" style="260" bestFit="1" customWidth="1"/>
    <col min="11" max="11" width="30.5703125" style="260" bestFit="1" customWidth="1"/>
    <col min="12" max="12" width="32.28515625" style="260" bestFit="1" customWidth="1"/>
    <col min="13" max="13" width="14.140625" style="260" bestFit="1" customWidth="1"/>
    <col min="14" max="14" width="30.5703125" style="260" bestFit="1" customWidth="1"/>
    <col min="15" max="15" width="10.28515625" style="260" bestFit="1" customWidth="1"/>
    <col min="16" max="16" width="14.140625" style="260" bestFit="1" customWidth="1"/>
    <col min="17" max="16384" width="9.140625" style="260"/>
  </cols>
  <sheetData>
    <row r="1" spans="1:14" ht="19.5" thickBot="1">
      <c r="A1" s="407" t="s">
        <v>2697</v>
      </c>
      <c r="B1" s="408"/>
      <c r="C1" s="408"/>
      <c r="D1" s="408"/>
      <c r="E1" s="408"/>
      <c r="F1" s="409"/>
      <c r="I1" s="410" t="s">
        <v>2698</v>
      </c>
      <c r="J1" s="411"/>
      <c r="K1" s="411"/>
      <c r="L1" s="411"/>
      <c r="M1" s="411"/>
      <c r="N1" s="412"/>
    </row>
    <row r="2" spans="1:14">
      <c r="A2" s="413" t="s">
        <v>2699</v>
      </c>
      <c r="B2" s="414"/>
      <c r="C2" s="415"/>
      <c r="D2" s="416" t="s">
        <v>2700</v>
      </c>
      <c r="E2" s="417"/>
      <c r="F2" s="418"/>
      <c r="I2" s="413" t="s">
        <v>2701</v>
      </c>
      <c r="J2" s="414"/>
      <c r="K2" s="415"/>
      <c r="L2" s="416" t="s">
        <v>2702</v>
      </c>
      <c r="M2" s="417"/>
      <c r="N2" s="418"/>
    </row>
    <row r="3" spans="1:14">
      <c r="A3" s="419" t="s">
        <v>2703</v>
      </c>
      <c r="B3" s="420"/>
      <c r="C3" s="264" t="s">
        <v>2704</v>
      </c>
      <c r="D3" s="421" t="s">
        <v>2703</v>
      </c>
      <c r="E3" s="420"/>
      <c r="F3" s="264" t="s">
        <v>2704</v>
      </c>
      <c r="I3" s="419" t="s">
        <v>2703</v>
      </c>
      <c r="J3" s="420"/>
      <c r="K3" s="264" t="s">
        <v>2704</v>
      </c>
      <c r="L3" s="421" t="s">
        <v>2703</v>
      </c>
      <c r="M3" s="420"/>
      <c r="N3" s="264" t="s">
        <v>2704</v>
      </c>
    </row>
    <row r="4" spans="1:14">
      <c r="A4" s="419" t="s">
        <v>2705</v>
      </c>
      <c r="B4" s="420"/>
      <c r="C4" s="266">
        <v>0.04</v>
      </c>
      <c r="D4" s="421" t="s">
        <v>2705</v>
      </c>
      <c r="E4" s="420"/>
      <c r="F4" s="266">
        <v>0.04</v>
      </c>
      <c r="I4" s="419" t="s">
        <v>2705</v>
      </c>
      <c r="J4" s="420"/>
      <c r="K4" s="267">
        <v>3.4500000000000003E-2</v>
      </c>
      <c r="L4" s="421" t="s">
        <v>2705</v>
      </c>
      <c r="M4" s="420"/>
      <c r="N4" s="267">
        <v>3.4500000000000003E-2</v>
      </c>
    </row>
    <row r="5" spans="1:14">
      <c r="A5" s="419" t="s">
        <v>2706</v>
      </c>
      <c r="B5" s="420"/>
      <c r="C5" s="266">
        <v>8.0000000000000002E-3</v>
      </c>
      <c r="D5" s="421" t="s">
        <v>2706</v>
      </c>
      <c r="E5" s="420"/>
      <c r="F5" s="266">
        <v>8.0000000000000002E-3</v>
      </c>
      <c r="I5" s="419" t="s">
        <v>2706</v>
      </c>
      <c r="J5" s="420"/>
      <c r="K5" s="267">
        <v>4.7999999999999996E-3</v>
      </c>
      <c r="L5" s="421" t="s">
        <v>2706</v>
      </c>
      <c r="M5" s="420"/>
      <c r="N5" s="267">
        <v>4.7999999999999996E-3</v>
      </c>
    </row>
    <row r="6" spans="1:14">
      <c r="A6" s="419" t="s">
        <v>2707</v>
      </c>
      <c r="B6" s="420"/>
      <c r="C6" s="266">
        <v>1.2699999999999999E-2</v>
      </c>
      <c r="D6" s="421" t="s">
        <v>2707</v>
      </c>
      <c r="E6" s="420"/>
      <c r="F6" s="266">
        <v>1.2699999999999999E-2</v>
      </c>
      <c r="I6" s="419" t="s">
        <v>2707</v>
      </c>
      <c r="J6" s="420"/>
      <c r="K6" s="267">
        <v>8.5000000000000006E-3</v>
      </c>
      <c r="L6" s="421" t="s">
        <v>2707</v>
      </c>
      <c r="M6" s="420"/>
      <c r="N6" s="267">
        <v>8.5000000000000006E-3</v>
      </c>
    </row>
    <row r="7" spans="1:14">
      <c r="A7" s="419" t="s">
        <v>2708</v>
      </c>
      <c r="B7" s="420"/>
      <c r="C7" s="266">
        <v>0</v>
      </c>
      <c r="D7" s="421" t="s">
        <v>2708</v>
      </c>
      <c r="E7" s="420"/>
      <c r="F7" s="266">
        <v>0</v>
      </c>
      <c r="I7" s="419" t="s">
        <v>2708</v>
      </c>
      <c r="J7" s="420"/>
      <c r="K7" s="267">
        <v>0</v>
      </c>
      <c r="L7" s="421" t="s">
        <v>2708</v>
      </c>
      <c r="M7" s="420"/>
      <c r="N7" s="267">
        <v>0</v>
      </c>
    </row>
    <row r="8" spans="1:14">
      <c r="A8" s="419" t="s">
        <v>2709</v>
      </c>
      <c r="B8" s="420"/>
      <c r="C8" s="266">
        <v>1.23E-2</v>
      </c>
      <c r="D8" s="421" t="s">
        <v>2709</v>
      </c>
      <c r="E8" s="420"/>
      <c r="F8" s="266">
        <v>1.23E-2</v>
      </c>
      <c r="I8" s="419" t="s">
        <v>2709</v>
      </c>
      <c r="J8" s="420"/>
      <c r="K8" s="267">
        <v>8.5000000000000006E-3</v>
      </c>
      <c r="L8" s="421" t="s">
        <v>2709</v>
      </c>
      <c r="M8" s="420"/>
      <c r="N8" s="267">
        <v>8.5000000000000006E-3</v>
      </c>
    </row>
    <row r="9" spans="1:14">
      <c r="A9" s="419" t="s">
        <v>2710</v>
      </c>
      <c r="B9" s="420"/>
      <c r="C9" s="266">
        <v>7.3999999999999996E-2</v>
      </c>
      <c r="D9" s="421" t="s">
        <v>2710</v>
      </c>
      <c r="E9" s="420"/>
      <c r="F9" s="266">
        <v>7.3999999999999996E-2</v>
      </c>
      <c r="I9" s="419" t="s">
        <v>2710</v>
      </c>
      <c r="J9" s="420"/>
      <c r="K9" s="267">
        <v>5.11E-2</v>
      </c>
      <c r="L9" s="421" t="s">
        <v>2710</v>
      </c>
      <c r="M9" s="420"/>
      <c r="N9" s="267">
        <v>5.11E-2</v>
      </c>
    </row>
    <row r="10" spans="1:14">
      <c r="A10" s="419" t="s">
        <v>2711</v>
      </c>
      <c r="B10" s="420"/>
      <c r="C10" s="268">
        <f>B11+B12+B13+B14</f>
        <v>0.10149999999999999</v>
      </c>
      <c r="D10" s="421" t="s">
        <v>2712</v>
      </c>
      <c r="E10" s="420"/>
      <c r="F10" s="268">
        <f>E11+E12+E13+E14</f>
        <v>5.6499999999999995E-2</v>
      </c>
      <c r="I10" s="419" t="s">
        <v>2711</v>
      </c>
      <c r="J10" s="420"/>
      <c r="K10" s="269">
        <f>J11+J12+J13+J14</f>
        <v>8.1499999999999989E-2</v>
      </c>
      <c r="L10" s="421" t="s">
        <v>2712</v>
      </c>
      <c r="M10" s="420"/>
      <c r="N10" s="269">
        <f>M11+M12+M13+M14</f>
        <v>3.6499999999999998E-2</v>
      </c>
    </row>
    <row r="11" spans="1:14">
      <c r="A11" s="262" t="s">
        <v>2713</v>
      </c>
      <c r="B11" s="270">
        <v>6.4999999999999997E-3</v>
      </c>
      <c r="C11" s="264"/>
      <c r="D11" s="265" t="s">
        <v>2713</v>
      </c>
      <c r="E11" s="270">
        <v>6.4999999999999997E-3</v>
      </c>
      <c r="F11" s="264"/>
      <c r="I11" s="262" t="s">
        <v>2713</v>
      </c>
      <c r="J11" s="270">
        <v>6.4999999999999997E-3</v>
      </c>
      <c r="K11" s="264"/>
      <c r="L11" s="265" t="s">
        <v>2713</v>
      </c>
      <c r="M11" s="270">
        <v>6.4999999999999997E-3</v>
      </c>
      <c r="N11" s="264"/>
    </row>
    <row r="12" spans="1:14">
      <c r="A12" s="262" t="s">
        <v>2714</v>
      </c>
      <c r="B12" s="270">
        <v>0.03</v>
      </c>
      <c r="C12" s="264"/>
      <c r="D12" s="265" t="s">
        <v>2714</v>
      </c>
      <c r="E12" s="270">
        <v>0.03</v>
      </c>
      <c r="F12" s="264"/>
      <c r="I12" s="262" t="s">
        <v>2714</v>
      </c>
      <c r="J12" s="270">
        <v>0.03</v>
      </c>
      <c r="K12" s="264"/>
      <c r="L12" s="265" t="s">
        <v>2714</v>
      </c>
      <c r="M12" s="270">
        <v>0.03</v>
      </c>
      <c r="N12" s="264"/>
    </row>
    <row r="13" spans="1:14">
      <c r="A13" s="262" t="s">
        <v>2715</v>
      </c>
      <c r="B13" s="270">
        <v>0.02</v>
      </c>
      <c r="C13" s="264"/>
      <c r="D13" s="265" t="s">
        <v>2715</v>
      </c>
      <c r="E13" s="270">
        <v>0.02</v>
      </c>
      <c r="F13" s="264"/>
      <c r="I13" s="262" t="s">
        <v>2715</v>
      </c>
      <c r="J13" s="270">
        <v>0</v>
      </c>
      <c r="K13" s="264"/>
      <c r="L13" s="265" t="s">
        <v>2715</v>
      </c>
      <c r="M13" s="270">
        <v>0</v>
      </c>
      <c r="N13" s="264"/>
    </row>
    <row r="14" spans="1:14">
      <c r="A14" s="262" t="s">
        <v>2716</v>
      </c>
      <c r="B14" s="271">
        <v>4.4999999999999998E-2</v>
      </c>
      <c r="C14" s="264"/>
      <c r="D14" s="265" t="s">
        <v>2716</v>
      </c>
      <c r="E14" s="271">
        <v>0</v>
      </c>
      <c r="F14" s="264"/>
      <c r="I14" s="262" t="s">
        <v>2716</v>
      </c>
      <c r="J14" s="271">
        <v>4.4999999999999998E-2</v>
      </c>
      <c r="K14" s="264"/>
      <c r="L14" s="265" t="s">
        <v>2716</v>
      </c>
      <c r="M14" s="271">
        <v>0</v>
      </c>
      <c r="N14" s="264"/>
    </row>
    <row r="15" spans="1:14" ht="21.75" thickBot="1">
      <c r="A15" s="422" t="s">
        <v>2717</v>
      </c>
      <c r="B15" s="423"/>
      <c r="C15" s="272">
        <f>((1+C4+C5+C6+C7)*(1+C8)*(1+C9)/(1-C10))-1</f>
        <v>0.28347674918197008</v>
      </c>
      <c r="D15" s="424" t="s">
        <v>2717</v>
      </c>
      <c r="E15" s="423"/>
      <c r="F15" s="272">
        <f>((1+F4+F5+F6+F7)*(1+F8)*(1+F9)/(1-F10))-1</f>
        <v>0.22226164190779008</v>
      </c>
      <c r="I15" s="422" t="s">
        <v>2717</v>
      </c>
      <c r="J15" s="423"/>
      <c r="K15" s="272">
        <f>((1+K4+K5+K6+K7)*(1+K8)*(1+K9)/(1-K10))-1</f>
        <v>0.20925856497550321</v>
      </c>
      <c r="L15" s="424" t="s">
        <v>2717</v>
      </c>
      <c r="M15" s="423"/>
      <c r="N15" s="272">
        <f>((1+N4+N5+N6+N7)*(1+N8)*(1+N9)/(1-N10))-1</f>
        <v>0.15278047942916406</v>
      </c>
    </row>
    <row r="18" spans="1:16">
      <c r="A18" s="273" t="s">
        <v>2718</v>
      </c>
    </row>
    <row r="20" spans="1:16">
      <c r="A20" s="425" t="s">
        <v>2719</v>
      </c>
      <c r="B20" s="426"/>
      <c r="C20" s="426"/>
      <c r="D20" s="427"/>
      <c r="F20" s="428" t="s">
        <v>2720</v>
      </c>
      <c r="G20" s="428"/>
      <c r="H20" s="428"/>
      <c r="I20" s="428"/>
      <c r="K20" s="428" t="s">
        <v>2720</v>
      </c>
      <c r="L20" s="428"/>
      <c r="M20" s="428"/>
      <c r="N20" s="428"/>
    </row>
    <row r="21" spans="1:16">
      <c r="A21" s="274" t="s">
        <v>2721</v>
      </c>
      <c r="B21" s="274" t="s">
        <v>2722</v>
      </c>
      <c r="C21" s="274" t="s">
        <v>2723</v>
      </c>
      <c r="D21" s="274" t="s">
        <v>2724</v>
      </c>
      <c r="F21" s="428" t="s">
        <v>2725</v>
      </c>
      <c r="G21" s="274" t="s">
        <v>2722</v>
      </c>
      <c r="H21" s="274" t="s">
        <v>2723</v>
      </c>
      <c r="I21" s="274" t="s">
        <v>2724</v>
      </c>
      <c r="K21" s="263" t="s">
        <v>2726</v>
      </c>
      <c r="L21" s="274" t="s">
        <v>2722</v>
      </c>
      <c r="M21" s="274" t="s">
        <v>2723</v>
      </c>
      <c r="N21" s="274" t="s">
        <v>2724</v>
      </c>
    </row>
    <row r="22" spans="1:16">
      <c r="A22" s="263" t="s">
        <v>2727</v>
      </c>
      <c r="B22" s="275">
        <v>0.2034</v>
      </c>
      <c r="C22" s="276">
        <v>0.22120000000000001</v>
      </c>
      <c r="D22" s="275">
        <v>0.25</v>
      </c>
      <c r="F22" s="428"/>
      <c r="G22" s="275">
        <v>0.111</v>
      </c>
      <c r="H22" s="276">
        <v>0.14019999999999999</v>
      </c>
      <c r="I22" s="275">
        <v>0.16800000000000001</v>
      </c>
      <c r="K22" s="263" t="s">
        <v>2728</v>
      </c>
      <c r="L22" s="270">
        <v>1.4999999999999999E-2</v>
      </c>
      <c r="M22" s="277">
        <v>3.4500000000000003E-2</v>
      </c>
      <c r="N22" s="270">
        <v>4.4900000000000002E-2</v>
      </c>
    </row>
    <row r="23" spans="1:16">
      <c r="A23" s="263" t="s">
        <v>2729</v>
      </c>
      <c r="B23" s="275">
        <v>0.19600000000000001</v>
      </c>
      <c r="C23" s="275">
        <v>0.2097</v>
      </c>
      <c r="D23" s="275">
        <v>0.24229999999999999</v>
      </c>
      <c r="G23" s="278"/>
      <c r="H23" s="278"/>
      <c r="I23" s="278"/>
      <c r="K23" s="263" t="s">
        <v>2730</v>
      </c>
      <c r="L23" s="270">
        <v>3.0000000000000001E-3</v>
      </c>
      <c r="M23" s="277">
        <v>4.7999999999999996E-3</v>
      </c>
      <c r="N23" s="270">
        <v>8.2000000000000007E-3</v>
      </c>
    </row>
    <row r="24" spans="1:16" ht="31.5">
      <c r="A24" s="263" t="s">
        <v>2731</v>
      </c>
      <c r="B24" s="275">
        <v>0.20760000000000001</v>
      </c>
      <c r="C24" s="275">
        <v>0.24179999999999999</v>
      </c>
      <c r="D24" s="275">
        <v>0.26440000000000002</v>
      </c>
      <c r="G24" s="278"/>
      <c r="H24" s="278"/>
      <c r="I24" s="278"/>
      <c r="K24" s="263" t="s">
        <v>2732</v>
      </c>
      <c r="L24" s="270">
        <v>5.5999999999999999E-3</v>
      </c>
      <c r="M24" s="277">
        <v>8.5000000000000006E-3</v>
      </c>
      <c r="N24" s="270">
        <v>8.8999999999999999E-3</v>
      </c>
    </row>
    <row r="25" spans="1:16" ht="31.5">
      <c r="A25" s="263" t="s">
        <v>2733</v>
      </c>
      <c r="B25" s="275">
        <v>0.24</v>
      </c>
      <c r="C25" s="275">
        <v>0.25840000000000002</v>
      </c>
      <c r="D25" s="275">
        <v>0.27860000000000001</v>
      </c>
      <c r="G25" s="278"/>
      <c r="H25" s="278"/>
      <c r="I25" s="278"/>
      <c r="K25" s="263" t="s">
        <v>2734</v>
      </c>
      <c r="L25" s="270">
        <v>8.5000000000000006E-3</v>
      </c>
      <c r="M25" s="277">
        <v>8.5000000000000006E-3</v>
      </c>
      <c r="N25" s="270">
        <v>1.11E-2</v>
      </c>
    </row>
    <row r="26" spans="1:16">
      <c r="A26" s="263" t="s">
        <v>2735</v>
      </c>
      <c r="B26" s="275">
        <v>0.22800000000000001</v>
      </c>
      <c r="C26" s="275">
        <v>0.27479999999999999</v>
      </c>
      <c r="D26" s="275">
        <v>0.3095</v>
      </c>
      <c r="G26" s="278"/>
      <c r="H26" s="278"/>
      <c r="I26" s="278"/>
      <c r="K26" s="263" t="s">
        <v>2736</v>
      </c>
      <c r="L26" s="270">
        <v>3.5000000000000003E-2</v>
      </c>
      <c r="M26" s="277">
        <v>5.11E-2</v>
      </c>
      <c r="N26" s="270">
        <v>6.2199999999999998E-2</v>
      </c>
    </row>
    <row r="27" spans="1:16">
      <c r="B27" s="278"/>
      <c r="C27" s="278"/>
      <c r="D27" s="278"/>
      <c r="G27" s="278"/>
      <c r="H27" s="278"/>
      <c r="I27" s="278"/>
      <c r="L27" s="279"/>
      <c r="M27" s="280"/>
      <c r="N27" s="279"/>
    </row>
    <row r="29" spans="1:16">
      <c r="A29" s="428" t="s">
        <v>2721</v>
      </c>
      <c r="B29" s="428" t="s">
        <v>2737</v>
      </c>
      <c r="C29" s="428"/>
      <c r="D29" s="428"/>
      <c r="E29" s="428" t="s">
        <v>2730</v>
      </c>
      <c r="F29" s="428"/>
      <c r="G29" s="428"/>
      <c r="H29" s="428" t="s">
        <v>2732</v>
      </c>
      <c r="I29" s="428"/>
      <c r="J29" s="428"/>
      <c r="K29" s="429" t="s">
        <v>2734</v>
      </c>
      <c r="L29" s="430"/>
      <c r="M29" s="431"/>
      <c r="N29" s="429" t="s">
        <v>2736</v>
      </c>
      <c r="O29" s="430"/>
      <c r="P29" s="431"/>
    </row>
    <row r="30" spans="1:16">
      <c r="A30" s="428"/>
      <c r="B30" s="428"/>
      <c r="C30" s="428"/>
      <c r="D30" s="428"/>
      <c r="E30" s="428"/>
      <c r="F30" s="428"/>
      <c r="G30" s="428"/>
      <c r="H30" s="428"/>
      <c r="I30" s="428"/>
      <c r="J30" s="428"/>
      <c r="K30" s="432"/>
      <c r="L30" s="433"/>
      <c r="M30" s="434"/>
      <c r="N30" s="432"/>
      <c r="O30" s="433"/>
      <c r="P30" s="434"/>
    </row>
    <row r="31" spans="1:16">
      <c r="A31" s="428"/>
      <c r="B31" s="274" t="s">
        <v>2722</v>
      </c>
      <c r="C31" s="274" t="s">
        <v>2723</v>
      </c>
      <c r="D31" s="274" t="s">
        <v>2724</v>
      </c>
      <c r="E31" s="274" t="s">
        <v>2738</v>
      </c>
      <c r="F31" s="274" t="s">
        <v>2723</v>
      </c>
      <c r="G31" s="274" t="s">
        <v>2724</v>
      </c>
      <c r="H31" s="274" t="s">
        <v>2738</v>
      </c>
      <c r="I31" s="274" t="s">
        <v>2723</v>
      </c>
      <c r="J31" s="274" t="s">
        <v>2739</v>
      </c>
      <c r="K31" s="274" t="s">
        <v>2722</v>
      </c>
      <c r="L31" s="274" t="s">
        <v>2723</v>
      </c>
      <c r="M31" s="274" t="s">
        <v>2724</v>
      </c>
      <c r="N31" s="274" t="s">
        <v>2738</v>
      </c>
      <c r="O31" s="274" t="s">
        <v>2723</v>
      </c>
      <c r="P31" s="274" t="s">
        <v>2724</v>
      </c>
    </row>
    <row r="32" spans="1:16">
      <c r="A32" s="281" t="s">
        <v>2727</v>
      </c>
      <c r="B32" s="275">
        <v>0.03</v>
      </c>
      <c r="C32" s="276">
        <v>0.04</v>
      </c>
      <c r="D32" s="275">
        <v>5.5E-2</v>
      </c>
      <c r="E32" s="275">
        <v>8.0000000000000002E-3</v>
      </c>
      <c r="F32" s="276">
        <v>8.0000000000000002E-3</v>
      </c>
      <c r="G32" s="275">
        <v>0.01</v>
      </c>
      <c r="H32" s="275">
        <v>9.7000000000000003E-3</v>
      </c>
      <c r="I32" s="276">
        <v>1.2699999999999999E-2</v>
      </c>
      <c r="J32" s="275">
        <v>1.2699999999999999E-2</v>
      </c>
      <c r="K32" s="275">
        <v>5.8999999999999999E-3</v>
      </c>
      <c r="L32" s="276">
        <v>1.23E-2</v>
      </c>
      <c r="M32" s="275">
        <v>1.3899999999999999E-2</v>
      </c>
      <c r="N32" s="275">
        <v>6.1600000000000002E-2</v>
      </c>
      <c r="O32" s="276">
        <v>7.3999999999999996E-2</v>
      </c>
      <c r="P32" s="275">
        <v>8.9599999999999999E-2</v>
      </c>
    </row>
    <row r="33" spans="1:16">
      <c r="A33" s="263" t="s">
        <v>2740</v>
      </c>
      <c r="B33" s="275">
        <v>3.7999999999999999E-2</v>
      </c>
      <c r="C33" s="275">
        <v>4.0099999999999997E-2</v>
      </c>
      <c r="D33" s="275">
        <v>4.6699999999999998E-2</v>
      </c>
      <c r="E33" s="275">
        <v>3.2000000000000002E-3</v>
      </c>
      <c r="F33" s="275">
        <v>4.0000000000000001E-3</v>
      </c>
      <c r="G33" s="275">
        <v>7.4000000000000003E-3</v>
      </c>
      <c r="H33" s="275">
        <v>5.0000000000000001E-3</v>
      </c>
      <c r="I33" s="275">
        <v>5.5999999999999999E-3</v>
      </c>
      <c r="J33" s="275">
        <v>9.7000000000000003E-3</v>
      </c>
      <c r="K33" s="275">
        <v>1.0200000000000001E-2</v>
      </c>
      <c r="L33" s="275">
        <v>1.11E-2</v>
      </c>
      <c r="M33" s="275">
        <v>1.21E-2</v>
      </c>
      <c r="N33" s="275">
        <v>6.6400000000000001E-2</v>
      </c>
      <c r="O33" s="275">
        <v>7.2999999999999995E-2</v>
      </c>
      <c r="P33" s="275">
        <v>8.6900000000000005E-2</v>
      </c>
    </row>
    <row r="34" spans="1:16" ht="31.5">
      <c r="A34" s="263" t="s">
        <v>2741</v>
      </c>
      <c r="B34" s="275">
        <v>3.4299999999999997E-2</v>
      </c>
      <c r="C34" s="275">
        <v>4.9299999999999997E-2</v>
      </c>
      <c r="D34" s="275">
        <v>6.7100000000000007E-2</v>
      </c>
      <c r="E34" s="275">
        <v>2.8E-3</v>
      </c>
      <c r="F34" s="275">
        <v>4.8999999999999998E-3</v>
      </c>
      <c r="G34" s="275">
        <v>7.4999999999999997E-3</v>
      </c>
      <c r="H34" s="275">
        <v>0.01</v>
      </c>
      <c r="I34" s="275">
        <v>1.3899999999999999E-2</v>
      </c>
      <c r="J34" s="275">
        <v>1.7399999999999999E-2</v>
      </c>
      <c r="K34" s="275">
        <v>9.4000000000000004E-3</v>
      </c>
      <c r="L34" s="275">
        <v>9.9000000000000008E-3</v>
      </c>
      <c r="M34" s="275">
        <v>1.17E-2</v>
      </c>
      <c r="N34" s="275">
        <v>6.7400000000000002E-2</v>
      </c>
      <c r="O34" s="275">
        <v>8.0399999999999999E-2</v>
      </c>
      <c r="P34" s="275">
        <v>9.4E-2</v>
      </c>
    </row>
    <row r="35" spans="1:16" ht="31.5">
      <c r="A35" s="263" t="s">
        <v>2742</v>
      </c>
      <c r="B35" s="275">
        <v>5.2900000000000003E-2</v>
      </c>
      <c r="C35" s="275">
        <v>5.9200000000000003E-2</v>
      </c>
      <c r="D35" s="275">
        <v>7.9299999999999995E-2</v>
      </c>
      <c r="E35" s="275">
        <v>2.5000000000000001E-3</v>
      </c>
      <c r="F35" s="275">
        <v>5.1000000000000004E-3</v>
      </c>
      <c r="G35" s="275">
        <v>5.5999999999999999E-3</v>
      </c>
      <c r="H35" s="275">
        <v>0.01</v>
      </c>
      <c r="I35" s="275">
        <v>1.4800000000000001E-2</v>
      </c>
      <c r="J35" s="275">
        <v>1.9699999999999999E-2</v>
      </c>
      <c r="K35" s="275">
        <v>1.01E-2</v>
      </c>
      <c r="L35" s="275">
        <v>1.0699999999999999E-2</v>
      </c>
      <c r="M35" s="275">
        <v>1.11E-2</v>
      </c>
      <c r="N35" s="275">
        <v>0.08</v>
      </c>
      <c r="O35" s="275">
        <v>8.3099999999999993E-2</v>
      </c>
      <c r="P35" s="275">
        <v>9.5100000000000004E-2</v>
      </c>
    </row>
    <row r="36" spans="1:16">
      <c r="A36" s="263" t="s">
        <v>2735</v>
      </c>
      <c r="B36" s="275">
        <v>0.04</v>
      </c>
      <c r="C36" s="275">
        <v>5.5199999999999999E-2</v>
      </c>
      <c r="D36" s="275">
        <v>7.85E-2</v>
      </c>
      <c r="E36" s="275">
        <v>8.0999999999999996E-3</v>
      </c>
      <c r="F36" s="275">
        <v>1.2200000000000001E-2</v>
      </c>
      <c r="G36" s="275">
        <v>1.9900000000000001E-2</v>
      </c>
      <c r="H36" s="275">
        <v>1.46E-2</v>
      </c>
      <c r="I36" s="275">
        <v>2.3199999999999998E-2</v>
      </c>
      <c r="J36" s="275">
        <v>3.1600000000000003E-2</v>
      </c>
      <c r="K36" s="275">
        <v>9.4000000000000004E-3</v>
      </c>
      <c r="L36" s="275">
        <v>1.0200000000000001E-2</v>
      </c>
      <c r="M36" s="275">
        <v>1.3299999999999999E-2</v>
      </c>
      <c r="N36" s="275">
        <v>7.1400000000000005E-2</v>
      </c>
      <c r="O36" s="275">
        <v>8.4000000000000005E-2</v>
      </c>
      <c r="P36" s="275">
        <v>0.1043</v>
      </c>
    </row>
    <row r="37" spans="1:16">
      <c r="B37" s="278"/>
      <c r="C37" s="278"/>
      <c r="D37" s="278"/>
      <c r="E37" s="278"/>
      <c r="F37" s="278"/>
      <c r="G37" s="278"/>
      <c r="H37" s="278"/>
      <c r="I37" s="278"/>
      <c r="J37" s="278"/>
      <c r="K37" s="278"/>
      <c r="L37" s="278"/>
      <c r="M37" s="278"/>
      <c r="N37" s="278"/>
      <c r="O37" s="278"/>
      <c r="P37" s="278"/>
    </row>
    <row r="39" spans="1:16" ht="21">
      <c r="A39" s="435" t="s">
        <v>2743</v>
      </c>
      <c r="B39" s="435"/>
      <c r="C39" s="435"/>
      <c r="D39" s="435"/>
      <c r="E39" s="435"/>
      <c r="F39" s="435"/>
      <c r="G39" s="435"/>
      <c r="H39" s="435"/>
      <c r="I39" s="435"/>
      <c r="J39" s="435"/>
      <c r="K39" s="435"/>
      <c r="L39" s="435"/>
      <c r="M39" s="435"/>
    </row>
    <row r="40" spans="1:16">
      <c r="A40" s="261" t="s">
        <v>2744</v>
      </c>
      <c r="B40" s="261">
        <v>1</v>
      </c>
      <c r="C40" s="261">
        <v>2</v>
      </c>
      <c r="D40" s="261">
        <v>3</v>
      </c>
      <c r="E40" s="261">
        <v>4</v>
      </c>
      <c r="F40" s="261">
        <v>5</v>
      </c>
      <c r="G40" s="261">
        <v>6</v>
      </c>
      <c r="H40" s="261">
        <v>7</v>
      </c>
      <c r="I40" s="261">
        <v>8</v>
      </c>
      <c r="J40" s="261">
        <v>9</v>
      </c>
      <c r="K40" s="261">
        <v>10</v>
      </c>
      <c r="L40" s="420" t="s">
        <v>2745</v>
      </c>
      <c r="M40" s="420" t="s">
        <v>2746</v>
      </c>
    </row>
    <row r="41" spans="1:16">
      <c r="A41" s="263" t="s">
        <v>2747</v>
      </c>
      <c r="B41" s="263" t="s">
        <v>2748</v>
      </c>
      <c r="C41" s="263" t="s">
        <v>2749</v>
      </c>
      <c r="D41" s="263" t="s">
        <v>2750</v>
      </c>
      <c r="E41" s="263" t="s">
        <v>2751</v>
      </c>
      <c r="F41" s="263" t="s">
        <v>2752</v>
      </c>
      <c r="G41" s="263" t="s">
        <v>2753</v>
      </c>
      <c r="H41" s="263" t="s">
        <v>2754</v>
      </c>
      <c r="I41" s="263" t="s">
        <v>2755</v>
      </c>
      <c r="J41" s="263" t="s">
        <v>2756</v>
      </c>
      <c r="K41" s="263" t="s">
        <v>2757</v>
      </c>
      <c r="L41" s="420"/>
      <c r="M41" s="420"/>
    </row>
    <row r="42" spans="1:16">
      <c r="A42" s="263" t="s">
        <v>2758</v>
      </c>
      <c r="B42" s="263" t="s">
        <v>2759</v>
      </c>
      <c r="C42" s="263" t="s">
        <v>2759</v>
      </c>
      <c r="D42" s="263" t="s">
        <v>2760</v>
      </c>
      <c r="E42" s="263" t="s">
        <v>2761</v>
      </c>
      <c r="F42" s="263" t="s">
        <v>2762</v>
      </c>
      <c r="G42" s="263" t="s">
        <v>2763</v>
      </c>
      <c r="H42" s="263" t="s">
        <v>2764</v>
      </c>
      <c r="I42" s="263" t="s">
        <v>2765</v>
      </c>
      <c r="J42" s="263" t="s">
        <v>2766</v>
      </c>
      <c r="K42" s="263" t="s">
        <v>2767</v>
      </c>
      <c r="L42" s="420"/>
      <c r="M42" s="420"/>
    </row>
    <row r="43" spans="1:16">
      <c r="A43" s="263" t="s">
        <v>2768</v>
      </c>
      <c r="B43" s="282">
        <v>6356666.0599999996</v>
      </c>
      <c r="C43" s="282">
        <v>4557293.09</v>
      </c>
      <c r="D43" s="282">
        <v>2904960.32</v>
      </c>
      <c r="E43" s="282">
        <v>27437643.329999998</v>
      </c>
      <c r="F43" s="282">
        <v>11703718</v>
      </c>
      <c r="G43" s="282">
        <v>15459345.199999999</v>
      </c>
      <c r="H43" s="282">
        <v>2149077.8199999998</v>
      </c>
      <c r="I43" s="282">
        <v>1044179.45</v>
      </c>
      <c r="J43" s="282">
        <v>2517981.38</v>
      </c>
      <c r="K43" s="282">
        <v>609397.79</v>
      </c>
      <c r="L43" s="420"/>
      <c r="M43" s="420"/>
    </row>
    <row r="44" spans="1:16">
      <c r="A44" s="283" t="s">
        <v>2769</v>
      </c>
      <c r="B44" s="284" t="s">
        <v>2770</v>
      </c>
      <c r="C44" s="284" t="s">
        <v>2770</v>
      </c>
      <c r="D44" s="284" t="s">
        <v>2770</v>
      </c>
      <c r="E44" s="284" t="s">
        <v>2770</v>
      </c>
      <c r="F44" s="284" t="s">
        <v>2770</v>
      </c>
      <c r="G44" s="284" t="s">
        <v>2770</v>
      </c>
      <c r="H44" s="284" t="s">
        <v>2770</v>
      </c>
      <c r="I44" s="284" t="s">
        <v>2770</v>
      </c>
      <c r="J44" s="284" t="s">
        <v>2770</v>
      </c>
      <c r="K44" s="284" t="s">
        <v>2770</v>
      </c>
      <c r="L44" s="285" t="s">
        <v>2770</v>
      </c>
      <c r="M44" s="285" t="s">
        <v>2770</v>
      </c>
    </row>
    <row r="45" spans="1:16">
      <c r="A45" s="263" t="s">
        <v>2771</v>
      </c>
      <c r="B45" s="270">
        <v>5.5E-2</v>
      </c>
      <c r="C45" s="286">
        <v>0.04</v>
      </c>
      <c r="D45" s="270">
        <v>4.07E-2</v>
      </c>
      <c r="E45" s="270">
        <v>0.05</v>
      </c>
      <c r="F45" s="286">
        <v>0.04</v>
      </c>
      <c r="G45" s="286">
        <v>0.04</v>
      </c>
      <c r="H45" s="270">
        <v>3.5499999999999997E-2</v>
      </c>
      <c r="I45" s="270">
        <v>4.3099999999999999E-2</v>
      </c>
      <c r="J45" s="270">
        <v>3.4500000000000003E-2</v>
      </c>
      <c r="K45" s="286">
        <v>0.04</v>
      </c>
      <c r="L45" s="270">
        <f t="shared" ref="L45:L58" si="0">AVERAGE(B45:K45)</f>
        <v>4.1879999999999987E-2</v>
      </c>
      <c r="M45" s="270">
        <f>MODE(B45:K45)</f>
        <v>0.04</v>
      </c>
    </row>
    <row r="46" spans="1:16">
      <c r="A46" s="263" t="s">
        <v>2772</v>
      </c>
      <c r="B46" s="270">
        <v>4.4000000000000003E-3</v>
      </c>
      <c r="C46" s="286">
        <v>1.2699999999999999E-2</v>
      </c>
      <c r="D46" s="270">
        <v>9.7000000000000003E-3</v>
      </c>
      <c r="E46" s="270">
        <v>9.7000000000000003E-3</v>
      </c>
      <c r="F46" s="270">
        <v>9.7000000000000003E-3</v>
      </c>
      <c r="G46" s="286">
        <v>1.2699999999999999E-2</v>
      </c>
      <c r="H46" s="270">
        <v>9.7000000000000003E-3</v>
      </c>
      <c r="I46" s="270">
        <v>1.0699999999999999E-2</v>
      </c>
      <c r="J46" s="270">
        <v>8.5000000000000006E-3</v>
      </c>
      <c r="K46" s="286">
        <v>1.2699999999999999E-2</v>
      </c>
      <c r="L46" s="270">
        <f t="shared" si="0"/>
        <v>1.0050000000000002E-2</v>
      </c>
      <c r="M46" s="270">
        <f t="shared" ref="M46:M57" si="1">MODE(B46:K46)</f>
        <v>9.7000000000000003E-3</v>
      </c>
    </row>
    <row r="47" spans="1:16">
      <c r="A47" s="263" t="s">
        <v>2773</v>
      </c>
      <c r="B47" s="270">
        <v>0</v>
      </c>
      <c r="C47" s="286">
        <v>8.0000000000000002E-3</v>
      </c>
      <c r="D47" s="270">
        <v>4.0000000000000001E-3</v>
      </c>
      <c r="E47" s="286">
        <v>8.0000000000000002E-3</v>
      </c>
      <c r="F47" s="286">
        <v>8.0000000000000002E-3</v>
      </c>
      <c r="G47" s="286">
        <v>8.0000000000000002E-3</v>
      </c>
      <c r="H47" s="270">
        <v>0.01</v>
      </c>
      <c r="I47" s="270">
        <v>5.5999999999999999E-3</v>
      </c>
      <c r="J47" s="270">
        <v>4.7999999999999996E-3</v>
      </c>
      <c r="K47" s="286">
        <v>8.0000000000000002E-3</v>
      </c>
      <c r="L47" s="270">
        <f t="shared" si="0"/>
        <v>6.4400000000000013E-3</v>
      </c>
      <c r="M47" s="270">
        <f t="shared" si="1"/>
        <v>8.0000000000000002E-3</v>
      </c>
    </row>
    <row r="48" spans="1:16">
      <c r="A48" s="283" t="s">
        <v>2774</v>
      </c>
      <c r="B48" s="284" t="s">
        <v>2770</v>
      </c>
      <c r="C48" s="284" t="s">
        <v>2770</v>
      </c>
      <c r="D48" s="284" t="s">
        <v>2770</v>
      </c>
      <c r="E48" s="284" t="s">
        <v>2770</v>
      </c>
      <c r="F48" s="284" t="s">
        <v>2770</v>
      </c>
      <c r="G48" s="284" t="s">
        <v>2770</v>
      </c>
      <c r="H48" s="284" t="s">
        <v>2770</v>
      </c>
      <c r="I48" s="284" t="s">
        <v>2770</v>
      </c>
      <c r="J48" s="284" t="s">
        <v>2770</v>
      </c>
      <c r="K48" s="284" t="s">
        <v>2770</v>
      </c>
      <c r="L48" s="287" t="s">
        <v>2770</v>
      </c>
      <c r="M48" s="287" t="s">
        <v>2770</v>
      </c>
    </row>
    <row r="49" spans="1:13">
      <c r="A49" s="263" t="s">
        <v>2775</v>
      </c>
      <c r="B49" s="270">
        <v>7.7000000000000002E-3</v>
      </c>
      <c r="C49" s="286">
        <v>1.23E-2</v>
      </c>
      <c r="D49" s="270">
        <v>1.2E-2</v>
      </c>
      <c r="E49" s="270">
        <v>5.8999999999999999E-3</v>
      </c>
      <c r="F49" s="286">
        <v>1.23E-2</v>
      </c>
      <c r="G49" s="286">
        <v>1.23E-2</v>
      </c>
      <c r="H49" s="270">
        <v>5.8999999999999999E-3</v>
      </c>
      <c r="I49" s="270">
        <v>1.11E-2</v>
      </c>
      <c r="J49" s="270">
        <v>8.5000000000000006E-3</v>
      </c>
      <c r="K49" s="286">
        <v>1.23E-2</v>
      </c>
      <c r="L49" s="270">
        <f t="shared" si="0"/>
        <v>1.0030000000000001E-2</v>
      </c>
      <c r="M49" s="270">
        <f t="shared" si="1"/>
        <v>1.23E-2</v>
      </c>
    </row>
    <row r="50" spans="1:13">
      <c r="A50" s="283" t="s">
        <v>2776</v>
      </c>
      <c r="B50" s="284" t="s">
        <v>2770</v>
      </c>
      <c r="C50" s="284" t="s">
        <v>2770</v>
      </c>
      <c r="D50" s="284" t="s">
        <v>2770</v>
      </c>
      <c r="E50" s="284" t="s">
        <v>2770</v>
      </c>
      <c r="F50" s="284" t="s">
        <v>2770</v>
      </c>
      <c r="G50" s="284" t="s">
        <v>2770</v>
      </c>
      <c r="H50" s="284" t="s">
        <v>2770</v>
      </c>
      <c r="I50" s="284" t="s">
        <v>2770</v>
      </c>
      <c r="J50" s="284" t="s">
        <v>2770</v>
      </c>
      <c r="K50" s="284" t="s">
        <v>2770</v>
      </c>
      <c r="L50" s="287" t="s">
        <v>2770</v>
      </c>
      <c r="M50" s="287" t="s">
        <v>2770</v>
      </c>
    </row>
    <row r="51" spans="1:13">
      <c r="A51" s="263" t="s">
        <v>2777</v>
      </c>
      <c r="B51" s="270">
        <v>8.9599999999999999E-2</v>
      </c>
      <c r="C51" s="286">
        <v>7.3999999999999996E-2</v>
      </c>
      <c r="D51" s="270">
        <v>0.05</v>
      </c>
      <c r="E51" s="270">
        <v>7.0000000000000007E-2</v>
      </c>
      <c r="F51" s="286">
        <v>7.3999999999999996E-2</v>
      </c>
      <c r="G51" s="286">
        <v>7.3999999999999996E-2</v>
      </c>
      <c r="H51" s="270">
        <v>6.1600000000000002E-2</v>
      </c>
      <c r="I51" s="270">
        <v>7.5800000000000006E-2</v>
      </c>
      <c r="J51" s="270">
        <v>3.5000000000000003E-2</v>
      </c>
      <c r="K51" s="286">
        <v>7.3999999999999996E-2</v>
      </c>
      <c r="L51" s="270">
        <f t="shared" si="0"/>
        <v>6.7799999999999999E-2</v>
      </c>
      <c r="M51" s="270">
        <f t="shared" si="1"/>
        <v>7.3999999999999996E-2</v>
      </c>
    </row>
    <row r="52" spans="1:13">
      <c r="A52" s="283" t="s">
        <v>2778</v>
      </c>
      <c r="B52" s="284" t="s">
        <v>2770</v>
      </c>
      <c r="C52" s="284" t="s">
        <v>2770</v>
      </c>
      <c r="D52" s="284" t="s">
        <v>2770</v>
      </c>
      <c r="E52" s="284" t="s">
        <v>2770</v>
      </c>
      <c r="F52" s="284" t="s">
        <v>2770</v>
      </c>
      <c r="G52" s="284" t="s">
        <v>2770</v>
      </c>
      <c r="H52" s="284" t="s">
        <v>2770</v>
      </c>
      <c r="I52" s="284" t="s">
        <v>2770</v>
      </c>
      <c r="J52" s="284" t="s">
        <v>2770</v>
      </c>
      <c r="K52" s="284" t="s">
        <v>2770</v>
      </c>
      <c r="L52" s="287" t="s">
        <v>2770</v>
      </c>
      <c r="M52" s="287" t="s">
        <v>2770</v>
      </c>
    </row>
    <row r="53" spans="1:13">
      <c r="A53" s="263" t="s">
        <v>2779</v>
      </c>
      <c r="B53" s="270">
        <f>SUM(B54:B57)</f>
        <v>0.1125</v>
      </c>
      <c r="C53" s="270">
        <f t="shared" ref="C53:K53" si="2">SUM(C54:C57)</f>
        <v>0.10149999999999999</v>
      </c>
      <c r="D53" s="270">
        <f t="shared" si="2"/>
        <v>0.10149999999999999</v>
      </c>
      <c r="E53" s="270">
        <f t="shared" si="2"/>
        <v>8.6499999999999994E-2</v>
      </c>
      <c r="F53" s="270">
        <f t="shared" si="2"/>
        <v>5.6499999999999995E-2</v>
      </c>
      <c r="G53" s="270">
        <f t="shared" si="2"/>
        <v>6.1499999999999999E-2</v>
      </c>
      <c r="H53" s="270">
        <f t="shared" si="2"/>
        <v>0.10149999999999999</v>
      </c>
      <c r="I53" s="270">
        <f t="shared" si="2"/>
        <v>5.6499999999999995E-2</v>
      </c>
      <c r="J53" s="270">
        <f t="shared" si="2"/>
        <v>8.6499999999999994E-2</v>
      </c>
      <c r="K53" s="270">
        <f t="shared" si="2"/>
        <v>0.1115</v>
      </c>
      <c r="L53" s="270">
        <f t="shared" si="0"/>
        <v>8.7600000000000011E-2</v>
      </c>
      <c r="M53" s="270">
        <f t="shared" si="1"/>
        <v>0.10149999999999999</v>
      </c>
    </row>
    <row r="54" spans="1:13">
      <c r="A54" s="263" t="s">
        <v>2780</v>
      </c>
      <c r="B54" s="270">
        <v>7.5999999999999998E-2</v>
      </c>
      <c r="C54" s="288">
        <v>0.03</v>
      </c>
      <c r="D54" s="288">
        <v>0.03</v>
      </c>
      <c r="E54" s="288">
        <v>0.03</v>
      </c>
      <c r="F54" s="288">
        <v>0.03</v>
      </c>
      <c r="G54" s="288">
        <v>0.03</v>
      </c>
      <c r="H54" s="288">
        <v>0.03</v>
      </c>
      <c r="I54" s="288">
        <v>0.03</v>
      </c>
      <c r="J54" s="288">
        <v>0.03</v>
      </c>
      <c r="K54" s="288">
        <v>0.03</v>
      </c>
      <c r="L54" s="270">
        <f t="shared" si="0"/>
        <v>3.4600000000000006E-2</v>
      </c>
      <c r="M54" s="270">
        <f t="shared" si="1"/>
        <v>0.03</v>
      </c>
    </row>
    <row r="55" spans="1:13">
      <c r="A55" s="263" t="s">
        <v>2781</v>
      </c>
      <c r="B55" s="270">
        <v>1.6500000000000001E-2</v>
      </c>
      <c r="C55" s="288">
        <v>6.4999999999999997E-3</v>
      </c>
      <c r="D55" s="288">
        <v>6.4999999999999997E-3</v>
      </c>
      <c r="E55" s="288">
        <v>6.4999999999999997E-3</v>
      </c>
      <c r="F55" s="288">
        <v>6.4999999999999997E-3</v>
      </c>
      <c r="G55" s="288">
        <v>6.4999999999999997E-3</v>
      </c>
      <c r="H55" s="288">
        <v>6.4999999999999997E-3</v>
      </c>
      <c r="I55" s="288">
        <v>6.4999999999999997E-3</v>
      </c>
      <c r="J55" s="288">
        <v>6.4999999999999997E-3</v>
      </c>
      <c r="K55" s="288">
        <v>6.4999999999999997E-3</v>
      </c>
      <c r="L55" s="270">
        <f t="shared" si="0"/>
        <v>7.4999999999999997E-3</v>
      </c>
      <c r="M55" s="270">
        <f t="shared" si="1"/>
        <v>6.4999999999999997E-3</v>
      </c>
    </row>
    <row r="56" spans="1:13">
      <c r="A56" s="263" t="s">
        <v>2782</v>
      </c>
      <c r="B56" s="288">
        <v>0.02</v>
      </c>
      <c r="C56" s="288">
        <v>0.02</v>
      </c>
      <c r="D56" s="288">
        <v>0.02</v>
      </c>
      <c r="E56" s="270">
        <v>0.05</v>
      </c>
      <c r="F56" s="288">
        <v>0.02</v>
      </c>
      <c r="G56" s="270">
        <v>2.5000000000000001E-2</v>
      </c>
      <c r="H56" s="288">
        <v>0.02</v>
      </c>
      <c r="I56" s="288">
        <v>0.02</v>
      </c>
      <c r="J56" s="270">
        <v>0.05</v>
      </c>
      <c r="K56" s="270">
        <v>0.03</v>
      </c>
      <c r="L56" s="270">
        <f t="shared" si="0"/>
        <v>2.7500000000000004E-2</v>
      </c>
      <c r="M56" s="270">
        <f t="shared" si="1"/>
        <v>0.02</v>
      </c>
    </row>
    <row r="57" spans="1:13">
      <c r="A57" s="263" t="s">
        <v>2783</v>
      </c>
      <c r="B57" s="270">
        <v>0</v>
      </c>
      <c r="C57" s="270">
        <v>4.4999999999999998E-2</v>
      </c>
      <c r="D57" s="270">
        <v>4.4999999999999998E-2</v>
      </c>
      <c r="E57" s="270">
        <v>0</v>
      </c>
      <c r="F57" s="270">
        <v>0</v>
      </c>
      <c r="G57" s="270">
        <v>0</v>
      </c>
      <c r="H57" s="270">
        <v>4.4999999999999998E-2</v>
      </c>
      <c r="I57" s="270">
        <v>0</v>
      </c>
      <c r="J57" s="270">
        <v>0</v>
      </c>
      <c r="K57" s="270">
        <v>4.4999999999999998E-2</v>
      </c>
      <c r="L57" s="270">
        <f t="shared" si="0"/>
        <v>1.7999999999999999E-2</v>
      </c>
      <c r="M57" s="270">
        <f t="shared" si="1"/>
        <v>0</v>
      </c>
    </row>
    <row r="58" spans="1:13" ht="18.75">
      <c r="A58" s="289" t="s">
        <v>2784</v>
      </c>
      <c r="B58" s="290">
        <f>((1+B45+B46+B47)*(1+B49)*(1+B51)/(1-B53))-1</f>
        <v>0.31065974225126758</v>
      </c>
      <c r="C58" s="290">
        <f t="shared" ref="C58:K58" si="3">((1+C45+C46+C47)*(1+C49)*(1+C51)/(1-C53))-1</f>
        <v>0.28347674918197008</v>
      </c>
      <c r="D58" s="290">
        <f t="shared" si="3"/>
        <v>0.24697322203672778</v>
      </c>
      <c r="E58" s="290">
        <f>((1+E45+E46+E47)*(1+E49)*(1+E51)/(1-E53))-1</f>
        <v>0.25799604827586231</v>
      </c>
      <c r="F58" s="290">
        <f t="shared" si="3"/>
        <v>0.21880469373608902</v>
      </c>
      <c r="G58" s="290">
        <f t="shared" si="3"/>
        <v>0.22877342476291962</v>
      </c>
      <c r="H58" s="290">
        <f t="shared" si="3"/>
        <v>0.25410072552921559</v>
      </c>
      <c r="I58" s="290">
        <f t="shared" si="3"/>
        <v>0.22136006144356113</v>
      </c>
      <c r="J58" s="290">
        <f t="shared" si="3"/>
        <v>0.1972534433497537</v>
      </c>
      <c r="K58" s="290">
        <f t="shared" si="3"/>
        <v>0.29792218248733837</v>
      </c>
      <c r="L58" s="290">
        <f t="shared" si="0"/>
        <v>0.25173202930547051</v>
      </c>
      <c r="M58" s="290" t="s">
        <v>2785</v>
      </c>
    </row>
    <row r="59" spans="1:13">
      <c r="G59" s="291"/>
    </row>
    <row r="60" spans="1:13">
      <c r="A60" s="260" t="s">
        <v>2786</v>
      </c>
      <c r="B60" s="436" t="s">
        <v>2787</v>
      </c>
      <c r="C60" s="436"/>
      <c r="D60" s="436"/>
      <c r="E60" s="436"/>
      <c r="F60" s="436"/>
      <c r="G60" s="436"/>
      <c r="H60" s="436"/>
      <c r="I60" s="436"/>
      <c r="J60" s="436"/>
      <c r="K60" s="436"/>
    </row>
  </sheetData>
  <mergeCells count="56">
    <mergeCell ref="N29:P30"/>
    <mergeCell ref="A39:M39"/>
    <mergeCell ref="L40:L43"/>
    <mergeCell ref="M40:M43"/>
    <mergeCell ref="B60:K60"/>
    <mergeCell ref="K29:M30"/>
    <mergeCell ref="F21:F22"/>
    <mergeCell ref="A29:A31"/>
    <mergeCell ref="B29:D30"/>
    <mergeCell ref="E29:G30"/>
    <mergeCell ref="H29:J30"/>
    <mergeCell ref="A15:B15"/>
    <mergeCell ref="D15:E15"/>
    <mergeCell ref="I15:J15"/>
    <mergeCell ref="L15:M15"/>
    <mergeCell ref="A20:D20"/>
    <mergeCell ref="F20:I20"/>
    <mergeCell ref="K20:N20"/>
    <mergeCell ref="A9:B9"/>
    <mergeCell ref="D9:E9"/>
    <mergeCell ref="I9:J9"/>
    <mergeCell ref="L9:M9"/>
    <mergeCell ref="A10:B10"/>
    <mergeCell ref="D10:E10"/>
    <mergeCell ref="I10:J10"/>
    <mergeCell ref="L10:M10"/>
    <mergeCell ref="A7:B7"/>
    <mergeCell ref="D7:E7"/>
    <mergeCell ref="I7:J7"/>
    <mergeCell ref="L7:M7"/>
    <mergeCell ref="A8:B8"/>
    <mergeCell ref="D8:E8"/>
    <mergeCell ref="I8:J8"/>
    <mergeCell ref="L8:M8"/>
    <mergeCell ref="A5:B5"/>
    <mergeCell ref="D5:E5"/>
    <mergeCell ref="I5:J5"/>
    <mergeCell ref="L5:M5"/>
    <mergeCell ref="A6:B6"/>
    <mergeCell ref="D6:E6"/>
    <mergeCell ref="I6:J6"/>
    <mergeCell ref="L6:M6"/>
    <mergeCell ref="A3:B3"/>
    <mergeCell ref="D3:E3"/>
    <mergeCell ref="I3:J3"/>
    <mergeCell ref="L3:M3"/>
    <mergeCell ref="A4:B4"/>
    <mergeCell ref="D4:E4"/>
    <mergeCell ref="I4:J4"/>
    <mergeCell ref="L4:M4"/>
    <mergeCell ref="A1:F1"/>
    <mergeCell ref="I1:N1"/>
    <mergeCell ref="A2:C2"/>
    <mergeCell ref="D2:F2"/>
    <mergeCell ref="I2:K2"/>
    <mergeCell ref="L2:N2"/>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7"/>
  <sheetViews>
    <sheetView workbookViewId="0">
      <selection activeCell="J45" sqref="J45"/>
    </sheetView>
  </sheetViews>
  <sheetFormatPr defaultColWidth="9.140625" defaultRowHeight="15"/>
  <cols>
    <col min="1" max="1" width="9.140625" style="237"/>
    <col min="2" max="2" width="11" style="237" bestFit="1" customWidth="1"/>
    <col min="3" max="3" width="9.140625" style="237"/>
    <col min="4" max="4" width="48" style="237" customWidth="1"/>
    <col min="5" max="5" width="10" style="237" customWidth="1"/>
    <col min="6" max="6" width="11.140625" style="237" customWidth="1"/>
    <col min="7" max="7" width="15.42578125" style="295" customWidth="1"/>
    <col min="8" max="8" width="17.5703125" style="237" customWidth="1"/>
    <col min="9" max="16384" width="9.140625" style="237"/>
  </cols>
  <sheetData>
    <row r="1" spans="1:13">
      <c r="A1" s="441" t="s">
        <v>2788</v>
      </c>
      <c r="B1" s="441"/>
      <c r="C1" s="441"/>
      <c r="D1" s="441"/>
      <c r="E1" s="441"/>
      <c r="F1" s="441"/>
      <c r="G1" s="441"/>
      <c r="H1" s="441"/>
    </row>
    <row r="2" spans="1:13">
      <c r="A2" s="437" t="s">
        <v>2789</v>
      </c>
      <c r="B2" s="437"/>
      <c r="C2" s="437"/>
      <c r="D2" s="437"/>
      <c r="E2" s="437"/>
      <c r="F2" s="437"/>
      <c r="G2" s="437"/>
      <c r="H2" s="437"/>
    </row>
    <row r="3" spans="1:13" ht="30">
      <c r="A3" s="223" t="s">
        <v>58</v>
      </c>
      <c r="B3" s="223" t="s">
        <v>2790</v>
      </c>
      <c r="C3" s="223" t="s">
        <v>2791</v>
      </c>
      <c r="D3" s="223" t="s">
        <v>2792</v>
      </c>
      <c r="E3" s="223" t="s">
        <v>2793</v>
      </c>
      <c r="F3" s="223" t="s">
        <v>2794</v>
      </c>
      <c r="G3" s="238" t="s">
        <v>2795</v>
      </c>
      <c r="H3" s="223" t="s">
        <v>2796</v>
      </c>
    </row>
    <row r="4" spans="1:13" ht="30">
      <c r="A4" s="223" t="s">
        <v>70</v>
      </c>
      <c r="B4" s="239">
        <v>36150</v>
      </c>
      <c r="C4" s="292">
        <v>45444</v>
      </c>
      <c r="D4" s="223" t="s">
        <v>2797</v>
      </c>
      <c r="E4" s="223" t="s">
        <v>2486</v>
      </c>
      <c r="F4" s="223">
        <v>1</v>
      </c>
      <c r="G4" s="238">
        <v>39.200000000000003</v>
      </c>
      <c r="H4" s="238">
        <f>F4*G4*2</f>
        <v>78.400000000000006</v>
      </c>
      <c r="L4" s="293"/>
      <c r="M4" s="294"/>
    </row>
    <row r="5" spans="1:13">
      <c r="A5" s="223" t="s">
        <v>1304</v>
      </c>
      <c r="B5" s="239">
        <v>820104</v>
      </c>
      <c r="C5" s="292">
        <v>45413</v>
      </c>
      <c r="D5" s="223" t="s">
        <v>2798</v>
      </c>
      <c r="E5" s="223" t="s">
        <v>2486</v>
      </c>
      <c r="F5" s="223">
        <v>1</v>
      </c>
      <c r="G5" s="238">
        <v>142.87</v>
      </c>
      <c r="H5" s="238">
        <f t="shared" ref="H5:H6" si="0">F5*G5*2</f>
        <v>285.74</v>
      </c>
      <c r="L5" s="293"/>
      <c r="M5" s="294"/>
    </row>
    <row r="6" spans="1:13" ht="30">
      <c r="A6" s="223" t="s">
        <v>70</v>
      </c>
      <c r="B6" s="239">
        <v>12893</v>
      </c>
      <c r="C6" s="292">
        <v>45444</v>
      </c>
      <c r="D6" s="223" t="s">
        <v>2799</v>
      </c>
      <c r="E6" s="223" t="s">
        <v>2800</v>
      </c>
      <c r="F6" s="223">
        <v>1</v>
      </c>
      <c r="G6" s="238">
        <v>63.36</v>
      </c>
      <c r="H6" s="238">
        <f t="shared" si="0"/>
        <v>126.72</v>
      </c>
      <c r="L6" s="293"/>
      <c r="M6" s="294"/>
    </row>
    <row r="7" spans="1:13">
      <c r="A7" s="442" t="s">
        <v>2801</v>
      </c>
      <c r="B7" s="443"/>
      <c r="C7" s="443"/>
      <c r="D7" s="443"/>
      <c r="E7" s="443"/>
      <c r="F7" s="443"/>
      <c r="G7" s="444"/>
      <c r="H7" s="238">
        <f>SUM(H4:H6)</f>
        <v>490.86</v>
      </c>
    </row>
    <row r="8" spans="1:13">
      <c r="A8" s="442" t="s">
        <v>2802</v>
      </c>
      <c r="B8" s="443"/>
      <c r="C8" s="443"/>
      <c r="D8" s="443"/>
      <c r="E8" s="443"/>
      <c r="F8" s="443"/>
      <c r="G8" s="444"/>
      <c r="H8" s="238">
        <f>H7/12</f>
        <v>40.905000000000001</v>
      </c>
    </row>
    <row r="9" spans="1:13">
      <c r="A9" s="439"/>
      <c r="B9" s="439"/>
      <c r="C9" s="439"/>
      <c r="D9" s="439"/>
      <c r="E9" s="439"/>
      <c r="F9" s="439"/>
      <c r="G9" s="439"/>
      <c r="H9" s="440"/>
    </row>
    <row r="10" spans="1:13">
      <c r="A10" s="441" t="s">
        <v>2803</v>
      </c>
      <c r="B10" s="441"/>
      <c r="C10" s="441"/>
      <c r="D10" s="441"/>
      <c r="E10" s="441"/>
      <c r="F10" s="441"/>
      <c r="G10" s="441"/>
      <c r="H10" s="441"/>
    </row>
    <row r="11" spans="1:13">
      <c r="A11" s="437" t="s">
        <v>2804</v>
      </c>
      <c r="B11" s="437"/>
      <c r="C11" s="437"/>
      <c r="D11" s="437"/>
      <c r="E11" s="437"/>
      <c r="F11" s="437"/>
      <c r="G11" s="437"/>
      <c r="H11" s="437"/>
    </row>
    <row r="12" spans="1:13" ht="30">
      <c r="A12" s="223" t="s">
        <v>58</v>
      </c>
      <c r="B12" s="223" t="s">
        <v>2790</v>
      </c>
      <c r="C12" s="223" t="s">
        <v>2791</v>
      </c>
      <c r="D12" s="223" t="s">
        <v>2805</v>
      </c>
      <c r="E12" s="223" t="s">
        <v>2793</v>
      </c>
      <c r="F12" s="223" t="s">
        <v>2794</v>
      </c>
      <c r="G12" s="238" t="s">
        <v>2795</v>
      </c>
      <c r="H12" s="223" t="s">
        <v>2796</v>
      </c>
    </row>
    <row r="13" spans="1:13" ht="45">
      <c r="A13" s="223" t="s">
        <v>70</v>
      </c>
      <c r="B13" s="239">
        <v>36152</v>
      </c>
      <c r="C13" s="292">
        <v>45444</v>
      </c>
      <c r="D13" s="223" t="s">
        <v>2806</v>
      </c>
      <c r="E13" s="223" t="s">
        <v>2486</v>
      </c>
      <c r="F13" s="223">
        <v>1</v>
      </c>
      <c r="G13" s="238">
        <v>5.14</v>
      </c>
      <c r="H13" s="238">
        <f>F13*G13*2</f>
        <v>10.28</v>
      </c>
      <c r="L13" s="293"/>
      <c r="M13" s="294"/>
    </row>
    <row r="14" spans="1:13" ht="45">
      <c r="A14" s="223" t="s">
        <v>70</v>
      </c>
      <c r="B14" s="239">
        <v>12895</v>
      </c>
      <c r="C14" s="292">
        <v>45444</v>
      </c>
      <c r="D14" s="223" t="s">
        <v>2807</v>
      </c>
      <c r="E14" s="223" t="s">
        <v>2486</v>
      </c>
      <c r="F14" s="223">
        <v>1</v>
      </c>
      <c r="G14" s="238">
        <v>13.2</v>
      </c>
      <c r="H14" s="238">
        <f>F14*G14*2</f>
        <v>26.4</v>
      </c>
      <c r="L14" s="293"/>
      <c r="M14" s="294"/>
    </row>
    <row r="15" spans="1:13">
      <c r="A15" s="438" t="s">
        <v>2801</v>
      </c>
      <c r="B15" s="438"/>
      <c r="C15" s="438"/>
      <c r="D15" s="438"/>
      <c r="E15" s="438"/>
      <c r="F15" s="438"/>
      <c r="G15" s="438"/>
      <c r="H15" s="238">
        <f>SUM(H13:H14)</f>
        <v>36.68</v>
      </c>
    </row>
    <row r="16" spans="1:13">
      <c r="A16" s="438" t="s">
        <v>2802</v>
      </c>
      <c r="B16" s="438"/>
      <c r="C16" s="438"/>
      <c r="D16" s="438"/>
      <c r="E16" s="438"/>
      <c r="F16" s="438"/>
      <c r="G16" s="438"/>
      <c r="H16" s="238">
        <f>H15/12</f>
        <v>3.0566666666666666</v>
      </c>
    </row>
    <row r="17" spans="1:13">
      <c r="A17" s="391"/>
      <c r="B17" s="391"/>
      <c r="C17" s="391"/>
      <c r="D17" s="391"/>
      <c r="E17" s="391"/>
      <c r="F17" s="391"/>
      <c r="G17" s="391"/>
      <c r="H17" s="445"/>
    </row>
    <row r="18" spans="1:13">
      <c r="A18" s="437" t="s">
        <v>2808</v>
      </c>
      <c r="B18" s="437"/>
      <c r="C18" s="437"/>
      <c r="D18" s="437"/>
      <c r="E18" s="437"/>
      <c r="F18" s="437"/>
      <c r="G18" s="437"/>
      <c r="H18" s="437"/>
    </row>
    <row r="19" spans="1:13" ht="30">
      <c r="A19" s="223" t="s">
        <v>58</v>
      </c>
      <c r="B19" s="223" t="s">
        <v>2790</v>
      </c>
      <c r="C19" s="223" t="s">
        <v>2791</v>
      </c>
      <c r="D19" s="223" t="s">
        <v>2805</v>
      </c>
      <c r="E19" s="223" t="s">
        <v>2793</v>
      </c>
      <c r="F19" s="223" t="s">
        <v>2794</v>
      </c>
      <c r="G19" s="238" t="s">
        <v>2795</v>
      </c>
      <c r="H19" s="223" t="s">
        <v>2796</v>
      </c>
    </row>
    <row r="20" spans="1:13" ht="30">
      <c r="A20" s="223" t="s">
        <v>1722</v>
      </c>
      <c r="B20" s="239">
        <v>11457</v>
      </c>
      <c r="C20" s="292">
        <v>45444</v>
      </c>
      <c r="D20" s="223" t="s">
        <v>2809</v>
      </c>
      <c r="E20" s="223" t="s">
        <v>2800</v>
      </c>
      <c r="F20" s="223">
        <v>1</v>
      </c>
      <c r="G20" s="238">
        <v>118.36</v>
      </c>
      <c r="H20" s="238">
        <f>F20*G20*2</f>
        <v>236.72</v>
      </c>
      <c r="L20" s="293"/>
      <c r="M20" s="294"/>
    </row>
    <row r="21" spans="1:13" ht="30">
      <c r="A21" s="223" t="s">
        <v>2810</v>
      </c>
      <c r="B21" s="239" t="s">
        <v>2811</v>
      </c>
      <c r="C21" s="292">
        <v>45383</v>
      </c>
      <c r="D21" s="223" t="s">
        <v>2812</v>
      </c>
      <c r="E21" s="223" t="s">
        <v>2800</v>
      </c>
      <c r="F21" s="223">
        <v>1</v>
      </c>
      <c r="G21" s="238">
        <v>36.6</v>
      </c>
      <c r="H21" s="238">
        <f>F21*G21*2</f>
        <v>73.2</v>
      </c>
      <c r="L21" s="293"/>
      <c r="M21" s="294"/>
    </row>
    <row r="22" spans="1:13" ht="45">
      <c r="A22" s="223" t="s">
        <v>70</v>
      </c>
      <c r="B22" s="239">
        <v>36147</v>
      </c>
      <c r="C22" s="292">
        <v>45444</v>
      </c>
      <c r="D22" s="223" t="s">
        <v>2813</v>
      </c>
      <c r="E22" s="223" t="s">
        <v>2800</v>
      </c>
      <c r="F22" s="223">
        <v>1</v>
      </c>
      <c r="G22" s="238">
        <v>341.56</v>
      </c>
      <c r="H22" s="238">
        <f>F22*G22*2</f>
        <v>683.12</v>
      </c>
      <c r="L22" s="293"/>
      <c r="M22" s="294"/>
    </row>
    <row r="23" spans="1:13">
      <c r="A23" s="438" t="s">
        <v>2801</v>
      </c>
      <c r="B23" s="438"/>
      <c r="C23" s="438"/>
      <c r="D23" s="438"/>
      <c r="E23" s="438"/>
      <c r="F23" s="438"/>
      <c r="G23" s="438"/>
      <c r="H23" s="238">
        <f>SUM(H20:H22)</f>
        <v>993.04</v>
      </c>
    </row>
    <row r="24" spans="1:13">
      <c r="A24" s="438" t="s">
        <v>2802</v>
      </c>
      <c r="B24" s="438"/>
      <c r="C24" s="438"/>
      <c r="D24" s="438"/>
      <c r="E24" s="438"/>
      <c r="F24" s="438"/>
      <c r="G24" s="438"/>
      <c r="H24" s="238">
        <f>H23/12</f>
        <v>82.75333333333333</v>
      </c>
    </row>
    <row r="25" spans="1:13">
      <c r="A25" s="439"/>
      <c r="B25" s="439"/>
      <c r="C25" s="439"/>
      <c r="D25" s="439"/>
      <c r="E25" s="439"/>
      <c r="F25" s="439"/>
      <c r="G25" s="439"/>
      <c r="H25" s="440"/>
    </row>
    <row r="26" spans="1:13">
      <c r="A26" s="437" t="s">
        <v>2814</v>
      </c>
      <c r="B26" s="437"/>
      <c r="C26" s="437"/>
      <c r="D26" s="437"/>
      <c r="E26" s="437"/>
      <c r="F26" s="437"/>
      <c r="G26" s="437"/>
      <c r="H26" s="437"/>
    </row>
    <row r="27" spans="1:13" ht="30">
      <c r="A27" s="223" t="s">
        <v>58</v>
      </c>
      <c r="B27" s="223" t="s">
        <v>2790</v>
      </c>
      <c r="C27" s="223" t="s">
        <v>2791</v>
      </c>
      <c r="D27" s="223" t="s">
        <v>2805</v>
      </c>
      <c r="E27" s="223" t="s">
        <v>2793</v>
      </c>
      <c r="F27" s="223" t="s">
        <v>2794</v>
      </c>
      <c r="G27" s="238" t="s">
        <v>2795</v>
      </c>
      <c r="H27" s="223" t="s">
        <v>2796</v>
      </c>
    </row>
    <row r="28" spans="1:13">
      <c r="A28" s="223" t="s">
        <v>1722</v>
      </c>
      <c r="B28" s="239">
        <v>4727</v>
      </c>
      <c r="C28" s="292">
        <v>45444</v>
      </c>
      <c r="D28" s="223" t="s">
        <v>2815</v>
      </c>
      <c r="E28" s="223" t="s">
        <v>2800</v>
      </c>
      <c r="F28" s="223">
        <v>2</v>
      </c>
      <c r="G28" s="238">
        <v>6.37</v>
      </c>
      <c r="H28" s="238">
        <f>F28*G28*2</f>
        <v>25.48</v>
      </c>
      <c r="L28" s="8"/>
      <c r="M28" s="294"/>
    </row>
    <row r="29" spans="1:13">
      <c r="A29" s="223" t="s">
        <v>2816</v>
      </c>
      <c r="B29" s="239" t="s">
        <v>2817</v>
      </c>
      <c r="C29" s="292">
        <v>45413</v>
      </c>
      <c r="D29" s="223" t="s">
        <v>2818</v>
      </c>
      <c r="E29" s="223" t="s">
        <v>2800</v>
      </c>
      <c r="F29" s="223">
        <v>2</v>
      </c>
      <c r="G29" s="238">
        <v>29.9</v>
      </c>
      <c r="H29" s="238">
        <f>F29*G29*2</f>
        <v>119.6</v>
      </c>
      <c r="L29" s="8"/>
      <c r="M29" s="294"/>
    </row>
    <row r="30" spans="1:13" ht="30">
      <c r="A30" s="223" t="s">
        <v>70</v>
      </c>
      <c r="B30" s="239">
        <v>36144</v>
      </c>
      <c r="C30" s="292">
        <v>45444</v>
      </c>
      <c r="D30" s="223" t="s">
        <v>2819</v>
      </c>
      <c r="E30" s="223" t="s">
        <v>2486</v>
      </c>
      <c r="F30" s="223">
        <v>66</v>
      </c>
      <c r="G30" s="238">
        <v>1.47</v>
      </c>
      <c r="H30" s="238">
        <f>F30*G30*2</f>
        <v>194.04</v>
      </c>
      <c r="L30" s="8"/>
      <c r="M30" s="294"/>
    </row>
    <row r="31" spans="1:13">
      <c r="A31" s="223" t="s">
        <v>2820</v>
      </c>
      <c r="B31" s="239" t="s">
        <v>2821</v>
      </c>
      <c r="C31" s="292">
        <v>45413</v>
      </c>
      <c r="D31" s="223" t="s">
        <v>2822</v>
      </c>
      <c r="E31" s="223" t="s">
        <v>2486</v>
      </c>
      <c r="F31" s="223">
        <v>1</v>
      </c>
      <c r="G31" s="238">
        <v>240.19</v>
      </c>
      <c r="H31" s="238">
        <f>F31*G31*2</f>
        <v>480.38</v>
      </c>
      <c r="L31" s="8"/>
      <c r="M31" s="294"/>
    </row>
    <row r="32" spans="1:13">
      <c r="A32" s="223" t="s">
        <v>70</v>
      </c>
      <c r="B32" s="239">
        <v>36145</v>
      </c>
      <c r="C32" s="292">
        <v>45444</v>
      </c>
      <c r="D32" s="223" t="s">
        <v>2823</v>
      </c>
      <c r="E32" s="223" t="s">
        <v>2800</v>
      </c>
      <c r="F32" s="223">
        <v>1</v>
      </c>
      <c r="G32" s="238">
        <v>38.01</v>
      </c>
      <c r="H32" s="238">
        <f>F32*G32*2</f>
        <v>76.02</v>
      </c>
      <c r="L32" s="8"/>
      <c r="M32" s="294"/>
    </row>
    <row r="33" spans="1:13">
      <c r="A33" s="438" t="s">
        <v>2801</v>
      </c>
      <c r="B33" s="438"/>
      <c r="C33" s="438"/>
      <c r="D33" s="438"/>
      <c r="E33" s="438"/>
      <c r="F33" s="438"/>
      <c r="G33" s="438"/>
      <c r="H33" s="238">
        <f>SUM(H28:H32)</f>
        <v>895.52</v>
      </c>
    </row>
    <row r="34" spans="1:13">
      <c r="A34" s="438" t="s">
        <v>2802</v>
      </c>
      <c r="B34" s="438"/>
      <c r="C34" s="438"/>
      <c r="D34" s="438"/>
      <c r="E34" s="438"/>
      <c r="F34" s="438"/>
      <c r="G34" s="438"/>
      <c r="H34" s="238">
        <f>H33/12</f>
        <v>74.626666666666665</v>
      </c>
    </row>
    <row r="35" spans="1:13">
      <c r="A35" s="439"/>
      <c r="B35" s="439"/>
      <c r="C35" s="439"/>
      <c r="D35" s="439"/>
      <c r="E35" s="439"/>
      <c r="F35" s="439"/>
      <c r="G35" s="439"/>
      <c r="H35" s="440"/>
    </row>
    <row r="36" spans="1:13">
      <c r="A36" s="437" t="s">
        <v>2824</v>
      </c>
      <c r="B36" s="437"/>
      <c r="C36" s="437"/>
      <c r="D36" s="437"/>
      <c r="E36" s="437"/>
      <c r="F36" s="437"/>
      <c r="G36" s="437"/>
      <c r="H36" s="437"/>
    </row>
    <row r="37" spans="1:13" ht="30">
      <c r="A37" s="223" t="s">
        <v>58</v>
      </c>
      <c r="B37" s="223" t="s">
        <v>2790</v>
      </c>
      <c r="C37" s="223" t="s">
        <v>2791</v>
      </c>
      <c r="D37" s="223" t="s">
        <v>2805</v>
      </c>
      <c r="E37" s="223" t="s">
        <v>2793</v>
      </c>
      <c r="F37" s="223" t="s">
        <v>2794</v>
      </c>
      <c r="G37" s="238" t="s">
        <v>2795</v>
      </c>
      <c r="H37" s="223" t="s">
        <v>2796</v>
      </c>
    </row>
    <row r="38" spans="1:13" ht="30">
      <c r="A38" s="223" t="s">
        <v>1722</v>
      </c>
      <c r="B38" s="239">
        <v>11457</v>
      </c>
      <c r="C38" s="292">
        <v>45444</v>
      </c>
      <c r="D38" s="223" t="s">
        <v>2809</v>
      </c>
      <c r="E38" s="223" t="s">
        <v>2800</v>
      </c>
      <c r="F38" s="223">
        <v>1</v>
      </c>
      <c r="G38" s="238">
        <v>118.36</v>
      </c>
      <c r="H38" s="238">
        <f t="shared" ref="H38:H45" si="1">F38*G38*2</f>
        <v>236.72</v>
      </c>
      <c r="L38" s="8"/>
      <c r="M38" s="294"/>
    </row>
    <row r="39" spans="1:13" ht="45">
      <c r="A39" s="223" t="s">
        <v>70</v>
      </c>
      <c r="B39" s="239">
        <v>36147</v>
      </c>
      <c r="C39" s="292">
        <v>45444</v>
      </c>
      <c r="D39" s="223" t="s">
        <v>2813</v>
      </c>
      <c r="E39" s="223" t="s">
        <v>2800</v>
      </c>
      <c r="F39" s="223">
        <v>1</v>
      </c>
      <c r="G39" s="238">
        <v>341.56</v>
      </c>
      <c r="H39" s="238">
        <f t="shared" si="1"/>
        <v>683.12</v>
      </c>
      <c r="L39" s="8"/>
      <c r="M39" s="294"/>
    </row>
    <row r="40" spans="1:13" ht="30">
      <c r="A40" s="223" t="s">
        <v>2810</v>
      </c>
      <c r="B40" s="239" t="s">
        <v>2811</v>
      </c>
      <c r="C40" s="292">
        <v>45383</v>
      </c>
      <c r="D40" s="223" t="s">
        <v>2812</v>
      </c>
      <c r="E40" s="223" t="s">
        <v>2800</v>
      </c>
      <c r="F40" s="223">
        <v>1</v>
      </c>
      <c r="G40" s="238">
        <v>36.6</v>
      </c>
      <c r="H40" s="238">
        <f t="shared" si="1"/>
        <v>73.2</v>
      </c>
      <c r="L40" s="8"/>
      <c r="M40" s="294"/>
    </row>
    <row r="41" spans="1:13" ht="45">
      <c r="A41" s="223" t="s">
        <v>70</v>
      </c>
      <c r="B41" s="239">
        <v>36153</v>
      </c>
      <c r="C41" s="292">
        <v>45444</v>
      </c>
      <c r="D41" s="223" t="s">
        <v>2825</v>
      </c>
      <c r="E41" s="223" t="s">
        <v>2486</v>
      </c>
      <c r="F41" s="223">
        <v>1</v>
      </c>
      <c r="G41" s="238">
        <v>176.55</v>
      </c>
      <c r="H41" s="238">
        <f t="shared" si="1"/>
        <v>353.1</v>
      </c>
      <c r="L41" s="8"/>
      <c r="M41" s="294"/>
    </row>
    <row r="42" spans="1:13" ht="45">
      <c r="A42" s="223" t="s">
        <v>70</v>
      </c>
      <c r="B42" s="239">
        <v>36149</v>
      </c>
      <c r="C42" s="292">
        <v>45444</v>
      </c>
      <c r="D42" s="223" t="s">
        <v>2826</v>
      </c>
      <c r="E42" s="223" t="s">
        <v>2486</v>
      </c>
      <c r="F42" s="223">
        <v>1</v>
      </c>
      <c r="G42" s="238">
        <v>155.1</v>
      </c>
      <c r="H42" s="238">
        <f t="shared" si="1"/>
        <v>310.2</v>
      </c>
      <c r="L42" s="8"/>
      <c r="M42" s="294"/>
    </row>
    <row r="43" spans="1:13" ht="30">
      <c r="A43" s="223" t="s">
        <v>2820</v>
      </c>
      <c r="B43" s="239" t="s">
        <v>2827</v>
      </c>
      <c r="C43" s="292">
        <v>45413</v>
      </c>
      <c r="D43" s="223" t="s">
        <v>2828</v>
      </c>
      <c r="E43" s="223" t="s">
        <v>2486</v>
      </c>
      <c r="F43" s="223">
        <v>1</v>
      </c>
      <c r="G43" s="238">
        <v>200</v>
      </c>
      <c r="H43" s="238">
        <f t="shared" si="1"/>
        <v>400</v>
      </c>
      <c r="L43" s="8"/>
      <c r="M43" s="294"/>
    </row>
    <row r="44" spans="1:13">
      <c r="A44" s="223" t="s">
        <v>1722</v>
      </c>
      <c r="B44" s="239">
        <v>11455</v>
      </c>
      <c r="C44" s="292">
        <v>45444</v>
      </c>
      <c r="D44" s="223" t="s">
        <v>2829</v>
      </c>
      <c r="E44" s="223" t="s">
        <v>2486</v>
      </c>
      <c r="F44" s="223">
        <v>6</v>
      </c>
      <c r="G44" s="238">
        <v>2.02</v>
      </c>
      <c r="H44" s="238">
        <f t="shared" si="1"/>
        <v>24.240000000000002</v>
      </c>
      <c r="L44" s="8"/>
      <c r="M44" s="294"/>
    </row>
    <row r="45" spans="1:13" ht="45">
      <c r="A45" s="223" t="s">
        <v>70</v>
      </c>
      <c r="B45" s="239">
        <v>36143</v>
      </c>
      <c r="C45" s="292">
        <v>45444</v>
      </c>
      <c r="D45" s="223" t="s">
        <v>2830</v>
      </c>
      <c r="E45" s="223" t="s">
        <v>2486</v>
      </c>
      <c r="F45" s="223">
        <v>1</v>
      </c>
      <c r="G45" s="238">
        <v>27.06</v>
      </c>
      <c r="H45" s="238">
        <f t="shared" si="1"/>
        <v>54.12</v>
      </c>
      <c r="L45" s="8"/>
      <c r="M45" s="294"/>
    </row>
    <row r="46" spans="1:13">
      <c r="A46" s="438" t="s">
        <v>2801</v>
      </c>
      <c r="B46" s="438"/>
      <c r="C46" s="438"/>
      <c r="D46" s="438"/>
      <c r="E46" s="438"/>
      <c r="F46" s="438"/>
      <c r="G46" s="438"/>
      <c r="H46" s="238">
        <f>SUM(H38:H45)</f>
        <v>2134.6999999999998</v>
      </c>
    </row>
    <row r="47" spans="1:13">
      <c r="A47" s="438" t="s">
        <v>2802</v>
      </c>
      <c r="B47" s="438"/>
      <c r="C47" s="438"/>
      <c r="D47" s="438"/>
      <c r="E47" s="438"/>
      <c r="F47" s="438"/>
      <c r="G47" s="438"/>
      <c r="H47" s="238">
        <f>H46/12</f>
        <v>177.89166666666665</v>
      </c>
    </row>
    <row r="48" spans="1:13">
      <c r="A48" s="438"/>
      <c r="B48" s="438"/>
      <c r="C48" s="438"/>
      <c r="D48" s="438"/>
      <c r="E48" s="438"/>
      <c r="F48" s="438"/>
      <c r="G48" s="438"/>
      <c r="H48" s="438"/>
    </row>
    <row r="49" spans="1:13">
      <c r="A49" s="437" t="s">
        <v>2831</v>
      </c>
      <c r="B49" s="437"/>
      <c r="C49" s="437"/>
      <c r="D49" s="437"/>
      <c r="E49" s="437"/>
      <c r="F49" s="437"/>
      <c r="G49" s="437"/>
      <c r="H49" s="437"/>
    </row>
    <row r="50" spans="1:13" ht="30">
      <c r="A50" s="223" t="s">
        <v>58</v>
      </c>
      <c r="B50" s="223" t="s">
        <v>2790</v>
      </c>
      <c r="C50" s="223" t="s">
        <v>2791</v>
      </c>
      <c r="D50" s="223" t="s">
        <v>2805</v>
      </c>
      <c r="E50" s="223" t="s">
        <v>2793</v>
      </c>
      <c r="F50" s="223" t="s">
        <v>2794</v>
      </c>
      <c r="G50" s="238" t="s">
        <v>2795</v>
      </c>
      <c r="H50" s="223" t="s">
        <v>2796</v>
      </c>
    </row>
    <row r="51" spans="1:13" ht="30">
      <c r="A51" s="223" t="s">
        <v>2810</v>
      </c>
      <c r="B51" s="239" t="s">
        <v>2811</v>
      </c>
      <c r="C51" s="292">
        <v>45383</v>
      </c>
      <c r="D51" s="223" t="s">
        <v>2812</v>
      </c>
      <c r="E51" s="223" t="s">
        <v>2800</v>
      </c>
      <c r="F51" s="223">
        <v>2</v>
      </c>
      <c r="G51" s="238">
        <v>36.6</v>
      </c>
      <c r="H51" s="238">
        <f>F51*G51*2</f>
        <v>146.4</v>
      </c>
      <c r="L51" s="8"/>
      <c r="M51" s="294"/>
    </row>
    <row r="52" spans="1:13" ht="30">
      <c r="A52" s="223" t="s">
        <v>70</v>
      </c>
      <c r="B52" s="239">
        <v>36144</v>
      </c>
      <c r="C52" s="292">
        <v>45444</v>
      </c>
      <c r="D52" s="223" t="s">
        <v>2819</v>
      </c>
      <c r="E52" s="223" t="s">
        <v>2486</v>
      </c>
      <c r="F52" s="223">
        <v>33</v>
      </c>
      <c r="G52" s="238">
        <v>1.47</v>
      </c>
      <c r="H52" s="238">
        <f>F52*G52*2</f>
        <v>97.02</v>
      </c>
      <c r="L52" s="8"/>
      <c r="M52" s="294"/>
    </row>
    <row r="53" spans="1:13">
      <c r="A53" s="223" t="s">
        <v>1722</v>
      </c>
      <c r="B53" s="239">
        <v>1599</v>
      </c>
      <c r="C53" s="292">
        <v>45444</v>
      </c>
      <c r="D53" s="223" t="s">
        <v>2832</v>
      </c>
      <c r="E53" s="223" t="s">
        <v>2486</v>
      </c>
      <c r="F53" s="223">
        <v>33</v>
      </c>
      <c r="G53" s="238">
        <v>1.51</v>
      </c>
      <c r="H53" s="238">
        <f>F53*G53*2</f>
        <v>99.66</v>
      </c>
      <c r="L53" s="8"/>
      <c r="M53" s="294"/>
    </row>
    <row r="54" spans="1:13">
      <c r="A54" s="223" t="s">
        <v>1722</v>
      </c>
      <c r="B54" s="239">
        <v>11455</v>
      </c>
      <c r="C54" s="292">
        <v>45444</v>
      </c>
      <c r="D54" s="223" t="s">
        <v>2829</v>
      </c>
      <c r="E54" s="223" t="s">
        <v>2486</v>
      </c>
      <c r="F54" s="223">
        <v>6</v>
      </c>
      <c r="G54" s="238">
        <v>2.02</v>
      </c>
      <c r="H54" s="238">
        <f>F54*G54*2</f>
        <v>24.240000000000002</v>
      </c>
      <c r="L54" s="8"/>
      <c r="M54" s="294"/>
    </row>
    <row r="55" spans="1:13" ht="45">
      <c r="A55" s="223" t="s">
        <v>70</v>
      </c>
      <c r="B55" s="239">
        <v>36143</v>
      </c>
      <c r="C55" s="292">
        <v>45444</v>
      </c>
      <c r="D55" s="223" t="s">
        <v>2830</v>
      </c>
      <c r="E55" s="223" t="s">
        <v>2486</v>
      </c>
      <c r="F55" s="223">
        <v>1</v>
      </c>
      <c r="G55" s="238">
        <v>27.06</v>
      </c>
      <c r="H55" s="238">
        <f>F55*G55*2</f>
        <v>54.12</v>
      </c>
      <c r="L55" s="8"/>
      <c r="M55" s="294"/>
    </row>
    <row r="56" spans="1:13">
      <c r="A56" s="438" t="s">
        <v>2801</v>
      </c>
      <c r="B56" s="438"/>
      <c r="C56" s="438"/>
      <c r="D56" s="438"/>
      <c r="E56" s="438"/>
      <c r="F56" s="438"/>
      <c r="G56" s="438"/>
      <c r="H56" s="238">
        <f>SUM(H51:H55)</f>
        <v>421.44000000000005</v>
      </c>
    </row>
    <row r="57" spans="1:13">
      <c r="A57" s="438" t="s">
        <v>2802</v>
      </c>
      <c r="B57" s="438"/>
      <c r="C57" s="438"/>
      <c r="D57" s="438"/>
      <c r="E57" s="438"/>
      <c r="F57" s="438"/>
      <c r="G57" s="438"/>
      <c r="H57" s="238">
        <f>H56/12</f>
        <v>35.120000000000005</v>
      </c>
    </row>
    <row r="58" spans="1:13">
      <c r="A58" s="438"/>
      <c r="B58" s="438"/>
      <c r="C58" s="438"/>
      <c r="D58" s="438"/>
      <c r="E58" s="438"/>
      <c r="F58" s="438"/>
      <c r="G58" s="438"/>
      <c r="H58" s="438"/>
    </row>
    <row r="59" spans="1:13">
      <c r="A59" s="446" t="s">
        <v>2833</v>
      </c>
      <c r="B59" s="447"/>
      <c r="C59" s="447"/>
      <c r="D59" s="447"/>
      <c r="E59" s="447"/>
      <c r="F59" s="447"/>
      <c r="G59" s="447"/>
      <c r="H59" s="448"/>
    </row>
    <row r="60" spans="1:13" ht="30">
      <c r="A60" s="223" t="s">
        <v>58</v>
      </c>
      <c r="B60" s="223" t="s">
        <v>2790</v>
      </c>
      <c r="C60" s="223" t="s">
        <v>2791</v>
      </c>
      <c r="D60" s="223" t="s">
        <v>2805</v>
      </c>
      <c r="E60" s="223" t="s">
        <v>2793</v>
      </c>
      <c r="F60" s="223" t="s">
        <v>2834</v>
      </c>
      <c r="G60" s="238" t="s">
        <v>2795</v>
      </c>
      <c r="H60" s="223" t="s">
        <v>2796</v>
      </c>
    </row>
    <row r="61" spans="1:13" ht="30">
      <c r="A61" s="223" t="s">
        <v>2810</v>
      </c>
      <c r="B61" s="239" t="s">
        <v>2811</v>
      </c>
      <c r="C61" s="292">
        <v>45383</v>
      </c>
      <c r="D61" s="223" t="s">
        <v>2812</v>
      </c>
      <c r="E61" s="223" t="s">
        <v>2800</v>
      </c>
      <c r="F61" s="223">
        <v>2</v>
      </c>
      <c r="G61" s="238">
        <v>36.6</v>
      </c>
      <c r="H61" s="238">
        <f>F61*G61*2</f>
        <v>146.4</v>
      </c>
      <c r="L61" s="8"/>
      <c r="M61" s="294"/>
    </row>
    <row r="62" spans="1:13">
      <c r="A62" s="438" t="s">
        <v>2835</v>
      </c>
      <c r="B62" s="438"/>
      <c r="C62" s="438"/>
      <c r="D62" s="438"/>
      <c r="E62" s="438"/>
      <c r="F62" s="438"/>
      <c r="G62" s="438"/>
      <c r="H62" s="238">
        <f>SUM(H61)</f>
        <v>146.4</v>
      </c>
    </row>
    <row r="63" spans="1:13">
      <c r="A63" s="438" t="s">
        <v>2802</v>
      </c>
      <c r="B63" s="438"/>
      <c r="C63" s="438"/>
      <c r="D63" s="438"/>
      <c r="E63" s="438"/>
      <c r="F63" s="438"/>
      <c r="G63" s="438"/>
      <c r="H63" s="238">
        <f>H62/12</f>
        <v>12.200000000000001</v>
      </c>
    </row>
    <row r="64" spans="1:13">
      <c r="A64" s="438"/>
      <c r="B64" s="438"/>
      <c r="C64" s="438"/>
      <c r="D64" s="438"/>
      <c r="E64" s="438"/>
      <c r="F64" s="438"/>
      <c r="G64" s="438"/>
      <c r="H64" s="438"/>
    </row>
    <row r="65" spans="1:13">
      <c r="A65" s="437" t="s">
        <v>2836</v>
      </c>
      <c r="B65" s="437"/>
      <c r="C65" s="437"/>
      <c r="D65" s="437"/>
      <c r="E65" s="437"/>
      <c r="F65" s="437"/>
      <c r="G65" s="437"/>
      <c r="H65" s="437"/>
    </row>
    <row r="66" spans="1:13" ht="30">
      <c r="A66" s="223" t="s">
        <v>58</v>
      </c>
      <c r="B66" s="223" t="s">
        <v>2790</v>
      </c>
      <c r="C66" s="223" t="s">
        <v>2791</v>
      </c>
      <c r="D66" s="223" t="s">
        <v>2805</v>
      </c>
      <c r="E66" s="223" t="s">
        <v>2793</v>
      </c>
      <c r="F66" s="223" t="s">
        <v>2794</v>
      </c>
      <c r="G66" s="238" t="s">
        <v>2795</v>
      </c>
      <c r="H66" s="223" t="s">
        <v>2796</v>
      </c>
    </row>
    <row r="67" spans="1:13" ht="30">
      <c r="A67" s="223" t="s">
        <v>2810</v>
      </c>
      <c r="B67" s="239" t="s">
        <v>2811</v>
      </c>
      <c r="C67" s="292">
        <v>45383</v>
      </c>
      <c r="D67" s="223" t="s">
        <v>2812</v>
      </c>
      <c r="E67" s="223" t="s">
        <v>2800</v>
      </c>
      <c r="F67" s="223">
        <v>2</v>
      </c>
      <c r="G67" s="238">
        <v>36.6</v>
      </c>
      <c r="H67" s="238">
        <f>F67*G67*2</f>
        <v>146.4</v>
      </c>
      <c r="L67" s="8"/>
      <c r="M67" s="294"/>
    </row>
    <row r="68" spans="1:13" ht="45">
      <c r="A68" s="223" t="s">
        <v>70</v>
      </c>
      <c r="B68" s="239">
        <v>36143</v>
      </c>
      <c r="C68" s="292">
        <v>45444</v>
      </c>
      <c r="D68" s="223" t="s">
        <v>2830</v>
      </c>
      <c r="E68" s="223" t="s">
        <v>2486</v>
      </c>
      <c r="F68" s="223">
        <v>1</v>
      </c>
      <c r="G68" s="238">
        <v>27.06</v>
      </c>
      <c r="H68" s="238">
        <f>F68*G68*2</f>
        <v>54.12</v>
      </c>
      <c r="L68" s="8"/>
      <c r="M68" s="294"/>
    </row>
    <row r="69" spans="1:13">
      <c r="A69" s="438" t="s">
        <v>2835</v>
      </c>
      <c r="B69" s="438"/>
      <c r="C69" s="438"/>
      <c r="D69" s="438"/>
      <c r="E69" s="438"/>
      <c r="F69" s="438"/>
      <c r="G69" s="438"/>
      <c r="H69" s="238">
        <f>SUM(H67:H68)</f>
        <v>200.52</v>
      </c>
    </row>
    <row r="70" spans="1:13">
      <c r="A70" s="438" t="s">
        <v>2802</v>
      </c>
      <c r="B70" s="438"/>
      <c r="C70" s="438"/>
      <c r="D70" s="438"/>
      <c r="E70" s="438"/>
      <c r="F70" s="438"/>
      <c r="G70" s="438"/>
      <c r="H70" s="238">
        <f>H69/12</f>
        <v>16.71</v>
      </c>
    </row>
    <row r="71" spans="1:13">
      <c r="A71" s="439"/>
      <c r="B71" s="439"/>
      <c r="C71" s="439"/>
      <c r="D71" s="439"/>
      <c r="E71" s="439"/>
      <c r="F71" s="439"/>
      <c r="G71" s="439"/>
      <c r="H71" s="440"/>
    </row>
    <row r="72" spans="1:13">
      <c r="A72" s="437" t="s">
        <v>2837</v>
      </c>
      <c r="B72" s="437"/>
      <c r="C72" s="437"/>
      <c r="D72" s="437"/>
      <c r="E72" s="437"/>
      <c r="F72" s="437"/>
      <c r="G72" s="437"/>
      <c r="H72" s="437"/>
    </row>
    <row r="73" spans="1:13" ht="30">
      <c r="A73" s="223" t="s">
        <v>58</v>
      </c>
      <c r="B73" s="223" t="s">
        <v>2790</v>
      </c>
      <c r="C73" s="223" t="s">
        <v>2791</v>
      </c>
      <c r="D73" s="223" t="s">
        <v>2805</v>
      </c>
      <c r="E73" s="223" t="s">
        <v>2793</v>
      </c>
      <c r="F73" s="223" t="s">
        <v>2794</v>
      </c>
      <c r="G73" s="238" t="s">
        <v>2795</v>
      </c>
      <c r="H73" s="223" t="s">
        <v>2838</v>
      </c>
    </row>
    <row r="74" spans="1:13" ht="30">
      <c r="A74" s="223" t="s">
        <v>2810</v>
      </c>
      <c r="B74" s="239" t="s">
        <v>2811</v>
      </c>
      <c r="C74" s="292">
        <v>45383</v>
      </c>
      <c r="D74" s="223" t="s">
        <v>2812</v>
      </c>
      <c r="E74" s="223" t="s">
        <v>2800</v>
      </c>
      <c r="F74" s="223">
        <v>2</v>
      </c>
      <c r="G74" s="238">
        <v>36.6</v>
      </c>
      <c r="H74" s="238">
        <v>179.56</v>
      </c>
      <c r="L74" s="8"/>
      <c r="M74" s="294"/>
    </row>
    <row r="75" spans="1:13">
      <c r="A75" s="223" t="s">
        <v>1722</v>
      </c>
      <c r="B75" s="239">
        <v>11455</v>
      </c>
      <c r="C75" s="292">
        <v>45444</v>
      </c>
      <c r="D75" s="223" t="s">
        <v>2829</v>
      </c>
      <c r="E75" s="223" t="s">
        <v>2486</v>
      </c>
      <c r="F75" s="223">
        <v>6</v>
      </c>
      <c r="G75" s="238">
        <v>2.02</v>
      </c>
      <c r="H75" s="238">
        <v>6.58</v>
      </c>
      <c r="L75" s="8"/>
      <c r="M75" s="294"/>
    </row>
    <row r="76" spans="1:13" ht="45">
      <c r="A76" s="223" t="s">
        <v>70</v>
      </c>
      <c r="B76" s="239">
        <v>36143</v>
      </c>
      <c r="C76" s="292">
        <v>45444</v>
      </c>
      <c r="D76" s="223" t="s">
        <v>2830</v>
      </c>
      <c r="E76" s="223" t="s">
        <v>2486</v>
      </c>
      <c r="F76" s="223">
        <v>1</v>
      </c>
      <c r="G76" s="238">
        <v>27.06</v>
      </c>
      <c r="H76" s="238">
        <v>80.58</v>
      </c>
      <c r="L76" s="8"/>
      <c r="M76" s="294"/>
    </row>
    <row r="77" spans="1:13" ht="45">
      <c r="A77" s="223" t="s">
        <v>70</v>
      </c>
      <c r="B77" s="239">
        <v>36141</v>
      </c>
      <c r="C77" s="292">
        <v>45444</v>
      </c>
      <c r="D77" s="223" t="s">
        <v>2839</v>
      </c>
      <c r="E77" s="223" t="s">
        <v>2486</v>
      </c>
      <c r="F77" s="223">
        <v>1</v>
      </c>
      <c r="G77" s="238">
        <v>35.64</v>
      </c>
      <c r="H77" s="238">
        <v>368.98</v>
      </c>
      <c r="L77" s="8"/>
      <c r="M77" s="294"/>
    </row>
    <row r="78" spans="1:13">
      <c r="A78" s="223" t="s">
        <v>1722</v>
      </c>
      <c r="B78" s="239">
        <v>1599</v>
      </c>
      <c r="C78" s="292">
        <v>45444</v>
      </c>
      <c r="D78" s="223" t="s">
        <v>2832</v>
      </c>
      <c r="E78" s="223" t="s">
        <v>2486</v>
      </c>
      <c r="F78" s="223">
        <v>66</v>
      </c>
      <c r="G78" s="238">
        <v>1.51</v>
      </c>
      <c r="H78" s="238">
        <f>F78*G78*2</f>
        <v>199.32</v>
      </c>
      <c r="L78" s="8"/>
      <c r="M78" s="294"/>
    </row>
    <row r="79" spans="1:13">
      <c r="A79" s="438" t="s">
        <v>2835</v>
      </c>
      <c r="B79" s="438"/>
      <c r="C79" s="438"/>
      <c r="D79" s="438"/>
      <c r="E79" s="438"/>
      <c r="F79" s="438"/>
      <c r="G79" s="438"/>
      <c r="H79" s="238">
        <f>SUM(H74:H77)</f>
        <v>635.70000000000005</v>
      </c>
    </row>
    <row r="80" spans="1:13">
      <c r="A80" s="438" t="s">
        <v>2802</v>
      </c>
      <c r="B80" s="438"/>
      <c r="C80" s="438"/>
      <c r="D80" s="438"/>
      <c r="E80" s="438"/>
      <c r="F80" s="438"/>
      <c r="G80" s="438"/>
      <c r="H80" s="238">
        <f>H79/12</f>
        <v>52.975000000000001</v>
      </c>
    </row>
    <row r="81" spans="1:13">
      <c r="A81" s="438"/>
      <c r="B81" s="438"/>
      <c r="C81" s="438"/>
      <c r="D81" s="438"/>
      <c r="E81" s="438"/>
      <c r="F81" s="438"/>
      <c r="G81" s="438"/>
      <c r="H81" s="438"/>
    </row>
    <row r="82" spans="1:13">
      <c r="A82" s="437" t="s">
        <v>2840</v>
      </c>
      <c r="B82" s="437"/>
      <c r="C82" s="437"/>
      <c r="D82" s="437"/>
      <c r="E82" s="437"/>
      <c r="F82" s="437"/>
      <c r="G82" s="437"/>
      <c r="H82" s="437"/>
    </row>
    <row r="83" spans="1:13" ht="30">
      <c r="A83" s="223" t="s">
        <v>58</v>
      </c>
      <c r="B83" s="223" t="s">
        <v>2790</v>
      </c>
      <c r="C83" s="223" t="s">
        <v>2791</v>
      </c>
      <c r="D83" s="223" t="s">
        <v>2805</v>
      </c>
      <c r="E83" s="223" t="s">
        <v>2793</v>
      </c>
      <c r="F83" s="223" t="s">
        <v>2794</v>
      </c>
      <c r="G83" s="238" t="s">
        <v>2795</v>
      </c>
      <c r="H83" s="223" t="s">
        <v>2838</v>
      </c>
    </row>
    <row r="84" spans="1:13">
      <c r="A84" s="223" t="s">
        <v>1722</v>
      </c>
      <c r="B84" s="239">
        <v>1599</v>
      </c>
      <c r="C84" s="292">
        <v>45444</v>
      </c>
      <c r="D84" s="223" t="s">
        <v>2832</v>
      </c>
      <c r="E84" s="223" t="s">
        <v>2486</v>
      </c>
      <c r="F84" s="223">
        <v>132</v>
      </c>
      <c r="G84" s="238">
        <v>1.51</v>
      </c>
      <c r="H84" s="238">
        <f>F84*G84*2</f>
        <v>398.64</v>
      </c>
      <c r="L84" s="8"/>
      <c r="M84" s="294"/>
    </row>
    <row r="85" spans="1:13" ht="30">
      <c r="A85" s="223" t="s">
        <v>2810</v>
      </c>
      <c r="B85" s="239" t="s">
        <v>2811</v>
      </c>
      <c r="C85" s="292">
        <v>45383</v>
      </c>
      <c r="D85" s="223" t="s">
        <v>2812</v>
      </c>
      <c r="E85" s="223" t="s">
        <v>2800</v>
      </c>
      <c r="F85" s="223">
        <v>2</v>
      </c>
      <c r="G85" s="238">
        <v>36.6</v>
      </c>
      <c r="H85" s="238">
        <v>179.56</v>
      </c>
    </row>
    <row r="86" spans="1:13">
      <c r="A86" s="438" t="s">
        <v>2835</v>
      </c>
      <c r="B86" s="438"/>
      <c r="C86" s="438"/>
      <c r="D86" s="438"/>
      <c r="E86" s="438"/>
      <c r="F86" s="438"/>
      <c r="G86" s="438"/>
      <c r="H86" s="238">
        <f>SUM(H84:H85)</f>
        <v>578.20000000000005</v>
      </c>
    </row>
    <row r="87" spans="1:13">
      <c r="A87" s="438" t="s">
        <v>2802</v>
      </c>
      <c r="B87" s="438"/>
      <c r="C87" s="438"/>
      <c r="D87" s="438"/>
      <c r="E87" s="438"/>
      <c r="F87" s="438"/>
      <c r="G87" s="438"/>
      <c r="H87" s="238">
        <f>H86/12</f>
        <v>48.183333333333337</v>
      </c>
    </row>
  </sheetData>
  <mergeCells count="41">
    <mergeCell ref="A35:H35"/>
    <mergeCell ref="A36:H36"/>
    <mergeCell ref="A62:G62"/>
    <mergeCell ref="A63:G63"/>
    <mergeCell ref="A64:H64"/>
    <mergeCell ref="A59:H59"/>
    <mergeCell ref="A57:G57"/>
    <mergeCell ref="A58:H58"/>
    <mergeCell ref="A18:H18"/>
    <mergeCell ref="A23:G23"/>
    <mergeCell ref="A24:G24"/>
    <mergeCell ref="A33:G33"/>
    <mergeCell ref="A34:G34"/>
    <mergeCell ref="A25:H25"/>
    <mergeCell ref="A26:H26"/>
    <mergeCell ref="A10:H10"/>
    <mergeCell ref="A11:H11"/>
    <mergeCell ref="A15:G15"/>
    <mergeCell ref="A16:G16"/>
    <mergeCell ref="A17:H17"/>
    <mergeCell ref="A2:H2"/>
    <mergeCell ref="A1:H1"/>
    <mergeCell ref="A7:G7"/>
    <mergeCell ref="A8:G8"/>
    <mergeCell ref="A9:H9"/>
    <mergeCell ref="A82:H82"/>
    <mergeCell ref="A81:H81"/>
    <mergeCell ref="A86:G86"/>
    <mergeCell ref="A87:G87"/>
    <mergeCell ref="A46:G46"/>
    <mergeCell ref="A47:G47"/>
    <mergeCell ref="A48:H48"/>
    <mergeCell ref="A49:H49"/>
    <mergeCell ref="A56:G56"/>
    <mergeCell ref="A65:H65"/>
    <mergeCell ref="A69:G69"/>
    <mergeCell ref="A70:G70"/>
    <mergeCell ref="A71:H71"/>
    <mergeCell ref="A72:H72"/>
    <mergeCell ref="A79:G79"/>
    <mergeCell ref="A80:G80"/>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2"/>
  <sheetViews>
    <sheetView topLeftCell="A16" workbookViewId="0">
      <selection activeCell="J87" sqref="J87"/>
    </sheetView>
  </sheetViews>
  <sheetFormatPr defaultRowHeight="15"/>
  <cols>
    <col min="1" max="1" width="9.140625" style="8"/>
    <col min="2" max="2" width="16" style="8" bestFit="1" customWidth="1"/>
    <col min="3" max="3" width="93.5703125" style="8" bestFit="1" customWidth="1"/>
    <col min="4" max="4" width="8.42578125" style="8" bestFit="1" customWidth="1"/>
    <col min="5" max="5" width="11.42578125" style="8" bestFit="1" customWidth="1"/>
    <col min="6" max="6" width="13.5703125" style="299" bestFit="1" customWidth="1"/>
    <col min="7" max="7" width="13.28515625" style="299" bestFit="1" customWidth="1"/>
    <col min="8" max="8" width="14.5703125" style="8" bestFit="1" customWidth="1"/>
    <col min="9" max="9" width="24.85546875" style="8" bestFit="1" customWidth="1"/>
    <col min="10" max="10" width="12.5703125" style="299" bestFit="1" customWidth="1"/>
    <col min="11" max="16384" width="9.140625" style="8"/>
  </cols>
  <sheetData>
    <row r="1" spans="1:10" ht="15" customHeight="1">
      <c r="A1" s="386" t="s">
        <v>2841</v>
      </c>
      <c r="B1" s="386"/>
      <c r="C1" s="386"/>
      <c r="D1" s="386"/>
      <c r="E1" s="386"/>
      <c r="F1" s="386"/>
      <c r="G1" s="386"/>
      <c r="H1" s="386" t="s">
        <v>2842</v>
      </c>
      <c r="I1" s="386"/>
      <c r="J1" s="386"/>
    </row>
    <row r="2" spans="1:10">
      <c r="A2" s="297" t="s">
        <v>58</v>
      </c>
      <c r="B2" s="297" t="s">
        <v>57</v>
      </c>
      <c r="C2" s="297" t="s">
        <v>2843</v>
      </c>
      <c r="D2" s="297" t="s">
        <v>2793</v>
      </c>
      <c r="E2" s="297" t="s">
        <v>2844</v>
      </c>
      <c r="F2" s="298" t="s">
        <v>2795</v>
      </c>
      <c r="G2" s="298" t="s">
        <v>56</v>
      </c>
      <c r="H2" s="239" t="s">
        <v>2845</v>
      </c>
      <c r="I2" s="241" t="s">
        <v>2846</v>
      </c>
      <c r="J2" s="240" t="s">
        <v>2796</v>
      </c>
    </row>
    <row r="3" spans="1:10">
      <c r="A3" s="297" t="s">
        <v>1722</v>
      </c>
      <c r="B3" s="297">
        <v>11464</v>
      </c>
      <c r="C3" s="297" t="s">
        <v>2847</v>
      </c>
      <c r="D3" s="297" t="s">
        <v>2486</v>
      </c>
      <c r="E3" s="297">
        <v>5</v>
      </c>
      <c r="F3" s="298">
        <v>3.73</v>
      </c>
      <c r="G3" s="240">
        <f>E3*F3</f>
        <v>18.649999999999999</v>
      </c>
      <c r="H3" s="239">
        <v>5</v>
      </c>
      <c r="I3" s="241">
        <v>0.2</v>
      </c>
      <c r="J3" s="240">
        <f>G3/H3</f>
        <v>3.7299999999999995</v>
      </c>
    </row>
    <row r="4" spans="1:10">
      <c r="A4" s="297" t="s">
        <v>1722</v>
      </c>
      <c r="B4" s="297">
        <v>11462</v>
      </c>
      <c r="C4" s="297" t="s">
        <v>2848</v>
      </c>
      <c r="D4" s="297" t="s">
        <v>2486</v>
      </c>
      <c r="E4" s="297">
        <v>5</v>
      </c>
      <c r="F4" s="298">
        <v>3.62</v>
      </c>
      <c r="G4" s="240">
        <f t="shared" ref="G4:G67" si="0">E4*F4</f>
        <v>18.100000000000001</v>
      </c>
      <c r="H4" s="239">
        <v>5</v>
      </c>
      <c r="I4" s="241">
        <v>0.2</v>
      </c>
      <c r="J4" s="240">
        <f t="shared" ref="J4:J67" si="1">G4/H4</f>
        <v>3.62</v>
      </c>
    </row>
    <row r="5" spans="1:10">
      <c r="A5" s="297" t="s">
        <v>1722</v>
      </c>
      <c r="B5" s="297">
        <v>10583</v>
      </c>
      <c r="C5" s="297" t="s">
        <v>2849</v>
      </c>
      <c r="D5" s="297" t="s">
        <v>2486</v>
      </c>
      <c r="E5" s="297">
        <v>5</v>
      </c>
      <c r="F5" s="298">
        <v>11.98</v>
      </c>
      <c r="G5" s="240">
        <f t="shared" si="0"/>
        <v>59.900000000000006</v>
      </c>
      <c r="H5" s="239">
        <v>5</v>
      </c>
      <c r="I5" s="241">
        <v>0.2</v>
      </c>
      <c r="J5" s="240">
        <f t="shared" si="1"/>
        <v>11.98</v>
      </c>
    </row>
    <row r="6" spans="1:10">
      <c r="A6" s="297" t="s">
        <v>1722</v>
      </c>
      <c r="B6" s="297">
        <v>11419</v>
      </c>
      <c r="C6" s="297" t="s">
        <v>2850</v>
      </c>
      <c r="D6" s="297" t="s">
        <v>2486</v>
      </c>
      <c r="E6" s="297">
        <v>5</v>
      </c>
      <c r="F6" s="298">
        <v>4.3099999999999996</v>
      </c>
      <c r="G6" s="240">
        <f t="shared" si="0"/>
        <v>21.549999999999997</v>
      </c>
      <c r="H6" s="239">
        <v>5</v>
      </c>
      <c r="I6" s="241">
        <v>0.2</v>
      </c>
      <c r="J6" s="240">
        <f t="shared" si="1"/>
        <v>4.3099999999999996</v>
      </c>
    </row>
    <row r="7" spans="1:10">
      <c r="A7" s="297" t="s">
        <v>1722</v>
      </c>
      <c r="B7" s="297">
        <v>13449</v>
      </c>
      <c r="C7" s="297" t="s">
        <v>2851</v>
      </c>
      <c r="D7" s="297" t="s">
        <v>2486</v>
      </c>
      <c r="E7" s="297">
        <v>5</v>
      </c>
      <c r="F7" s="298">
        <v>29.87</v>
      </c>
      <c r="G7" s="240">
        <f t="shared" si="0"/>
        <v>149.35</v>
      </c>
      <c r="H7" s="239">
        <v>5</v>
      </c>
      <c r="I7" s="241">
        <v>0.2</v>
      </c>
      <c r="J7" s="240">
        <f t="shared" si="1"/>
        <v>29.869999999999997</v>
      </c>
    </row>
    <row r="8" spans="1:10">
      <c r="A8" s="297" t="s">
        <v>70</v>
      </c>
      <c r="B8" s="297" t="s">
        <v>2852</v>
      </c>
      <c r="C8" s="297" t="s">
        <v>2853</v>
      </c>
      <c r="D8" s="297" t="s">
        <v>2486</v>
      </c>
      <c r="E8" s="297">
        <v>2</v>
      </c>
      <c r="F8" s="298">
        <v>29.21</v>
      </c>
      <c r="G8" s="240">
        <f t="shared" si="0"/>
        <v>58.42</v>
      </c>
      <c r="H8" s="239">
        <v>5</v>
      </c>
      <c r="I8" s="241">
        <v>0.2</v>
      </c>
      <c r="J8" s="240">
        <f t="shared" si="1"/>
        <v>11.684000000000001</v>
      </c>
    </row>
    <row r="9" spans="1:10">
      <c r="A9" s="297" t="s">
        <v>1722</v>
      </c>
      <c r="B9" s="297">
        <v>10577</v>
      </c>
      <c r="C9" s="297" t="s">
        <v>2854</v>
      </c>
      <c r="D9" s="297" t="s">
        <v>2486</v>
      </c>
      <c r="E9" s="297">
        <v>3</v>
      </c>
      <c r="F9" s="298">
        <v>29.9</v>
      </c>
      <c r="G9" s="240">
        <f t="shared" si="0"/>
        <v>89.699999999999989</v>
      </c>
      <c r="H9" s="239">
        <v>5</v>
      </c>
      <c r="I9" s="241">
        <v>0.2</v>
      </c>
      <c r="J9" s="240">
        <f t="shared" si="1"/>
        <v>17.939999999999998</v>
      </c>
    </row>
    <row r="10" spans="1:10">
      <c r="A10" s="297" t="s">
        <v>70</v>
      </c>
      <c r="B10" s="297" t="s">
        <v>2855</v>
      </c>
      <c r="C10" s="297" t="s">
        <v>2856</v>
      </c>
      <c r="D10" s="297" t="s">
        <v>2486</v>
      </c>
      <c r="E10" s="297">
        <v>2</v>
      </c>
      <c r="F10" s="298">
        <v>36.18</v>
      </c>
      <c r="G10" s="240">
        <f t="shared" si="0"/>
        <v>72.36</v>
      </c>
      <c r="H10" s="239">
        <v>5</v>
      </c>
      <c r="I10" s="241">
        <v>0.2</v>
      </c>
      <c r="J10" s="240">
        <f t="shared" si="1"/>
        <v>14.472</v>
      </c>
    </row>
    <row r="11" spans="1:10">
      <c r="A11" s="297" t="s">
        <v>70</v>
      </c>
      <c r="B11" s="297" t="s">
        <v>2857</v>
      </c>
      <c r="C11" s="297" t="s">
        <v>2858</v>
      </c>
      <c r="D11" s="297" t="s">
        <v>2486</v>
      </c>
      <c r="E11" s="297">
        <v>2</v>
      </c>
      <c r="F11" s="298">
        <v>41.26</v>
      </c>
      <c r="G11" s="240">
        <f t="shared" si="0"/>
        <v>82.52</v>
      </c>
      <c r="H11" s="239">
        <v>5</v>
      </c>
      <c r="I11" s="241">
        <v>0.2</v>
      </c>
      <c r="J11" s="240">
        <f t="shared" si="1"/>
        <v>16.503999999999998</v>
      </c>
    </row>
    <row r="12" spans="1:10">
      <c r="A12" s="297" t="s">
        <v>70</v>
      </c>
      <c r="B12" s="297" t="s">
        <v>2859</v>
      </c>
      <c r="C12" s="297" t="s">
        <v>2860</v>
      </c>
      <c r="D12" s="297" t="s">
        <v>2486</v>
      </c>
      <c r="E12" s="297">
        <v>2</v>
      </c>
      <c r="F12" s="298">
        <v>48.41</v>
      </c>
      <c r="G12" s="240">
        <f t="shared" si="0"/>
        <v>96.82</v>
      </c>
      <c r="H12" s="239">
        <v>5</v>
      </c>
      <c r="I12" s="241">
        <v>0.2</v>
      </c>
      <c r="J12" s="240">
        <f t="shared" si="1"/>
        <v>19.363999999999997</v>
      </c>
    </row>
    <row r="13" spans="1:10">
      <c r="A13" s="297" t="s">
        <v>1722</v>
      </c>
      <c r="B13" s="297">
        <v>4720</v>
      </c>
      <c r="C13" s="297" t="s">
        <v>2861</v>
      </c>
      <c r="D13" s="297" t="s">
        <v>2486</v>
      </c>
      <c r="E13" s="297">
        <v>2</v>
      </c>
      <c r="F13" s="298">
        <v>22.12</v>
      </c>
      <c r="G13" s="240">
        <f t="shared" si="0"/>
        <v>44.24</v>
      </c>
      <c r="H13" s="239">
        <v>5</v>
      </c>
      <c r="I13" s="241">
        <v>0.2</v>
      </c>
      <c r="J13" s="240">
        <f t="shared" si="1"/>
        <v>8.8480000000000008</v>
      </c>
    </row>
    <row r="14" spans="1:10">
      <c r="A14" s="297" t="s">
        <v>1722</v>
      </c>
      <c r="B14" s="297">
        <v>10789</v>
      </c>
      <c r="C14" s="297" t="s">
        <v>2862</v>
      </c>
      <c r="D14" s="297" t="s">
        <v>2486</v>
      </c>
      <c r="E14" s="297">
        <v>10</v>
      </c>
      <c r="F14" s="298">
        <v>15.4</v>
      </c>
      <c r="G14" s="240">
        <f t="shared" si="0"/>
        <v>154</v>
      </c>
      <c r="H14" s="239">
        <v>5</v>
      </c>
      <c r="I14" s="241">
        <v>0.2</v>
      </c>
      <c r="J14" s="240">
        <f t="shared" si="1"/>
        <v>30.8</v>
      </c>
    </row>
    <row r="15" spans="1:10">
      <c r="A15" s="297" t="s">
        <v>1722</v>
      </c>
      <c r="B15" s="297">
        <v>8798</v>
      </c>
      <c r="C15" s="297" t="s">
        <v>2863</v>
      </c>
      <c r="D15" s="297" t="s">
        <v>2486</v>
      </c>
      <c r="E15" s="297">
        <v>2</v>
      </c>
      <c r="F15" s="298">
        <v>25.89</v>
      </c>
      <c r="G15" s="240">
        <f t="shared" si="0"/>
        <v>51.78</v>
      </c>
      <c r="H15" s="239">
        <v>5</v>
      </c>
      <c r="I15" s="241">
        <v>0.2</v>
      </c>
      <c r="J15" s="240">
        <f t="shared" si="1"/>
        <v>10.356</v>
      </c>
    </row>
    <row r="16" spans="1:10">
      <c r="A16" s="297" t="s">
        <v>1722</v>
      </c>
      <c r="B16" s="297">
        <v>11934</v>
      </c>
      <c r="C16" s="297" t="s">
        <v>2864</v>
      </c>
      <c r="D16" s="297" t="s">
        <v>2486</v>
      </c>
      <c r="E16" s="297">
        <v>15</v>
      </c>
      <c r="F16" s="298">
        <v>203.15</v>
      </c>
      <c r="G16" s="240">
        <f t="shared" si="0"/>
        <v>3047.25</v>
      </c>
      <c r="H16" s="239">
        <v>5</v>
      </c>
      <c r="I16" s="241">
        <v>0.2</v>
      </c>
      <c r="J16" s="240">
        <f t="shared" si="1"/>
        <v>609.45000000000005</v>
      </c>
    </row>
    <row r="17" spans="1:10">
      <c r="A17" s="297" t="s">
        <v>1722</v>
      </c>
      <c r="B17" s="297">
        <v>11944</v>
      </c>
      <c r="C17" s="297" t="s">
        <v>2865</v>
      </c>
      <c r="D17" s="297" t="s">
        <v>2486</v>
      </c>
      <c r="E17" s="297">
        <v>15</v>
      </c>
      <c r="F17" s="298">
        <v>158.09</v>
      </c>
      <c r="G17" s="240">
        <f t="shared" si="0"/>
        <v>2371.35</v>
      </c>
      <c r="H17" s="239">
        <v>5</v>
      </c>
      <c r="I17" s="241">
        <v>0.2</v>
      </c>
      <c r="J17" s="240">
        <f t="shared" si="1"/>
        <v>474.27</v>
      </c>
    </row>
    <row r="18" spans="1:10">
      <c r="A18" s="297" t="s">
        <v>1722</v>
      </c>
      <c r="B18" s="297">
        <v>11244</v>
      </c>
      <c r="C18" s="297" t="s">
        <v>2866</v>
      </c>
      <c r="D18" s="297" t="s">
        <v>2486</v>
      </c>
      <c r="E18" s="297">
        <v>5</v>
      </c>
      <c r="F18" s="298">
        <v>48.95</v>
      </c>
      <c r="G18" s="240">
        <f t="shared" si="0"/>
        <v>244.75</v>
      </c>
      <c r="H18" s="239">
        <v>5</v>
      </c>
      <c r="I18" s="241">
        <v>0.2</v>
      </c>
      <c r="J18" s="240">
        <f t="shared" si="1"/>
        <v>48.95</v>
      </c>
    </row>
    <row r="19" spans="1:10">
      <c r="A19" s="297" t="s">
        <v>1722</v>
      </c>
      <c r="B19" s="297">
        <v>11265</v>
      </c>
      <c r="C19" s="297" t="s">
        <v>2867</v>
      </c>
      <c r="D19" s="297" t="s">
        <v>2486</v>
      </c>
      <c r="E19" s="297">
        <v>2</v>
      </c>
      <c r="F19" s="298">
        <v>18.75</v>
      </c>
      <c r="G19" s="240">
        <f t="shared" si="0"/>
        <v>37.5</v>
      </c>
      <c r="H19" s="239">
        <v>5</v>
      </c>
      <c r="I19" s="241">
        <v>0.2</v>
      </c>
      <c r="J19" s="240">
        <f t="shared" si="1"/>
        <v>7.5</v>
      </c>
    </row>
    <row r="20" spans="1:10">
      <c r="A20" s="297" t="s">
        <v>1722</v>
      </c>
      <c r="B20" s="297">
        <v>4729</v>
      </c>
      <c r="C20" s="297" t="s">
        <v>2868</v>
      </c>
      <c r="D20" s="297" t="s">
        <v>2486</v>
      </c>
      <c r="E20" s="297">
        <v>2</v>
      </c>
      <c r="F20" s="298">
        <v>31.5</v>
      </c>
      <c r="G20" s="240">
        <f t="shared" si="0"/>
        <v>63</v>
      </c>
      <c r="H20" s="239">
        <v>5</v>
      </c>
      <c r="I20" s="241">
        <v>0.2</v>
      </c>
      <c r="J20" s="240">
        <f t="shared" si="1"/>
        <v>12.6</v>
      </c>
    </row>
    <row r="21" spans="1:10">
      <c r="A21" s="297" t="s">
        <v>1722</v>
      </c>
      <c r="B21" s="297">
        <v>11400</v>
      </c>
      <c r="C21" s="297" t="s">
        <v>2869</v>
      </c>
      <c r="D21" s="297" t="s">
        <v>2486</v>
      </c>
      <c r="E21" s="297">
        <v>5</v>
      </c>
      <c r="F21" s="298">
        <v>19.5</v>
      </c>
      <c r="G21" s="240">
        <f t="shared" si="0"/>
        <v>97.5</v>
      </c>
      <c r="H21" s="239">
        <v>5</v>
      </c>
      <c r="I21" s="241">
        <v>0.2</v>
      </c>
      <c r="J21" s="240">
        <f t="shared" si="1"/>
        <v>19.5</v>
      </c>
    </row>
    <row r="22" spans="1:10">
      <c r="A22" s="297" t="s">
        <v>1722</v>
      </c>
      <c r="B22" s="297">
        <v>13195</v>
      </c>
      <c r="C22" s="297" t="s">
        <v>2870</v>
      </c>
      <c r="D22" s="297" t="s">
        <v>2486</v>
      </c>
      <c r="E22" s="297">
        <v>2</v>
      </c>
      <c r="F22" s="298">
        <v>789</v>
      </c>
      <c r="G22" s="240">
        <f t="shared" si="0"/>
        <v>1578</v>
      </c>
      <c r="H22" s="239">
        <v>5</v>
      </c>
      <c r="I22" s="241">
        <v>0.2</v>
      </c>
      <c r="J22" s="240">
        <f t="shared" si="1"/>
        <v>315.60000000000002</v>
      </c>
    </row>
    <row r="23" spans="1:10">
      <c r="A23" s="297" t="s">
        <v>1722</v>
      </c>
      <c r="B23" s="297">
        <v>10592</v>
      </c>
      <c r="C23" s="297" t="s">
        <v>2871</v>
      </c>
      <c r="D23" s="297" t="s">
        <v>2486</v>
      </c>
      <c r="E23" s="297">
        <v>2</v>
      </c>
      <c r="F23" s="298">
        <v>37.29</v>
      </c>
      <c r="G23" s="240">
        <f t="shared" si="0"/>
        <v>74.58</v>
      </c>
      <c r="H23" s="239">
        <v>5</v>
      </c>
      <c r="I23" s="241">
        <v>0.2</v>
      </c>
      <c r="J23" s="240">
        <f t="shared" si="1"/>
        <v>14.916</v>
      </c>
    </row>
    <row r="24" spans="1:10">
      <c r="A24" s="297" t="s">
        <v>1722</v>
      </c>
      <c r="B24" s="297">
        <v>11248</v>
      </c>
      <c r="C24" s="297" t="s">
        <v>2872</v>
      </c>
      <c r="D24" s="297" t="s">
        <v>2486</v>
      </c>
      <c r="E24" s="297">
        <v>10</v>
      </c>
      <c r="F24" s="298">
        <v>246</v>
      </c>
      <c r="G24" s="240">
        <f t="shared" si="0"/>
        <v>2460</v>
      </c>
      <c r="H24" s="239">
        <v>5</v>
      </c>
      <c r="I24" s="241">
        <v>0.2</v>
      </c>
      <c r="J24" s="240">
        <f t="shared" si="1"/>
        <v>492</v>
      </c>
    </row>
    <row r="25" spans="1:10">
      <c r="A25" s="297" t="s">
        <v>70</v>
      </c>
      <c r="B25" s="297" t="s">
        <v>2873</v>
      </c>
      <c r="C25" s="297" t="s">
        <v>2874</v>
      </c>
      <c r="D25" s="297" t="s">
        <v>2486</v>
      </c>
      <c r="E25" s="297">
        <v>10</v>
      </c>
      <c r="F25" s="298">
        <v>24.99</v>
      </c>
      <c r="G25" s="240">
        <f t="shared" si="0"/>
        <v>249.89999999999998</v>
      </c>
      <c r="H25" s="239">
        <v>5</v>
      </c>
      <c r="I25" s="241">
        <v>0.2</v>
      </c>
      <c r="J25" s="240">
        <f t="shared" si="1"/>
        <v>49.98</v>
      </c>
    </row>
    <row r="26" spans="1:10">
      <c r="A26" s="297" t="s">
        <v>1722</v>
      </c>
      <c r="B26" s="297">
        <v>11442</v>
      </c>
      <c r="C26" s="297" t="s">
        <v>2875</v>
      </c>
      <c r="D26" s="297" t="s">
        <v>2486</v>
      </c>
      <c r="E26" s="297">
        <v>5</v>
      </c>
      <c r="F26" s="298">
        <v>3.62</v>
      </c>
      <c r="G26" s="240">
        <f t="shared" si="0"/>
        <v>18.100000000000001</v>
      </c>
      <c r="H26" s="239">
        <v>5</v>
      </c>
      <c r="I26" s="241">
        <v>0.2</v>
      </c>
      <c r="J26" s="240">
        <f t="shared" si="1"/>
        <v>3.62</v>
      </c>
    </row>
    <row r="27" spans="1:10">
      <c r="A27" s="297" t="s">
        <v>1722</v>
      </c>
      <c r="B27" s="297">
        <v>11443</v>
      </c>
      <c r="C27" s="297" t="s">
        <v>2876</v>
      </c>
      <c r="D27" s="297" t="s">
        <v>2486</v>
      </c>
      <c r="E27" s="297">
        <v>5</v>
      </c>
      <c r="F27" s="298">
        <v>2.95</v>
      </c>
      <c r="G27" s="240">
        <f t="shared" si="0"/>
        <v>14.75</v>
      </c>
      <c r="H27" s="239">
        <v>5</v>
      </c>
      <c r="I27" s="241">
        <v>0.2</v>
      </c>
      <c r="J27" s="240">
        <f t="shared" si="1"/>
        <v>2.95</v>
      </c>
    </row>
    <row r="28" spans="1:10">
      <c r="A28" s="297" t="s">
        <v>1722</v>
      </c>
      <c r="B28" s="297">
        <v>4724</v>
      </c>
      <c r="C28" s="297" t="s">
        <v>2877</v>
      </c>
      <c r="D28" s="297" t="s">
        <v>2486</v>
      </c>
      <c r="E28" s="297">
        <v>5</v>
      </c>
      <c r="F28" s="298">
        <v>4.95</v>
      </c>
      <c r="G28" s="240">
        <f t="shared" si="0"/>
        <v>24.75</v>
      </c>
      <c r="H28" s="239">
        <v>5</v>
      </c>
      <c r="I28" s="241">
        <v>0.2</v>
      </c>
      <c r="J28" s="240">
        <f t="shared" si="1"/>
        <v>4.95</v>
      </c>
    </row>
    <row r="29" spans="1:10">
      <c r="A29" s="297" t="s">
        <v>70</v>
      </c>
      <c r="B29" s="297" t="s">
        <v>2878</v>
      </c>
      <c r="C29" s="297" t="s">
        <v>2879</v>
      </c>
      <c r="D29" s="297" t="s">
        <v>2486</v>
      </c>
      <c r="E29" s="297">
        <v>3</v>
      </c>
      <c r="F29" s="298">
        <v>28.61</v>
      </c>
      <c r="G29" s="240">
        <f t="shared" si="0"/>
        <v>85.83</v>
      </c>
      <c r="H29" s="239">
        <v>5</v>
      </c>
      <c r="I29" s="241">
        <v>0.2</v>
      </c>
      <c r="J29" s="240">
        <f t="shared" si="1"/>
        <v>17.166</v>
      </c>
    </row>
    <row r="30" spans="1:10">
      <c r="A30" s="297" t="s">
        <v>70</v>
      </c>
      <c r="B30" s="297" t="s">
        <v>2880</v>
      </c>
      <c r="C30" s="297" t="s">
        <v>2881</v>
      </c>
      <c r="D30" s="297" t="s">
        <v>2486</v>
      </c>
      <c r="E30" s="297">
        <v>7</v>
      </c>
      <c r="F30" s="298">
        <v>18</v>
      </c>
      <c r="G30" s="240">
        <f t="shared" si="0"/>
        <v>126</v>
      </c>
      <c r="H30" s="239">
        <v>5</v>
      </c>
      <c r="I30" s="241">
        <v>0.2</v>
      </c>
      <c r="J30" s="240">
        <f t="shared" si="1"/>
        <v>25.2</v>
      </c>
    </row>
    <row r="31" spans="1:10">
      <c r="A31" s="297" t="s">
        <v>70</v>
      </c>
      <c r="B31" s="297" t="s">
        <v>2882</v>
      </c>
      <c r="C31" s="297" t="s">
        <v>2883</v>
      </c>
      <c r="D31" s="297" t="s">
        <v>2486</v>
      </c>
      <c r="E31" s="297">
        <v>2</v>
      </c>
      <c r="F31" s="298">
        <v>972.5</v>
      </c>
      <c r="G31" s="240">
        <f t="shared" si="0"/>
        <v>1945</v>
      </c>
      <c r="H31" s="239">
        <v>5</v>
      </c>
      <c r="I31" s="241">
        <v>0.2</v>
      </c>
      <c r="J31" s="240">
        <f t="shared" si="1"/>
        <v>389</v>
      </c>
    </row>
    <row r="32" spans="1:10">
      <c r="A32" s="297" t="s">
        <v>70</v>
      </c>
      <c r="B32" s="297" t="s">
        <v>2884</v>
      </c>
      <c r="C32" s="297" t="s">
        <v>2885</v>
      </c>
      <c r="D32" s="297" t="s">
        <v>2486</v>
      </c>
      <c r="E32" s="297">
        <v>10</v>
      </c>
      <c r="F32" s="298">
        <v>70.099999999999994</v>
      </c>
      <c r="G32" s="240">
        <f t="shared" si="0"/>
        <v>701</v>
      </c>
      <c r="H32" s="239">
        <v>5</v>
      </c>
      <c r="I32" s="241">
        <v>0.2</v>
      </c>
      <c r="J32" s="240">
        <f t="shared" si="1"/>
        <v>140.19999999999999</v>
      </c>
    </row>
    <row r="33" spans="1:10">
      <c r="A33" s="297" t="s">
        <v>70</v>
      </c>
      <c r="B33" s="297" t="s">
        <v>2886</v>
      </c>
      <c r="C33" s="297" t="s">
        <v>2887</v>
      </c>
      <c r="D33" s="297" t="s">
        <v>2486</v>
      </c>
      <c r="E33" s="297">
        <v>30</v>
      </c>
      <c r="F33" s="298">
        <v>335.13</v>
      </c>
      <c r="G33" s="240">
        <f t="shared" si="0"/>
        <v>10053.9</v>
      </c>
      <c r="H33" s="239">
        <v>5</v>
      </c>
      <c r="I33" s="241">
        <v>0.2</v>
      </c>
      <c r="J33" s="240">
        <f t="shared" si="1"/>
        <v>2010.78</v>
      </c>
    </row>
    <row r="34" spans="1:10">
      <c r="A34" s="297" t="s">
        <v>70</v>
      </c>
      <c r="B34" s="297" t="s">
        <v>2888</v>
      </c>
      <c r="C34" s="297" t="s">
        <v>2889</v>
      </c>
      <c r="D34" s="297" t="s">
        <v>2486</v>
      </c>
      <c r="E34" s="297">
        <v>5</v>
      </c>
      <c r="F34" s="298">
        <v>949.09</v>
      </c>
      <c r="G34" s="240">
        <f t="shared" si="0"/>
        <v>4745.45</v>
      </c>
      <c r="H34" s="239">
        <v>5</v>
      </c>
      <c r="I34" s="241">
        <v>0.2</v>
      </c>
      <c r="J34" s="240">
        <f t="shared" si="1"/>
        <v>949.08999999999992</v>
      </c>
    </row>
    <row r="35" spans="1:10">
      <c r="A35" s="297" t="s">
        <v>70</v>
      </c>
      <c r="B35" s="297" t="s">
        <v>2890</v>
      </c>
      <c r="C35" s="297" t="s">
        <v>2891</v>
      </c>
      <c r="D35" s="297" t="s">
        <v>2486</v>
      </c>
      <c r="E35" s="297">
        <v>2</v>
      </c>
      <c r="F35" s="298">
        <v>44.59</v>
      </c>
      <c r="G35" s="240">
        <f t="shared" si="0"/>
        <v>89.18</v>
      </c>
      <c r="H35" s="239">
        <v>5</v>
      </c>
      <c r="I35" s="241">
        <v>0.2</v>
      </c>
      <c r="J35" s="240">
        <f t="shared" si="1"/>
        <v>17.836000000000002</v>
      </c>
    </row>
    <row r="36" spans="1:10">
      <c r="A36" s="297" t="s">
        <v>70</v>
      </c>
      <c r="B36" s="297" t="s">
        <v>2892</v>
      </c>
      <c r="C36" s="297" t="s">
        <v>2893</v>
      </c>
      <c r="D36" s="297" t="s">
        <v>2486</v>
      </c>
      <c r="E36" s="297">
        <v>2</v>
      </c>
      <c r="F36" s="298">
        <v>18.010000000000002</v>
      </c>
      <c r="G36" s="240">
        <f t="shared" si="0"/>
        <v>36.020000000000003</v>
      </c>
      <c r="H36" s="239">
        <v>5</v>
      </c>
      <c r="I36" s="241">
        <v>0.2</v>
      </c>
      <c r="J36" s="240">
        <f t="shared" si="1"/>
        <v>7.2040000000000006</v>
      </c>
    </row>
    <row r="37" spans="1:10">
      <c r="A37" s="297" t="s">
        <v>1722</v>
      </c>
      <c r="B37" s="297">
        <v>4722</v>
      </c>
      <c r="C37" s="297" t="s">
        <v>2894</v>
      </c>
      <c r="D37" s="297" t="s">
        <v>2486</v>
      </c>
      <c r="E37" s="297">
        <v>2</v>
      </c>
      <c r="F37" s="298">
        <v>18.8</v>
      </c>
      <c r="G37" s="240">
        <f t="shared" si="0"/>
        <v>37.6</v>
      </c>
      <c r="H37" s="239">
        <v>5</v>
      </c>
      <c r="I37" s="241">
        <v>0.2</v>
      </c>
      <c r="J37" s="240">
        <f t="shared" si="1"/>
        <v>7.5200000000000005</v>
      </c>
    </row>
    <row r="38" spans="1:10">
      <c r="A38" s="297" t="s">
        <v>1722</v>
      </c>
      <c r="B38" s="297">
        <v>148</v>
      </c>
      <c r="C38" s="297" t="s">
        <v>2895</v>
      </c>
      <c r="D38" s="297" t="s">
        <v>2486</v>
      </c>
      <c r="E38" s="297">
        <v>1</v>
      </c>
      <c r="F38" s="298">
        <v>229</v>
      </c>
      <c r="G38" s="240">
        <f t="shared" si="0"/>
        <v>229</v>
      </c>
      <c r="H38" s="239">
        <v>5</v>
      </c>
      <c r="I38" s="241">
        <v>0.2</v>
      </c>
      <c r="J38" s="240">
        <f t="shared" si="1"/>
        <v>45.8</v>
      </c>
    </row>
    <row r="39" spans="1:10">
      <c r="A39" s="297" t="s">
        <v>1722</v>
      </c>
      <c r="B39" s="297">
        <v>11240</v>
      </c>
      <c r="C39" s="297" t="s">
        <v>2896</v>
      </c>
      <c r="D39" s="297" t="s">
        <v>2486</v>
      </c>
      <c r="E39" s="297">
        <v>15</v>
      </c>
      <c r="F39" s="298">
        <v>47.69</v>
      </c>
      <c r="G39" s="240">
        <f t="shared" si="0"/>
        <v>715.34999999999991</v>
      </c>
      <c r="H39" s="239">
        <v>5</v>
      </c>
      <c r="I39" s="241">
        <v>0.2</v>
      </c>
      <c r="J39" s="240">
        <f t="shared" si="1"/>
        <v>143.07</v>
      </c>
    </row>
    <row r="40" spans="1:10">
      <c r="A40" s="297" t="s">
        <v>70</v>
      </c>
      <c r="B40" s="297" t="s">
        <v>2897</v>
      </c>
      <c r="C40" s="297" t="s">
        <v>2898</v>
      </c>
      <c r="D40" s="297" t="s">
        <v>2486</v>
      </c>
      <c r="E40" s="297">
        <v>15</v>
      </c>
      <c r="F40" s="298">
        <v>37.6</v>
      </c>
      <c r="G40" s="240">
        <f t="shared" si="0"/>
        <v>564</v>
      </c>
      <c r="H40" s="239">
        <v>5</v>
      </c>
      <c r="I40" s="241">
        <v>0.2</v>
      </c>
      <c r="J40" s="240">
        <f t="shared" si="1"/>
        <v>112.8</v>
      </c>
    </row>
    <row r="41" spans="1:10">
      <c r="A41" s="297" t="s">
        <v>70</v>
      </c>
      <c r="B41" s="297" t="s">
        <v>2899</v>
      </c>
      <c r="C41" s="297" t="s">
        <v>2900</v>
      </c>
      <c r="D41" s="297" t="s">
        <v>2486</v>
      </c>
      <c r="E41" s="297">
        <v>15</v>
      </c>
      <c r="F41" s="298">
        <v>102.6</v>
      </c>
      <c r="G41" s="240">
        <f t="shared" si="0"/>
        <v>1539</v>
      </c>
      <c r="H41" s="239">
        <v>5</v>
      </c>
      <c r="I41" s="241">
        <v>0.2</v>
      </c>
      <c r="J41" s="240">
        <f t="shared" si="1"/>
        <v>307.8</v>
      </c>
    </row>
    <row r="42" spans="1:10">
      <c r="A42" s="297" t="s">
        <v>70</v>
      </c>
      <c r="B42" s="297" t="s">
        <v>2901</v>
      </c>
      <c r="C42" s="297" t="s">
        <v>2902</v>
      </c>
      <c r="D42" s="297" t="s">
        <v>2486</v>
      </c>
      <c r="E42" s="297">
        <v>5</v>
      </c>
      <c r="F42" s="298">
        <v>62.08</v>
      </c>
      <c r="G42" s="240">
        <f t="shared" si="0"/>
        <v>310.39999999999998</v>
      </c>
      <c r="H42" s="239">
        <v>5</v>
      </c>
      <c r="I42" s="241">
        <v>0.2</v>
      </c>
      <c r="J42" s="240">
        <f t="shared" si="1"/>
        <v>62.08</v>
      </c>
    </row>
    <row r="43" spans="1:10">
      <c r="A43" s="297" t="s">
        <v>70</v>
      </c>
      <c r="B43" s="297" t="s">
        <v>2903</v>
      </c>
      <c r="C43" s="297" t="s">
        <v>2904</v>
      </c>
      <c r="D43" s="297" t="s">
        <v>2486</v>
      </c>
      <c r="E43" s="297">
        <v>5</v>
      </c>
      <c r="F43" s="298">
        <v>68.31</v>
      </c>
      <c r="G43" s="240">
        <f t="shared" si="0"/>
        <v>341.55</v>
      </c>
      <c r="H43" s="239">
        <v>5</v>
      </c>
      <c r="I43" s="241">
        <v>0.2</v>
      </c>
      <c r="J43" s="240">
        <f t="shared" si="1"/>
        <v>68.31</v>
      </c>
    </row>
    <row r="44" spans="1:10">
      <c r="A44" s="297" t="s">
        <v>70</v>
      </c>
      <c r="B44" s="297" t="s">
        <v>2905</v>
      </c>
      <c r="C44" s="297" t="s">
        <v>2906</v>
      </c>
      <c r="D44" s="297" t="s">
        <v>2486</v>
      </c>
      <c r="E44" s="297">
        <v>3</v>
      </c>
      <c r="F44" s="298">
        <v>110.32</v>
      </c>
      <c r="G44" s="240">
        <f t="shared" si="0"/>
        <v>330.96</v>
      </c>
      <c r="H44" s="239">
        <v>5</v>
      </c>
      <c r="I44" s="241">
        <v>0.2</v>
      </c>
      <c r="J44" s="240">
        <f t="shared" si="1"/>
        <v>66.191999999999993</v>
      </c>
    </row>
    <row r="45" spans="1:10">
      <c r="A45" s="297" t="s">
        <v>70</v>
      </c>
      <c r="B45" s="297" t="s">
        <v>2907</v>
      </c>
      <c r="C45" s="297" t="s">
        <v>2908</v>
      </c>
      <c r="D45" s="297" t="s">
        <v>2486</v>
      </c>
      <c r="E45" s="297">
        <v>3</v>
      </c>
      <c r="F45" s="298">
        <v>88.71</v>
      </c>
      <c r="G45" s="240">
        <f t="shared" si="0"/>
        <v>266.13</v>
      </c>
      <c r="H45" s="239">
        <v>5</v>
      </c>
      <c r="I45" s="241">
        <v>0.2</v>
      </c>
      <c r="J45" s="240">
        <f t="shared" si="1"/>
        <v>53.225999999999999</v>
      </c>
    </row>
    <row r="46" spans="1:10">
      <c r="A46" s="297" t="s">
        <v>1722</v>
      </c>
      <c r="B46" s="297">
        <v>11241</v>
      </c>
      <c r="C46" s="297" t="s">
        <v>2909</v>
      </c>
      <c r="D46" s="297" t="s">
        <v>2486</v>
      </c>
      <c r="E46" s="297">
        <v>15</v>
      </c>
      <c r="F46" s="298">
        <v>163</v>
      </c>
      <c r="G46" s="240">
        <f t="shared" si="0"/>
        <v>2445</v>
      </c>
      <c r="H46" s="239">
        <v>5</v>
      </c>
      <c r="I46" s="241">
        <v>0.2</v>
      </c>
      <c r="J46" s="240">
        <f t="shared" si="1"/>
        <v>489</v>
      </c>
    </row>
    <row r="47" spans="1:10">
      <c r="A47" s="297" t="s">
        <v>1722</v>
      </c>
      <c r="B47" s="297">
        <v>11445</v>
      </c>
      <c r="C47" s="297" t="s">
        <v>2910</v>
      </c>
      <c r="D47" s="297" t="s">
        <v>2486</v>
      </c>
      <c r="E47" s="297">
        <v>5</v>
      </c>
      <c r="F47" s="298">
        <v>13.75</v>
      </c>
      <c r="G47" s="240">
        <f t="shared" si="0"/>
        <v>68.75</v>
      </c>
      <c r="H47" s="239">
        <v>5</v>
      </c>
      <c r="I47" s="241">
        <v>0.2</v>
      </c>
      <c r="J47" s="240">
        <f t="shared" si="1"/>
        <v>13.75</v>
      </c>
    </row>
    <row r="48" spans="1:10">
      <c r="A48" s="297" t="s">
        <v>1722</v>
      </c>
      <c r="B48" s="297">
        <v>425</v>
      </c>
      <c r="C48" s="297" t="s">
        <v>2911</v>
      </c>
      <c r="D48" s="297" t="s">
        <v>2486</v>
      </c>
      <c r="E48" s="297">
        <v>5</v>
      </c>
      <c r="F48" s="298">
        <v>25.4</v>
      </c>
      <c r="G48" s="240">
        <f t="shared" si="0"/>
        <v>127</v>
      </c>
      <c r="H48" s="239">
        <v>5</v>
      </c>
      <c r="I48" s="241">
        <v>0.2</v>
      </c>
      <c r="J48" s="240">
        <f t="shared" si="1"/>
        <v>25.4</v>
      </c>
    </row>
    <row r="49" spans="1:10">
      <c r="A49" s="297" t="s">
        <v>1722</v>
      </c>
      <c r="B49" s="297">
        <v>427</v>
      </c>
      <c r="C49" s="297" t="s">
        <v>2912</v>
      </c>
      <c r="D49" s="297" t="s">
        <v>2486</v>
      </c>
      <c r="E49" s="297">
        <v>5</v>
      </c>
      <c r="F49" s="298">
        <v>46.5</v>
      </c>
      <c r="G49" s="240">
        <f t="shared" si="0"/>
        <v>232.5</v>
      </c>
      <c r="H49" s="239">
        <v>5</v>
      </c>
      <c r="I49" s="241">
        <v>0.2</v>
      </c>
      <c r="J49" s="240">
        <f t="shared" si="1"/>
        <v>46.5</v>
      </c>
    </row>
    <row r="50" spans="1:10">
      <c r="A50" s="297" t="s">
        <v>1722</v>
      </c>
      <c r="B50" s="297">
        <v>11429</v>
      </c>
      <c r="C50" s="297" t="s">
        <v>2913</v>
      </c>
      <c r="D50" s="297" t="s">
        <v>2486</v>
      </c>
      <c r="E50" s="297">
        <v>5</v>
      </c>
      <c r="F50" s="298">
        <v>67.45</v>
      </c>
      <c r="G50" s="240">
        <f t="shared" si="0"/>
        <v>337.25</v>
      </c>
      <c r="H50" s="239">
        <v>5</v>
      </c>
      <c r="I50" s="241">
        <v>0.2</v>
      </c>
      <c r="J50" s="240">
        <f t="shared" si="1"/>
        <v>67.45</v>
      </c>
    </row>
    <row r="51" spans="1:10">
      <c r="A51" s="297" t="s">
        <v>1722</v>
      </c>
      <c r="B51" s="297">
        <v>11399</v>
      </c>
      <c r="C51" s="297" t="s">
        <v>2914</v>
      </c>
      <c r="D51" s="297" t="s">
        <v>2486</v>
      </c>
      <c r="E51" s="297">
        <v>5</v>
      </c>
      <c r="F51" s="298">
        <v>139.88999999999999</v>
      </c>
      <c r="G51" s="240">
        <f t="shared" si="0"/>
        <v>699.44999999999993</v>
      </c>
      <c r="H51" s="239">
        <v>5</v>
      </c>
      <c r="I51" s="241">
        <v>0.2</v>
      </c>
      <c r="J51" s="240">
        <f t="shared" si="1"/>
        <v>139.88999999999999</v>
      </c>
    </row>
    <row r="52" spans="1:10">
      <c r="A52" s="297" t="s">
        <v>1722</v>
      </c>
      <c r="B52" s="297">
        <v>11280</v>
      </c>
      <c r="C52" s="297" t="s">
        <v>2915</v>
      </c>
      <c r="D52" s="297" t="s">
        <v>2486</v>
      </c>
      <c r="E52" s="297">
        <v>6</v>
      </c>
      <c r="F52" s="298">
        <v>60.5</v>
      </c>
      <c r="G52" s="240">
        <f t="shared" si="0"/>
        <v>363</v>
      </c>
      <c r="H52" s="239">
        <v>5</v>
      </c>
      <c r="I52" s="241">
        <v>0.2</v>
      </c>
      <c r="J52" s="240">
        <f t="shared" si="1"/>
        <v>72.599999999999994</v>
      </c>
    </row>
    <row r="53" spans="1:10">
      <c r="A53" s="297" t="s">
        <v>1722</v>
      </c>
      <c r="B53" s="297">
        <v>11468</v>
      </c>
      <c r="C53" s="297" t="s">
        <v>2916</v>
      </c>
      <c r="D53" s="297" t="s">
        <v>2486</v>
      </c>
      <c r="E53" s="297">
        <v>15</v>
      </c>
      <c r="F53" s="298">
        <v>3.4</v>
      </c>
      <c r="G53" s="240">
        <f t="shared" si="0"/>
        <v>51</v>
      </c>
      <c r="H53" s="239">
        <v>5</v>
      </c>
      <c r="I53" s="241">
        <v>0.2</v>
      </c>
      <c r="J53" s="240">
        <f t="shared" si="1"/>
        <v>10.199999999999999</v>
      </c>
    </row>
    <row r="54" spans="1:10">
      <c r="A54" s="297" t="s">
        <v>1722</v>
      </c>
      <c r="B54" s="297">
        <v>10579</v>
      </c>
      <c r="C54" s="297" t="s">
        <v>2917</v>
      </c>
      <c r="D54" s="297" t="s">
        <v>2486</v>
      </c>
      <c r="E54" s="297">
        <v>15</v>
      </c>
      <c r="F54" s="298">
        <v>26.89</v>
      </c>
      <c r="G54" s="240">
        <f t="shared" si="0"/>
        <v>403.35</v>
      </c>
      <c r="H54" s="239">
        <v>5</v>
      </c>
      <c r="I54" s="241">
        <v>0.2</v>
      </c>
      <c r="J54" s="240">
        <f t="shared" si="1"/>
        <v>80.67</v>
      </c>
    </row>
    <row r="55" spans="1:10">
      <c r="A55" s="297" t="s">
        <v>1722</v>
      </c>
      <c r="B55" s="297">
        <v>11474</v>
      </c>
      <c r="C55" s="297" t="s">
        <v>2918</v>
      </c>
      <c r="D55" s="297" t="s">
        <v>2486</v>
      </c>
      <c r="E55" s="297">
        <v>10</v>
      </c>
      <c r="F55" s="298">
        <v>23.89</v>
      </c>
      <c r="G55" s="240">
        <f t="shared" si="0"/>
        <v>238.9</v>
      </c>
      <c r="H55" s="239">
        <v>5</v>
      </c>
      <c r="I55" s="241">
        <v>0.2</v>
      </c>
      <c r="J55" s="240">
        <f t="shared" si="1"/>
        <v>47.78</v>
      </c>
    </row>
    <row r="56" spans="1:10">
      <c r="A56" s="297" t="s">
        <v>1722</v>
      </c>
      <c r="B56" s="297">
        <v>11242</v>
      </c>
      <c r="C56" s="297" t="s">
        <v>2919</v>
      </c>
      <c r="D56" s="297" t="s">
        <v>2486</v>
      </c>
      <c r="E56" s="297">
        <v>6</v>
      </c>
      <c r="F56" s="298">
        <v>34</v>
      </c>
      <c r="G56" s="240">
        <f t="shared" si="0"/>
        <v>204</v>
      </c>
      <c r="H56" s="239">
        <v>5</v>
      </c>
      <c r="I56" s="241">
        <v>0.2</v>
      </c>
      <c r="J56" s="240">
        <f t="shared" si="1"/>
        <v>40.799999999999997</v>
      </c>
    </row>
    <row r="57" spans="1:10">
      <c r="A57" s="297" t="s">
        <v>1304</v>
      </c>
      <c r="B57" s="239">
        <v>830109</v>
      </c>
      <c r="C57" s="297" t="s">
        <v>2920</v>
      </c>
      <c r="D57" s="297" t="s">
        <v>2486</v>
      </c>
      <c r="E57" s="297">
        <v>6</v>
      </c>
      <c r="F57" s="298">
        <v>76.88</v>
      </c>
      <c r="G57" s="240">
        <f t="shared" si="0"/>
        <v>461.28</v>
      </c>
      <c r="H57" s="239">
        <v>5</v>
      </c>
      <c r="I57" s="241">
        <v>0.2</v>
      </c>
      <c r="J57" s="240">
        <f t="shared" si="1"/>
        <v>92.256</v>
      </c>
    </row>
    <row r="58" spans="1:10">
      <c r="A58" s="297" t="s">
        <v>1304</v>
      </c>
      <c r="B58" s="239">
        <v>830107</v>
      </c>
      <c r="C58" s="297" t="s">
        <v>2921</v>
      </c>
      <c r="D58" s="297" t="s">
        <v>2486</v>
      </c>
      <c r="E58" s="297">
        <v>30</v>
      </c>
      <c r="F58" s="298">
        <v>54.17</v>
      </c>
      <c r="G58" s="240">
        <f t="shared" si="0"/>
        <v>1625.1000000000001</v>
      </c>
      <c r="H58" s="239">
        <v>5</v>
      </c>
      <c r="I58" s="241">
        <v>0.2</v>
      </c>
      <c r="J58" s="240">
        <f t="shared" si="1"/>
        <v>325.02000000000004</v>
      </c>
    </row>
    <row r="59" spans="1:10">
      <c r="A59" s="297" t="s">
        <v>2820</v>
      </c>
      <c r="B59" s="239" t="s">
        <v>2922</v>
      </c>
      <c r="C59" s="297" t="s">
        <v>2923</v>
      </c>
      <c r="D59" s="297" t="s">
        <v>2486</v>
      </c>
      <c r="E59" s="297">
        <v>7</v>
      </c>
      <c r="F59" s="298">
        <v>239.99</v>
      </c>
      <c r="G59" s="240">
        <f t="shared" si="0"/>
        <v>1679.93</v>
      </c>
      <c r="H59" s="239">
        <v>5</v>
      </c>
      <c r="I59" s="241">
        <v>0.2</v>
      </c>
      <c r="J59" s="240">
        <f t="shared" si="1"/>
        <v>335.98599999999999</v>
      </c>
    </row>
    <row r="60" spans="1:10">
      <c r="A60" s="297" t="s">
        <v>2820</v>
      </c>
      <c r="B60" s="239" t="s">
        <v>2924</v>
      </c>
      <c r="C60" s="297" t="s">
        <v>2925</v>
      </c>
      <c r="D60" s="297" t="s">
        <v>2486</v>
      </c>
      <c r="E60" s="297">
        <v>7</v>
      </c>
      <c r="F60" s="298">
        <v>326.47000000000003</v>
      </c>
      <c r="G60" s="240">
        <f t="shared" si="0"/>
        <v>2285.29</v>
      </c>
      <c r="H60" s="239">
        <v>5</v>
      </c>
      <c r="I60" s="241">
        <v>0.2</v>
      </c>
      <c r="J60" s="240">
        <f t="shared" si="1"/>
        <v>457.05799999999999</v>
      </c>
    </row>
    <row r="61" spans="1:10">
      <c r="A61" s="297" t="s">
        <v>70</v>
      </c>
      <c r="B61" s="239">
        <v>38413</v>
      </c>
      <c r="C61" s="297" t="s">
        <v>2926</v>
      </c>
      <c r="D61" s="297" t="s">
        <v>2486</v>
      </c>
      <c r="E61" s="297">
        <v>1</v>
      </c>
      <c r="F61" s="298">
        <v>1046.56</v>
      </c>
      <c r="G61" s="240">
        <f t="shared" si="0"/>
        <v>1046.56</v>
      </c>
      <c r="H61" s="239">
        <v>5</v>
      </c>
      <c r="I61" s="241">
        <v>0.2</v>
      </c>
      <c r="J61" s="240">
        <f t="shared" si="1"/>
        <v>209.31199999999998</v>
      </c>
    </row>
    <row r="62" spans="1:10">
      <c r="A62" s="297" t="s">
        <v>2820</v>
      </c>
      <c r="B62" s="239" t="s">
        <v>2927</v>
      </c>
      <c r="C62" s="297" t="s">
        <v>2928</v>
      </c>
      <c r="D62" s="297" t="s">
        <v>2486</v>
      </c>
      <c r="E62" s="297">
        <v>2</v>
      </c>
      <c r="F62" s="298">
        <v>27.62</v>
      </c>
      <c r="G62" s="240">
        <f t="shared" si="0"/>
        <v>55.24</v>
      </c>
      <c r="H62" s="239">
        <v>5</v>
      </c>
      <c r="I62" s="241">
        <v>0.2</v>
      </c>
      <c r="J62" s="240">
        <f t="shared" si="1"/>
        <v>11.048</v>
      </c>
    </row>
    <row r="63" spans="1:10">
      <c r="A63" s="297" t="s">
        <v>2820</v>
      </c>
      <c r="B63" s="239" t="s">
        <v>2929</v>
      </c>
      <c r="C63" s="297" t="s">
        <v>2930</v>
      </c>
      <c r="D63" s="297" t="s">
        <v>2486</v>
      </c>
      <c r="E63" s="297">
        <v>15</v>
      </c>
      <c r="F63" s="298">
        <v>79.900000000000006</v>
      </c>
      <c r="G63" s="240">
        <f t="shared" si="0"/>
        <v>1198.5</v>
      </c>
      <c r="H63" s="239">
        <v>5</v>
      </c>
      <c r="I63" s="241">
        <v>0.2</v>
      </c>
      <c r="J63" s="240">
        <f t="shared" si="1"/>
        <v>239.7</v>
      </c>
    </row>
    <row r="64" spans="1:10">
      <c r="A64" s="297" t="s">
        <v>2820</v>
      </c>
      <c r="B64" s="239" t="s">
        <v>2931</v>
      </c>
      <c r="C64" s="297" t="s">
        <v>2932</v>
      </c>
      <c r="D64" s="297" t="s">
        <v>2486</v>
      </c>
      <c r="E64" s="297">
        <v>1</v>
      </c>
      <c r="F64" s="298">
        <v>54.41</v>
      </c>
      <c r="G64" s="240">
        <f t="shared" si="0"/>
        <v>54.41</v>
      </c>
      <c r="H64" s="239">
        <v>5</v>
      </c>
      <c r="I64" s="241">
        <v>0.2</v>
      </c>
      <c r="J64" s="240">
        <f t="shared" si="1"/>
        <v>10.882</v>
      </c>
    </row>
    <row r="65" spans="1:10">
      <c r="A65" s="297" t="s">
        <v>2820</v>
      </c>
      <c r="B65" s="239" t="s">
        <v>2933</v>
      </c>
      <c r="C65" s="297" t="s">
        <v>2934</v>
      </c>
      <c r="D65" s="297" t="s">
        <v>2486</v>
      </c>
      <c r="E65" s="297">
        <v>5</v>
      </c>
      <c r="F65" s="298">
        <v>41.62</v>
      </c>
      <c r="G65" s="240">
        <f t="shared" si="0"/>
        <v>208.1</v>
      </c>
      <c r="H65" s="239">
        <v>5</v>
      </c>
      <c r="I65" s="241">
        <v>0.2</v>
      </c>
      <c r="J65" s="240">
        <f t="shared" si="1"/>
        <v>41.62</v>
      </c>
    </row>
    <row r="66" spans="1:10">
      <c r="A66" s="297" t="s">
        <v>2820</v>
      </c>
      <c r="B66" s="239" t="s">
        <v>2935</v>
      </c>
      <c r="C66" s="297" t="s">
        <v>2936</v>
      </c>
      <c r="D66" s="297" t="s">
        <v>2486</v>
      </c>
      <c r="E66" s="297">
        <v>10</v>
      </c>
      <c r="F66" s="298">
        <v>23.9</v>
      </c>
      <c r="G66" s="240">
        <f t="shared" si="0"/>
        <v>239</v>
      </c>
      <c r="H66" s="239">
        <v>5</v>
      </c>
      <c r="I66" s="241">
        <v>0.2</v>
      </c>
      <c r="J66" s="240">
        <f t="shared" si="1"/>
        <v>47.8</v>
      </c>
    </row>
    <row r="67" spans="1:10">
      <c r="A67" s="297" t="s">
        <v>2820</v>
      </c>
      <c r="B67" s="239" t="s">
        <v>2937</v>
      </c>
      <c r="C67" s="297" t="s">
        <v>2938</v>
      </c>
      <c r="D67" s="297" t="s">
        <v>2486</v>
      </c>
      <c r="E67" s="297">
        <v>60</v>
      </c>
      <c r="F67" s="298">
        <v>12</v>
      </c>
      <c r="G67" s="240">
        <f t="shared" si="0"/>
        <v>720</v>
      </c>
      <c r="H67" s="239">
        <v>5</v>
      </c>
      <c r="I67" s="241">
        <v>0.2</v>
      </c>
      <c r="J67" s="240">
        <f t="shared" si="1"/>
        <v>144</v>
      </c>
    </row>
    <row r="68" spans="1:10">
      <c r="A68" s="297" t="s">
        <v>2939</v>
      </c>
      <c r="B68" s="239" t="s">
        <v>2940</v>
      </c>
      <c r="C68" s="297" t="s">
        <v>2941</v>
      </c>
      <c r="D68" s="297" t="s">
        <v>2486</v>
      </c>
      <c r="E68" s="297">
        <v>5</v>
      </c>
      <c r="F68" s="298">
        <v>164.57</v>
      </c>
      <c r="G68" s="240">
        <f t="shared" ref="G68:G81" si="2">E68*F68</f>
        <v>822.84999999999991</v>
      </c>
      <c r="H68" s="239">
        <v>5</v>
      </c>
      <c r="I68" s="241">
        <v>0.2</v>
      </c>
      <c r="J68" s="240">
        <f t="shared" ref="J68:J78" si="3">G68/H68</f>
        <v>164.57</v>
      </c>
    </row>
    <row r="69" spans="1:10">
      <c r="A69" s="223" t="s">
        <v>70</v>
      </c>
      <c r="B69" s="8">
        <v>38393</v>
      </c>
      <c r="C69" s="223" t="s">
        <v>2942</v>
      </c>
      <c r="D69" s="223" t="s">
        <v>2486</v>
      </c>
      <c r="E69" s="239">
        <v>20</v>
      </c>
      <c r="F69" s="238">
        <v>16</v>
      </c>
      <c r="G69" s="238">
        <f t="shared" si="2"/>
        <v>320</v>
      </c>
      <c r="H69" s="239">
        <v>5</v>
      </c>
      <c r="I69" s="241">
        <v>0.2</v>
      </c>
      <c r="J69" s="240">
        <f t="shared" si="3"/>
        <v>64</v>
      </c>
    </row>
    <row r="70" spans="1:10">
      <c r="A70" s="239" t="s">
        <v>2484</v>
      </c>
      <c r="B70" s="239">
        <v>616094</v>
      </c>
      <c r="C70" s="297" t="s">
        <v>2943</v>
      </c>
      <c r="D70" s="297" t="s">
        <v>2486</v>
      </c>
      <c r="E70" s="297">
        <v>6</v>
      </c>
      <c r="F70" s="298">
        <v>27.45</v>
      </c>
      <c r="G70" s="240">
        <f t="shared" si="2"/>
        <v>164.7</v>
      </c>
      <c r="H70" s="239">
        <v>5</v>
      </c>
      <c r="I70" s="241">
        <v>0.2</v>
      </c>
      <c r="J70" s="240">
        <f t="shared" si="3"/>
        <v>32.94</v>
      </c>
    </row>
    <row r="71" spans="1:10">
      <c r="A71" s="239" t="s">
        <v>2672</v>
      </c>
      <c r="B71" s="239">
        <v>446878</v>
      </c>
      <c r="C71" s="297" t="s">
        <v>2944</v>
      </c>
      <c r="D71" s="297" t="s">
        <v>2486</v>
      </c>
      <c r="E71" s="297">
        <v>2</v>
      </c>
      <c r="F71" s="298">
        <v>37.39</v>
      </c>
      <c r="G71" s="240">
        <f t="shared" si="2"/>
        <v>74.78</v>
      </c>
      <c r="H71" s="239">
        <v>5</v>
      </c>
      <c r="I71" s="241">
        <v>0.2</v>
      </c>
      <c r="J71" s="240">
        <f t="shared" si="3"/>
        <v>14.956</v>
      </c>
    </row>
    <row r="72" spans="1:10">
      <c r="A72" s="239" t="s">
        <v>2672</v>
      </c>
      <c r="B72" s="239">
        <v>486503</v>
      </c>
      <c r="C72" s="297" t="s">
        <v>2945</v>
      </c>
      <c r="D72" s="297" t="s">
        <v>2486</v>
      </c>
      <c r="E72" s="297">
        <v>2</v>
      </c>
      <c r="F72" s="298">
        <v>34.619999999999997</v>
      </c>
      <c r="G72" s="240">
        <f t="shared" si="2"/>
        <v>69.239999999999995</v>
      </c>
      <c r="H72" s="239">
        <v>5</v>
      </c>
      <c r="I72" s="241">
        <v>0.2</v>
      </c>
      <c r="J72" s="240">
        <f t="shared" si="3"/>
        <v>13.847999999999999</v>
      </c>
    </row>
    <row r="73" spans="1:10">
      <c r="A73" s="239" t="s">
        <v>2672</v>
      </c>
      <c r="B73" s="239">
        <v>470167</v>
      </c>
      <c r="C73" s="297" t="s">
        <v>2946</v>
      </c>
      <c r="D73" s="297" t="s">
        <v>2486</v>
      </c>
      <c r="E73" s="297">
        <v>5</v>
      </c>
      <c r="F73" s="298">
        <v>24.19</v>
      </c>
      <c r="G73" s="240">
        <f t="shared" si="2"/>
        <v>120.95</v>
      </c>
      <c r="H73" s="239">
        <v>5</v>
      </c>
      <c r="I73" s="241">
        <v>0.2</v>
      </c>
      <c r="J73" s="240">
        <f t="shared" si="3"/>
        <v>24.19</v>
      </c>
    </row>
    <row r="74" spans="1:10">
      <c r="A74" s="239" t="s">
        <v>2672</v>
      </c>
      <c r="B74" s="239">
        <v>249987</v>
      </c>
      <c r="C74" s="297" t="s">
        <v>2947</v>
      </c>
      <c r="D74" s="297" t="s">
        <v>2486</v>
      </c>
      <c r="E74" s="297">
        <v>1</v>
      </c>
      <c r="F74" s="298">
        <v>17.02</v>
      </c>
      <c r="G74" s="240">
        <f t="shared" si="2"/>
        <v>17.02</v>
      </c>
      <c r="H74" s="239">
        <v>5</v>
      </c>
      <c r="I74" s="241">
        <v>0.2</v>
      </c>
      <c r="J74" s="240">
        <f t="shared" si="3"/>
        <v>3.4039999999999999</v>
      </c>
    </row>
    <row r="75" spans="1:10">
      <c r="A75" s="239" t="s">
        <v>2672</v>
      </c>
      <c r="B75" s="239">
        <v>329229</v>
      </c>
      <c r="C75" s="297" t="s">
        <v>2948</v>
      </c>
      <c r="D75" s="297" t="s">
        <v>2486</v>
      </c>
      <c r="E75" s="297">
        <v>1</v>
      </c>
      <c r="F75" s="298">
        <v>40.46</v>
      </c>
      <c r="G75" s="240">
        <f t="shared" si="2"/>
        <v>40.46</v>
      </c>
      <c r="H75" s="239">
        <v>5</v>
      </c>
      <c r="I75" s="241">
        <v>0.2</v>
      </c>
      <c r="J75" s="240">
        <f t="shared" si="3"/>
        <v>8.0920000000000005</v>
      </c>
    </row>
    <row r="76" spans="1:10">
      <c r="A76" s="239" t="s">
        <v>2672</v>
      </c>
      <c r="B76" s="239">
        <v>388032</v>
      </c>
      <c r="C76" s="297" t="s">
        <v>2949</v>
      </c>
      <c r="D76" s="297" t="s">
        <v>2486</v>
      </c>
      <c r="E76" s="297">
        <v>10</v>
      </c>
      <c r="F76" s="298">
        <v>3.9</v>
      </c>
      <c r="G76" s="240">
        <f t="shared" si="2"/>
        <v>39</v>
      </c>
      <c r="H76" s="239">
        <v>5</v>
      </c>
      <c r="I76" s="241">
        <v>0.2</v>
      </c>
      <c r="J76" s="240">
        <f t="shared" si="3"/>
        <v>7.8</v>
      </c>
    </row>
    <row r="77" spans="1:10">
      <c r="A77" s="239" t="s">
        <v>2672</v>
      </c>
      <c r="B77" s="239">
        <v>388041</v>
      </c>
      <c r="C77" s="297" t="s">
        <v>2950</v>
      </c>
      <c r="D77" s="297" t="s">
        <v>2486</v>
      </c>
      <c r="E77" s="297">
        <v>10</v>
      </c>
      <c r="F77" s="298">
        <v>6.99</v>
      </c>
      <c r="G77" s="240">
        <f t="shared" si="2"/>
        <v>69.900000000000006</v>
      </c>
      <c r="H77" s="239">
        <v>5</v>
      </c>
      <c r="I77" s="241">
        <v>0.2</v>
      </c>
      <c r="J77" s="240">
        <f t="shared" si="3"/>
        <v>13.98</v>
      </c>
    </row>
    <row r="78" spans="1:10">
      <c r="A78" s="239" t="s">
        <v>2672</v>
      </c>
      <c r="B78" s="239">
        <v>614367</v>
      </c>
      <c r="C78" s="297" t="s">
        <v>2951</v>
      </c>
      <c r="D78" s="297" t="s">
        <v>2486</v>
      </c>
      <c r="E78" s="297">
        <v>10</v>
      </c>
      <c r="F78" s="298">
        <v>14.9</v>
      </c>
      <c r="G78" s="240">
        <f t="shared" si="2"/>
        <v>149</v>
      </c>
      <c r="H78" s="239">
        <v>5</v>
      </c>
      <c r="I78" s="241">
        <v>0.2</v>
      </c>
      <c r="J78" s="240">
        <f t="shared" si="3"/>
        <v>29.8</v>
      </c>
    </row>
    <row r="79" spans="1:10">
      <c r="A79" s="239" t="s">
        <v>2672</v>
      </c>
      <c r="B79" s="239">
        <v>359070</v>
      </c>
      <c r="C79" s="297" t="s">
        <v>2952</v>
      </c>
      <c r="D79" s="297" t="s">
        <v>2486</v>
      </c>
      <c r="E79" s="297">
        <v>2</v>
      </c>
      <c r="F79" s="298">
        <v>107.45</v>
      </c>
      <c r="G79" s="240">
        <f t="shared" si="2"/>
        <v>214.9</v>
      </c>
      <c r="H79" s="239">
        <v>5</v>
      </c>
      <c r="I79" s="241">
        <v>0.2</v>
      </c>
      <c r="J79" s="240">
        <f t="shared" ref="J79" si="4">G79/H79</f>
        <v>42.980000000000004</v>
      </c>
    </row>
    <row r="80" spans="1:10">
      <c r="A80" s="239" t="s">
        <v>2672</v>
      </c>
      <c r="B80" s="239">
        <v>393425</v>
      </c>
      <c r="C80" s="297" t="s">
        <v>2953</v>
      </c>
      <c r="D80" s="297" t="s">
        <v>2486</v>
      </c>
      <c r="E80" s="297">
        <v>2</v>
      </c>
      <c r="F80" s="298">
        <v>37.799999999999997</v>
      </c>
      <c r="G80" s="240">
        <f t="shared" si="2"/>
        <v>75.599999999999994</v>
      </c>
      <c r="H80" s="239">
        <v>5</v>
      </c>
      <c r="I80" s="241">
        <v>0.2</v>
      </c>
      <c r="J80" s="240">
        <f t="shared" ref="J80:J81" si="5">G80/H80</f>
        <v>15.12</v>
      </c>
    </row>
    <row r="81" spans="1:10">
      <c r="A81" s="239" t="s">
        <v>2672</v>
      </c>
      <c r="B81" s="239">
        <v>369411</v>
      </c>
      <c r="C81" s="297" t="s">
        <v>2954</v>
      </c>
      <c r="D81" s="297" t="s">
        <v>2486</v>
      </c>
      <c r="E81" s="297">
        <v>2</v>
      </c>
      <c r="F81" s="298">
        <v>121.09</v>
      </c>
      <c r="G81" s="240">
        <f t="shared" si="2"/>
        <v>242.18</v>
      </c>
      <c r="H81" s="239">
        <v>5</v>
      </c>
      <c r="I81" s="241">
        <v>0.2</v>
      </c>
      <c r="J81" s="240">
        <f t="shared" si="5"/>
        <v>48.436</v>
      </c>
    </row>
    <row r="82" spans="1:10">
      <c r="A82" s="239" t="s">
        <v>2672</v>
      </c>
      <c r="B82" s="239">
        <v>442124</v>
      </c>
      <c r="C82" s="297" t="s">
        <v>2955</v>
      </c>
      <c r="D82" s="297" t="s">
        <v>2486</v>
      </c>
      <c r="E82" s="297">
        <v>1</v>
      </c>
      <c r="F82" s="298">
        <v>34.31</v>
      </c>
      <c r="G82" s="240">
        <f t="shared" ref="G82" si="6">E82*F82</f>
        <v>34.31</v>
      </c>
      <c r="H82" s="239">
        <v>5</v>
      </c>
      <c r="I82" s="241">
        <v>0.2</v>
      </c>
      <c r="J82" s="240">
        <f t="shared" ref="J82" si="7">G82/H82</f>
        <v>6.8620000000000001</v>
      </c>
    </row>
    <row r="83" spans="1:10" ht="60">
      <c r="A83" s="239" t="s">
        <v>2672</v>
      </c>
      <c r="B83" s="239">
        <v>617112</v>
      </c>
      <c r="C83" s="300" t="s">
        <v>2956</v>
      </c>
      <c r="D83" s="297" t="s">
        <v>2486</v>
      </c>
      <c r="E83" s="297">
        <v>2</v>
      </c>
      <c r="F83" s="298">
        <v>105.91</v>
      </c>
      <c r="G83" s="240">
        <f t="shared" ref="G83:G86" si="8">E83*F83</f>
        <v>211.82</v>
      </c>
      <c r="H83" s="239">
        <v>5</v>
      </c>
      <c r="I83" s="241">
        <v>0.2</v>
      </c>
      <c r="J83" s="240">
        <f t="shared" ref="J83" si="9">G83/H83</f>
        <v>42.363999999999997</v>
      </c>
    </row>
    <row r="84" spans="1:10">
      <c r="A84" s="239" t="s">
        <v>2672</v>
      </c>
      <c r="B84" s="239">
        <v>301839</v>
      </c>
      <c r="C84" s="300" t="s">
        <v>2957</v>
      </c>
      <c r="D84" s="297" t="s">
        <v>2486</v>
      </c>
      <c r="E84" s="297">
        <v>3</v>
      </c>
      <c r="F84" s="298">
        <v>209.87</v>
      </c>
      <c r="G84" s="240">
        <f t="shared" si="8"/>
        <v>629.61</v>
      </c>
      <c r="H84" s="239">
        <v>5</v>
      </c>
      <c r="I84" s="241">
        <v>0.2</v>
      </c>
      <c r="J84" s="240">
        <f t="shared" ref="J84:J86" si="10">G84/H84</f>
        <v>125.922</v>
      </c>
    </row>
    <row r="85" spans="1:10">
      <c r="A85" s="239" t="s">
        <v>2672</v>
      </c>
      <c r="B85" s="239">
        <v>462325</v>
      </c>
      <c r="C85" s="300" t="s">
        <v>2958</v>
      </c>
      <c r="D85" s="297" t="s">
        <v>2486</v>
      </c>
      <c r="E85" s="297">
        <v>1</v>
      </c>
      <c r="F85" s="298">
        <v>252.63</v>
      </c>
      <c r="G85" s="240">
        <f t="shared" si="8"/>
        <v>252.63</v>
      </c>
      <c r="H85" s="239">
        <v>5</v>
      </c>
      <c r="I85" s="241">
        <v>0.2</v>
      </c>
      <c r="J85" s="240">
        <f t="shared" si="10"/>
        <v>50.525999999999996</v>
      </c>
    </row>
    <row r="86" spans="1:10" ht="30">
      <c r="A86" s="239" t="s">
        <v>2672</v>
      </c>
      <c r="B86" s="239">
        <v>613826</v>
      </c>
      <c r="C86" s="300" t="s">
        <v>2959</v>
      </c>
      <c r="D86" s="297" t="s">
        <v>2486</v>
      </c>
      <c r="E86" s="297">
        <v>2</v>
      </c>
      <c r="F86" s="298">
        <v>23.05</v>
      </c>
      <c r="G86" s="240">
        <f t="shared" si="8"/>
        <v>46.1</v>
      </c>
      <c r="H86" s="239">
        <v>5</v>
      </c>
      <c r="I86" s="241">
        <v>0.2</v>
      </c>
      <c r="J86" s="240">
        <f t="shared" si="10"/>
        <v>9.2200000000000006</v>
      </c>
    </row>
    <row r="87" spans="1:10">
      <c r="A87" s="438" t="s">
        <v>22</v>
      </c>
      <c r="B87" s="438"/>
      <c r="C87" s="438"/>
      <c r="D87" s="438"/>
      <c r="E87" s="438"/>
      <c r="F87" s="438"/>
      <c r="G87" s="238">
        <f>SUM(G3:G86)</f>
        <v>51653.849999999969</v>
      </c>
      <c r="H87" s="223"/>
      <c r="I87" s="223"/>
      <c r="J87" s="238">
        <f>SUM(J3:J86)</f>
        <v>10330.77</v>
      </c>
    </row>
    <row r="88" spans="1:10" ht="15" customHeight="1">
      <c r="A88" s="438" t="s">
        <v>2960</v>
      </c>
      <c r="B88" s="438"/>
      <c r="C88" s="438"/>
      <c r="D88" s="438"/>
      <c r="E88" s="438"/>
      <c r="F88" s="438"/>
      <c r="G88" s="438"/>
      <c r="H88" s="438"/>
      <c r="I88" s="438"/>
      <c r="J88" s="238">
        <f>J87/'Resumo da Mão de Obra'!F27</f>
        <v>122.98535714285715</v>
      </c>
    </row>
    <row r="90" spans="1:10">
      <c r="A90" s="449" t="s">
        <v>2510</v>
      </c>
      <c r="B90" s="449"/>
      <c r="C90" s="449"/>
    </row>
    <row r="91" spans="1:10">
      <c r="A91" s="386" t="s">
        <v>2672</v>
      </c>
      <c r="B91" s="438" t="s">
        <v>2961</v>
      </c>
      <c r="C91" s="438"/>
    </row>
    <row r="92" spans="1:10">
      <c r="A92" s="386"/>
      <c r="B92" s="438"/>
      <c r="C92" s="438"/>
    </row>
  </sheetData>
  <mergeCells count="7">
    <mergeCell ref="A88:I88"/>
    <mergeCell ref="A90:C90"/>
    <mergeCell ref="B91:C92"/>
    <mergeCell ref="A91:A92"/>
    <mergeCell ref="H1:J1"/>
    <mergeCell ref="A1:G1"/>
    <mergeCell ref="A87:F87"/>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
    <tabColor theme="5" tint="-0.249977111117893"/>
  </sheetPr>
  <dimension ref="B1:M30"/>
  <sheetViews>
    <sheetView showGridLines="0" topLeftCell="B1" zoomScale="90" zoomScaleNormal="90" zoomScaleSheetLayoutView="100" workbookViewId="0">
      <selection activeCell="F29" sqref="F29"/>
    </sheetView>
  </sheetViews>
  <sheetFormatPr defaultColWidth="32.5703125" defaultRowHeight="12.75"/>
  <cols>
    <col min="1" max="1" width="5.85546875" style="1" customWidth="1"/>
    <col min="2" max="2" width="7.5703125" style="2" customWidth="1"/>
    <col min="3" max="3" width="86.5703125" style="222" customWidth="1"/>
    <col min="4" max="4" width="12.5703125" style="1" bestFit="1" customWidth="1"/>
    <col min="5" max="5" width="20" style="1" bestFit="1" customWidth="1"/>
    <col min="6" max="6" width="14.42578125" style="1" bestFit="1" customWidth="1"/>
    <col min="7" max="7" width="22" style="1" customWidth="1"/>
    <col min="8" max="8" width="21.5703125" style="1" customWidth="1"/>
    <col min="9" max="9" width="23.42578125" style="1" customWidth="1"/>
    <col min="10" max="10" width="32.5703125" style="1"/>
    <col min="11" max="11" width="8.85546875" style="1" bestFit="1" customWidth="1"/>
    <col min="12" max="12" width="11" style="1" bestFit="1" customWidth="1"/>
    <col min="13" max="13" width="7.42578125" style="1" bestFit="1" customWidth="1"/>
    <col min="14" max="16384" width="32.5703125" style="1"/>
  </cols>
  <sheetData>
    <row r="1" spans="2:13">
      <c r="B1" s="246"/>
      <c r="C1" s="247"/>
      <c r="D1" s="246"/>
      <c r="E1" s="246"/>
      <c r="F1" s="246"/>
      <c r="G1" s="246"/>
      <c r="H1" s="246"/>
    </row>
    <row r="2" spans="2:13" s="3" customFormat="1" ht="30">
      <c r="B2" s="248" t="s">
        <v>10</v>
      </c>
      <c r="C2" s="248" t="s">
        <v>2962</v>
      </c>
      <c r="D2" s="248" t="s">
        <v>2963</v>
      </c>
      <c r="E2" s="248" t="s">
        <v>2964</v>
      </c>
      <c r="F2" s="248" t="s">
        <v>2965</v>
      </c>
      <c r="G2" s="248" t="s">
        <v>2966</v>
      </c>
      <c r="H2" s="248" t="s">
        <v>2967</v>
      </c>
      <c r="I2" s="248" t="s">
        <v>16</v>
      </c>
    </row>
    <row r="3" spans="2:13" ht="15">
      <c r="B3" s="249">
        <v>1</v>
      </c>
      <c r="C3" s="220" t="str">
        <f>'Salários - CCT - V.A'!B2</f>
        <v>Encarregado Geral (CBO/MTE 7102-05)</v>
      </c>
      <c r="D3" s="46"/>
      <c r="E3" s="223" t="s">
        <v>2968</v>
      </c>
      <c r="F3" s="219">
        <v>1</v>
      </c>
      <c r="G3" s="198">
        <f>'ENCARREGO GERAL'!E137</f>
        <v>16154.325088768197</v>
      </c>
      <c r="H3" s="198">
        <f>G3*F3</f>
        <v>16154.325088768197</v>
      </c>
      <c r="I3" s="250">
        <f>H3*12</f>
        <v>193851.90106521838</v>
      </c>
      <c r="K3"/>
      <c r="L3"/>
      <c r="M3"/>
    </row>
    <row r="4" spans="2:13" ht="30">
      <c r="B4" s="249">
        <v>2</v>
      </c>
      <c r="C4" s="220" t="str">
        <f>'Salários - CCT - V.A'!B3</f>
        <v>Encarregado de Turma de manutenção e raparos de aparelhos térmicos, de climatização e de refrigeração (CBO/MTE 910110) / Encarregado de Turma de Manutenção e Reparo</v>
      </c>
      <c r="D4" s="46"/>
      <c r="E4" s="223" t="s">
        <v>2968</v>
      </c>
      <c r="F4" s="197">
        <v>1</v>
      </c>
      <c r="G4" s="198">
        <f>'Encarregado de man. ar. cond.'!E137</f>
        <v>8890.0474103467695</v>
      </c>
      <c r="H4" s="198">
        <f t="shared" ref="H4:H24" si="0">G4*F4</f>
        <v>8890.0474103467695</v>
      </c>
      <c r="I4" s="250">
        <f t="shared" ref="I4:I25" si="1">H4*12</f>
        <v>106680.56892416123</v>
      </c>
      <c r="K4"/>
      <c r="L4"/>
      <c r="M4"/>
    </row>
    <row r="5" spans="2:13" ht="30">
      <c r="B5" s="249">
        <v>3</v>
      </c>
      <c r="C5" s="220" t="str">
        <f>'Salários - CCT - V.A'!B4</f>
        <v>Mecânico de manutenção e instalação de aparelhos de climatização e refrigeração (CBO/MTE 9112-05)/Técnico Industrial</v>
      </c>
      <c r="D5" s="46"/>
      <c r="E5" s="223" t="s">
        <v>2968</v>
      </c>
      <c r="F5" s="197">
        <v>4</v>
      </c>
      <c r="G5" s="198">
        <f>'Mecânico de manutenção e instal'!E137</f>
        <v>9066.3877033324825</v>
      </c>
      <c r="H5" s="198">
        <f t="shared" si="0"/>
        <v>36265.55081332993</v>
      </c>
      <c r="I5" s="250">
        <f t="shared" si="1"/>
        <v>435186.60975995916</v>
      </c>
      <c r="K5"/>
      <c r="L5"/>
      <c r="M5"/>
    </row>
    <row r="6" spans="2:13" ht="15">
      <c r="B6" s="249">
        <v>4</v>
      </c>
      <c r="C6" s="220" t="str">
        <f>'Salários - CCT - V.A'!B5</f>
        <v xml:space="preserve">Operador eletromecânico (CBO/MTE 9541-25)/Técnico Industrial </v>
      </c>
      <c r="D6" s="46"/>
      <c r="E6" s="223" t="s">
        <v>2968</v>
      </c>
      <c r="F6" s="197">
        <v>1</v>
      </c>
      <c r="G6" s="198">
        <f>'Operador eletromecânico'!E137</f>
        <v>8915.5861074991499</v>
      </c>
      <c r="H6" s="198">
        <f t="shared" si="0"/>
        <v>8915.5861074991499</v>
      </c>
      <c r="I6" s="250">
        <f t="shared" si="1"/>
        <v>106987.03328998981</v>
      </c>
    </row>
    <row r="7" spans="2:13" ht="15">
      <c r="B7" s="249">
        <v>5</v>
      </c>
      <c r="C7" s="220" t="str">
        <f>'Salários - CCT - V.A'!B6</f>
        <v>Eletricista de manutenção eletroeletrônica (CBO/MTE 9511-05) / Técnico Industrial</v>
      </c>
      <c r="D7" s="46"/>
      <c r="E7" s="223" t="s">
        <v>2968</v>
      </c>
      <c r="F7" s="197">
        <v>1</v>
      </c>
      <c r="G7" s="198">
        <f>'Eletricista de manutenção eletr'!E137</f>
        <v>11222.827633719984</v>
      </c>
      <c r="H7" s="198">
        <f t="shared" si="0"/>
        <v>11222.827633719984</v>
      </c>
      <c r="I7" s="250">
        <f t="shared" si="1"/>
        <v>134673.9316046398</v>
      </c>
      <c r="K7"/>
      <c r="L7"/>
      <c r="M7"/>
    </row>
    <row r="8" spans="2:13" ht="15">
      <c r="B8" s="249">
        <v>6</v>
      </c>
      <c r="C8" s="220" t="str">
        <f>'Salários - CCT - V.A'!B7</f>
        <v>Operador de instalação de ar-condicionado (CBO/MTE 8625-15) - Técnico Industrial</v>
      </c>
      <c r="D8" s="46"/>
      <c r="E8" s="223" t="s">
        <v>2968</v>
      </c>
      <c r="F8" s="197">
        <v>4</v>
      </c>
      <c r="G8" s="198">
        <f>'Operador de instalação de ar-co'!E137</f>
        <v>8915.5861074991499</v>
      </c>
      <c r="H8" s="198">
        <f t="shared" si="0"/>
        <v>35662.3444299966</v>
      </c>
      <c r="I8" s="250">
        <f t="shared" si="1"/>
        <v>427948.13315995922</v>
      </c>
      <c r="K8"/>
      <c r="L8"/>
      <c r="M8"/>
    </row>
    <row r="9" spans="2:13" ht="30">
      <c r="B9" s="249">
        <v>7</v>
      </c>
      <c r="C9" s="220" t="str">
        <f>'Salários - CCT - V.A'!B8</f>
        <v>Auxiliar de manutenção predial / Ajudante Geral de Manutenção e Reparos (CBO/MTE 5143-10)</v>
      </c>
      <c r="D9" s="46"/>
      <c r="E9" s="223" t="s">
        <v>2968</v>
      </c>
      <c r="F9" s="197">
        <v>31</v>
      </c>
      <c r="G9" s="198">
        <f>'Auxiliar de manutenção predial'!E137</f>
        <v>5245.7759792110546</v>
      </c>
      <c r="H9" s="198">
        <f t="shared" si="0"/>
        <v>162619.05535554269</v>
      </c>
      <c r="I9" s="250">
        <f t="shared" si="1"/>
        <v>1951428.6642665123</v>
      </c>
      <c r="K9"/>
      <c r="L9"/>
      <c r="M9"/>
    </row>
    <row r="10" spans="2:13" ht="30">
      <c r="B10" s="249">
        <v>8</v>
      </c>
      <c r="C10" s="220" t="str">
        <f>'Salários - CCT - V.A'!B9</f>
        <v>Encarregado de turma de manutenção e reparo de montagem de divisórias de madeira (CBO/MTE 7741-05)</v>
      </c>
      <c r="D10" s="46"/>
      <c r="E10" s="223" t="s">
        <v>2968</v>
      </c>
      <c r="F10" s="197">
        <v>1</v>
      </c>
      <c r="G10" s="198">
        <f>'Encarregado de mont. de div.'!E137</f>
        <v>8677.0152674896271</v>
      </c>
      <c r="H10" s="198">
        <f t="shared" si="0"/>
        <v>8677.0152674896271</v>
      </c>
      <c r="I10" s="250">
        <f t="shared" si="1"/>
        <v>104124.18320987553</v>
      </c>
      <c r="K10"/>
      <c r="L10"/>
      <c r="M10"/>
    </row>
    <row r="11" spans="2:13" ht="15">
      <c r="B11" s="249">
        <v>9</v>
      </c>
      <c r="C11" s="220" t="str">
        <f>'Salários - CCT - V.A'!B10</f>
        <v>Montador de divisórias de madeira (CBO/MTE 7741-05)</v>
      </c>
      <c r="D11" s="46"/>
      <c r="E11" s="223" t="s">
        <v>2968</v>
      </c>
      <c r="F11" s="197">
        <v>2</v>
      </c>
      <c r="G11" s="198">
        <f>'Montador de divisórias de madei'!E137</f>
        <v>5795.857250583078</v>
      </c>
      <c r="H11" s="198">
        <f t="shared" si="0"/>
        <v>11591.714501166156</v>
      </c>
      <c r="I11" s="250">
        <f t="shared" si="1"/>
        <v>139100.57401399387</v>
      </c>
      <c r="K11"/>
      <c r="L11"/>
      <c r="M11"/>
    </row>
    <row r="12" spans="2:13" ht="15">
      <c r="B12" s="249">
        <v>10</v>
      </c>
      <c r="C12" s="220" t="str">
        <f>'Salários - CCT - V.A'!B11</f>
        <v xml:space="preserve">Encarregado de turma de manutenção e reparo de obras civis  </v>
      </c>
      <c r="D12" s="46"/>
      <c r="E12" s="223" t="s">
        <v>2968</v>
      </c>
      <c r="F12" s="197">
        <v>1</v>
      </c>
      <c r="G12" s="198">
        <f>'Encarregado de obras civis'!E137</f>
        <v>8677.0152674896271</v>
      </c>
      <c r="H12" s="198">
        <f t="shared" si="0"/>
        <v>8677.0152674896271</v>
      </c>
      <c r="I12" s="250">
        <f t="shared" si="1"/>
        <v>104124.18320987553</v>
      </c>
      <c r="K12"/>
      <c r="L12"/>
      <c r="M12"/>
    </row>
    <row r="13" spans="2:13" ht="15">
      <c r="B13" s="249">
        <v>11</v>
      </c>
      <c r="C13" s="220" t="str">
        <f>'Salários - CCT - V.A'!B12</f>
        <v>Bombeiro hidráulico (CBO/MTE 7241-10)</v>
      </c>
      <c r="D13" s="46"/>
      <c r="E13" s="223" t="s">
        <v>2968</v>
      </c>
      <c r="F13" s="197">
        <v>2</v>
      </c>
      <c r="G13" s="198">
        <f>'Bombeiro hidráulico'!E137</f>
        <v>6998.5038293431971</v>
      </c>
      <c r="H13" s="198">
        <f t="shared" si="0"/>
        <v>13997.007658686394</v>
      </c>
      <c r="I13" s="250">
        <f t="shared" si="1"/>
        <v>167964.09190423673</v>
      </c>
      <c r="K13"/>
      <c r="L13"/>
      <c r="M13"/>
    </row>
    <row r="14" spans="2:13" ht="15">
      <c r="B14" s="249">
        <v>12</v>
      </c>
      <c r="C14" s="220" t="str">
        <f>'Salários - CCT - V.A'!B13</f>
        <v>Bombeiro hidráulico plantonista diurno (12x36) (CBO/MTE 7241-10)</v>
      </c>
      <c r="D14" s="46"/>
      <c r="E14" s="223" t="s">
        <v>2968</v>
      </c>
      <c r="F14" s="197">
        <v>2</v>
      </c>
      <c r="G14" s="198">
        <f>'Bombeiro hd plantonista diurno'!E137</f>
        <v>6618.703829343197</v>
      </c>
      <c r="H14" s="198">
        <f t="shared" si="0"/>
        <v>13237.407658686394</v>
      </c>
      <c r="I14" s="250">
        <f t="shared" si="1"/>
        <v>158848.89190423672</v>
      </c>
      <c r="K14"/>
      <c r="L14"/>
      <c r="M14"/>
    </row>
    <row r="15" spans="2:13" ht="15">
      <c r="B15" s="249">
        <v>13</v>
      </c>
      <c r="C15" s="220" t="str">
        <f>'Salários - CCT - V.A'!B14</f>
        <v>Bombeiro hidráulico plantonista noturno (12x36) (CBO/MTE 7241-10)</v>
      </c>
      <c r="D15" s="46"/>
      <c r="E15" s="223" t="s">
        <v>2968</v>
      </c>
      <c r="F15" s="197">
        <v>2</v>
      </c>
      <c r="G15" s="198">
        <f>'Bombeiro hd plantonista noturno'!E137</f>
        <v>7113.4294850443885</v>
      </c>
      <c r="H15" s="198">
        <f t="shared" si="0"/>
        <v>14226.858970088777</v>
      </c>
      <c r="I15" s="250">
        <f t="shared" si="1"/>
        <v>170722.30764106533</v>
      </c>
      <c r="K15"/>
      <c r="L15"/>
      <c r="M15"/>
    </row>
    <row r="16" spans="2:13" ht="15">
      <c r="B16" s="249">
        <v>15</v>
      </c>
      <c r="C16" s="220" t="str">
        <f>'Salários - CCT - V.A'!B15</f>
        <v>Marceneiro (CBO/MTE 7711-05)</v>
      </c>
      <c r="D16" s="46"/>
      <c r="E16" s="223" t="s">
        <v>2968</v>
      </c>
      <c r="F16" s="197">
        <v>3</v>
      </c>
      <c r="G16" s="198">
        <f>Marceneiro!E137</f>
        <v>6947.709543628911</v>
      </c>
      <c r="H16" s="198">
        <f t="shared" si="0"/>
        <v>20843.128630886735</v>
      </c>
      <c r="I16" s="250">
        <f t="shared" si="1"/>
        <v>250117.54357064082</v>
      </c>
      <c r="K16"/>
      <c r="L16"/>
      <c r="M16"/>
    </row>
    <row r="17" spans="2:13" ht="15">
      <c r="B17" s="249">
        <v>16</v>
      </c>
      <c r="C17" s="220" t="str">
        <f>'Salários - CCT - V.A'!B16</f>
        <v>Serralheiro (CBO/MTE 7244-40)</v>
      </c>
      <c r="D17" s="46"/>
      <c r="E17" s="223" t="s">
        <v>2968</v>
      </c>
      <c r="F17" s="197">
        <v>1</v>
      </c>
      <c r="G17" s="198">
        <f>Serralheiro!E137</f>
        <v>6970.6659722003405</v>
      </c>
      <c r="H17" s="198">
        <f t="shared" si="0"/>
        <v>6970.6659722003405</v>
      </c>
      <c r="I17" s="250">
        <f t="shared" si="1"/>
        <v>83647.991666404094</v>
      </c>
      <c r="K17"/>
      <c r="L17"/>
      <c r="M17"/>
    </row>
    <row r="18" spans="2:13" ht="15">
      <c r="B18" s="249">
        <v>17</v>
      </c>
      <c r="C18" s="220" t="str">
        <f>'Salários - CCT - V.A'!B17</f>
        <v>Vidraceiro (CBO/MTE 7163-05)</v>
      </c>
      <c r="D18" s="46"/>
      <c r="E18" s="223" t="s">
        <v>2968</v>
      </c>
      <c r="F18" s="197">
        <v>1</v>
      </c>
      <c r="G18" s="198">
        <f>Vidraceiro!E137</f>
        <v>6278.7405535265298</v>
      </c>
      <c r="H18" s="198">
        <f t="shared" si="0"/>
        <v>6278.7405535265298</v>
      </c>
      <c r="I18" s="250">
        <f t="shared" si="1"/>
        <v>75344.886642318364</v>
      </c>
      <c r="K18"/>
      <c r="L18"/>
      <c r="M18"/>
    </row>
    <row r="19" spans="2:13" ht="15">
      <c r="B19" s="249">
        <v>18</v>
      </c>
      <c r="C19" s="220" t="str">
        <f>'Salários - CCT - V.A'!B18</f>
        <v>Pedreiro (CBO/MTE 7152-10)</v>
      </c>
      <c r="D19" s="46"/>
      <c r="E19" s="223" t="s">
        <v>2968</v>
      </c>
      <c r="F19" s="197">
        <v>2</v>
      </c>
      <c r="G19" s="198">
        <f>Pedreiro!E137</f>
        <v>6924.0395436289109</v>
      </c>
      <c r="H19" s="198">
        <f t="shared" si="0"/>
        <v>13848.079087257822</v>
      </c>
      <c r="I19" s="250">
        <f t="shared" si="1"/>
        <v>166176.94904709386</v>
      </c>
      <c r="K19"/>
      <c r="L19"/>
      <c r="M19"/>
    </row>
    <row r="20" spans="2:13" ht="15">
      <c r="B20" s="249">
        <v>19</v>
      </c>
      <c r="C20" s="220" t="str">
        <f>'Salários - CCT - V.A'!B19</f>
        <v>Pintor / Gesseiro (CBO/MTE 7166-10)</v>
      </c>
      <c r="D20" s="46"/>
      <c r="E20" s="223" t="s">
        <v>2968</v>
      </c>
      <c r="F20" s="197">
        <v>5</v>
      </c>
      <c r="G20" s="198">
        <f>Pintor!E137</f>
        <v>6964.5052579146259</v>
      </c>
      <c r="H20" s="198">
        <f t="shared" si="0"/>
        <v>34822.526289573128</v>
      </c>
      <c r="I20" s="250">
        <f t="shared" si="1"/>
        <v>417870.31547487754</v>
      </c>
      <c r="K20"/>
      <c r="L20"/>
      <c r="M20"/>
    </row>
    <row r="21" spans="2:13" ht="15">
      <c r="B21" s="249">
        <v>20</v>
      </c>
      <c r="C21" s="220" t="str">
        <f>'Salários - CCT - V.A'!B20</f>
        <v>Encarregado de turma de manutenção reparo de eletricista (CBO/MTE 3131-30)</v>
      </c>
      <c r="D21" s="46"/>
      <c r="E21" s="223" t="s">
        <v>2968</v>
      </c>
      <c r="F21" s="197">
        <v>1</v>
      </c>
      <c r="G21" s="198">
        <f>'Encarregado eletricista'!E137</f>
        <v>10862.302304747367</v>
      </c>
      <c r="H21" s="198">
        <f t="shared" si="0"/>
        <v>10862.302304747367</v>
      </c>
      <c r="I21" s="250">
        <f t="shared" si="1"/>
        <v>130347.6276569684</v>
      </c>
      <c r="K21"/>
      <c r="L21"/>
      <c r="M21"/>
    </row>
    <row r="22" spans="2:13" ht="15">
      <c r="B22" s="249">
        <v>21</v>
      </c>
      <c r="C22" s="220" t="str">
        <f>'Salários - CCT - V.A'!B21</f>
        <v>Eletricista de linhas elétricas, telefônicas e de comunicação de dados (CBO/MTE 7321-05)</v>
      </c>
      <c r="D22" s="46"/>
      <c r="E22" s="223" t="s">
        <v>2968</v>
      </c>
      <c r="F22" s="197">
        <v>11</v>
      </c>
      <c r="G22" s="198">
        <f>'Eletricista L elé. Telefonicas'!E137</f>
        <v>8563.8760144366515</v>
      </c>
      <c r="H22" s="198">
        <f t="shared" si="0"/>
        <v>94202.636158803172</v>
      </c>
      <c r="I22" s="250">
        <f t="shared" si="1"/>
        <v>1130431.633905638</v>
      </c>
      <c r="K22"/>
      <c r="L22"/>
      <c r="M22"/>
    </row>
    <row r="23" spans="2:13" ht="30">
      <c r="B23" s="249">
        <v>22</v>
      </c>
      <c r="C23" s="220" t="str">
        <f>'Salários - CCT - V.A'!B22</f>
        <v>Eletricista de linhas elétricas, telefônicas e de comunicação de dados Plantonista Diurno (12x36) (CBO/MTE 7321-05)</v>
      </c>
      <c r="D23" s="46"/>
      <c r="E23" s="223" t="s">
        <v>2968</v>
      </c>
      <c r="F23" s="197">
        <v>2</v>
      </c>
      <c r="G23" s="198">
        <f>'Eletricista L el. Tel. Pla. Dia'!E137</f>
        <v>8184.0760144366504</v>
      </c>
      <c r="H23" s="198">
        <f t="shared" si="0"/>
        <v>16368.152028873301</v>
      </c>
      <c r="I23" s="250">
        <f t="shared" si="1"/>
        <v>196417.82434647961</v>
      </c>
      <c r="K23"/>
      <c r="L23"/>
      <c r="M23"/>
    </row>
    <row r="24" spans="2:13" ht="30">
      <c r="B24" s="249">
        <v>23</v>
      </c>
      <c r="C24" s="220" t="str">
        <f>'Salários - CCT - V.A'!B23</f>
        <v>Eletricista de linhas elétricas, telefônicas e de comunicação de dados Plantonista Noturno (12x36) (CBO/MTE 7321-05)</v>
      </c>
      <c r="D24" s="46"/>
      <c r="E24" s="223" t="s">
        <v>2968</v>
      </c>
      <c r="F24" s="197">
        <v>2</v>
      </c>
      <c r="G24" s="198">
        <f>'Eletricista L el. Tel. Pla. Not'!E137</f>
        <v>8678.8016701378401</v>
      </c>
      <c r="H24" s="198">
        <f t="shared" si="0"/>
        <v>17357.60334027568</v>
      </c>
      <c r="I24" s="250">
        <f t="shared" si="1"/>
        <v>208291.24008330816</v>
      </c>
      <c r="K24"/>
      <c r="L24"/>
      <c r="M24"/>
    </row>
    <row r="25" spans="2:13" ht="15">
      <c r="B25" s="249">
        <v>24</v>
      </c>
      <c r="C25" s="220" t="str">
        <f>'Salários - CCT - V.A'!B24</f>
        <v>Engenheiro Civil (CBO/MTE 2141-00)</v>
      </c>
      <c r="D25" s="46"/>
      <c r="E25" s="223" t="s">
        <v>2968</v>
      </c>
      <c r="F25" s="197">
        <v>2</v>
      </c>
      <c r="G25" s="226">
        <f>Engenheiro!E137</f>
        <v>25251.330244897959</v>
      </c>
      <c r="H25" s="198">
        <f>F25*G25</f>
        <v>50502.660489795919</v>
      </c>
      <c r="I25" s="250">
        <f t="shared" si="1"/>
        <v>606031.92587755108</v>
      </c>
      <c r="K25"/>
      <c r="L25"/>
      <c r="M25"/>
    </row>
    <row r="26" spans="2:13" ht="15">
      <c r="B26" s="249">
        <v>25</v>
      </c>
      <c r="C26" s="220" t="str">
        <f>'Salários - CCT - V.A'!B25</f>
        <v>ALMOXARIFE (CBO/MTE 4141-05)</v>
      </c>
      <c r="D26" s="46"/>
      <c r="E26" s="223" t="s">
        <v>2968</v>
      </c>
      <c r="F26" s="197">
        <v>1</v>
      </c>
      <c r="G26" s="226">
        <f>Almoxarife!E137</f>
        <v>6918.2409722003395</v>
      </c>
      <c r="H26" s="198">
        <f>F26*G26</f>
        <v>6918.2409722003395</v>
      </c>
      <c r="I26" s="250">
        <f>H26*12</f>
        <v>83018.891666404073</v>
      </c>
      <c r="K26"/>
      <c r="L26"/>
      <c r="M26"/>
    </row>
    <row r="27" spans="2:13" ht="15">
      <c r="B27" s="451" t="s">
        <v>2969</v>
      </c>
      <c r="C27" s="451"/>
      <c r="D27" s="451"/>
      <c r="E27" s="451"/>
      <c r="F27" s="251">
        <f>SUM(F3:F26)</f>
        <v>84</v>
      </c>
      <c r="G27" s="198"/>
      <c r="H27" s="198"/>
      <c r="I27" s="250"/>
      <c r="K27"/>
      <c r="L27"/>
      <c r="M27"/>
    </row>
    <row r="28" spans="2:13" ht="15">
      <c r="B28" s="450" t="s">
        <v>22</v>
      </c>
      <c r="C28" s="450"/>
      <c r="D28" s="450"/>
      <c r="E28" s="450"/>
      <c r="F28" s="450"/>
      <c r="G28" s="450"/>
      <c r="H28" s="252">
        <f>SUM(H3:H26)</f>
        <v>629111.49199095054</v>
      </c>
      <c r="I28" s="252">
        <f>SUM(I3:I26)</f>
        <v>7549337.9038914079</v>
      </c>
      <c r="K28"/>
      <c r="L28"/>
      <c r="M28"/>
    </row>
    <row r="29" spans="2:13" ht="15">
      <c r="B29" s="8"/>
      <c r="C29" s="221"/>
      <c r="D29" s="199"/>
      <c r="E29" s="199"/>
      <c r="F29" s="199"/>
      <c r="G29" s="199"/>
      <c r="H29" s="199"/>
      <c r="I29" s="199"/>
    </row>
    <row r="30" spans="2:13">
      <c r="H30" s="224"/>
    </row>
  </sheetData>
  <autoFilter ref="B2:I28" xr:uid="{00000000-0009-0000-0000-000008000000}"/>
  <mergeCells count="2">
    <mergeCell ref="B28:G28"/>
    <mergeCell ref="B27:E27"/>
  </mergeCells>
  <printOptions horizontalCentered="1"/>
  <pageMargins left="0.51181102362204722" right="0.51181102362204722" top="0.39370078740157483" bottom="0.39370078740157483" header="0.11811023622047245" footer="0"/>
  <pageSetup paperSize="9" scale="90" fitToWidth="0" fitToHeight="0" orientation="landscape" r:id="rId1"/>
  <headerFooter>
    <oddFooter>&amp;RPg.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A41769-F2BE-4DF8-9D02-0470F97303CE}"/>
</file>

<file path=customXml/itemProps2.xml><?xml version="1.0" encoding="utf-8"?>
<ds:datastoreItem xmlns:ds="http://schemas.openxmlformats.org/officeDocument/2006/customXml" ds:itemID="{5EC8719B-5473-4891-8C97-07250E5748CE}"/>
</file>

<file path=customXml/itemProps3.xml><?xml version="1.0" encoding="utf-8"?>
<ds:datastoreItem xmlns:ds="http://schemas.openxmlformats.org/officeDocument/2006/customXml" ds:itemID="{E7586CED-C646-47EE-9B90-FA536C682D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Davalos Avelino</dc:creator>
  <cp:keywords/>
  <dc:description/>
  <cp:lastModifiedBy/>
  <cp:revision/>
  <dcterms:created xsi:type="dcterms:W3CDTF">2016-01-26T14:18:59Z</dcterms:created>
  <dcterms:modified xsi:type="dcterms:W3CDTF">2024-11-04T15:56:06Z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ies>
</file>