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cfileserver02\SAA\CGCC\3 - CGL\DIVISÃO DE LICITAÇÕES\2025\2. PREGÕES\UASG 150002 - SGA\PE nº 90007.2025 - Carregadores\00. Edital\"/>
    </mc:Choice>
  </mc:AlternateContent>
  <xr:revisionPtr revIDLastSave="0" documentId="8_{18E5317A-CB72-4A60-B2B8-5EBD5AA70AD1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Quadro Geral" sheetId="51" r:id="rId1"/>
    <sheet name="Supervisor" sheetId="66" r:id="rId2"/>
    <sheet name="Carregador" sheetId="68" r:id="rId3"/>
    <sheet name="Uniformes " sheetId="55" r:id="rId4"/>
    <sheet name="EPI" sheetId="54" r:id="rId5"/>
    <sheet name="Equipamentos e Ferramentas" sheetId="59" r:id="rId6"/>
    <sheet name="Memória Cálculo e Fundamentos" sheetId="60" r:id="rId7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1" l="1"/>
  <c r="H5" i="51" s="1"/>
  <c r="G4" i="51"/>
  <c r="H4" i="51" s="1"/>
  <c r="D23" i="68"/>
  <c r="C119" i="68"/>
  <c r="C123" i="68" s="1"/>
  <c r="D111" i="68"/>
  <c r="D110" i="68"/>
  <c r="D109" i="68"/>
  <c r="D113" i="68" s="1"/>
  <c r="D134" i="68" s="1"/>
  <c r="D99" i="68"/>
  <c r="D104" i="68" s="1"/>
  <c r="C83" i="68"/>
  <c r="C81" i="68"/>
  <c r="C78" i="68"/>
  <c r="D59" i="68"/>
  <c r="C52" i="68"/>
  <c r="C93" i="68" s="1"/>
  <c r="C36" i="68"/>
  <c r="C37" i="68" s="1"/>
  <c r="D22" i="68"/>
  <c r="D58" i="68" s="1"/>
  <c r="D66" i="68" s="1"/>
  <c r="D73" i="68" s="1"/>
  <c r="D131" i="68" s="1"/>
  <c r="D130" i="66"/>
  <c r="D113" i="66"/>
  <c r="D134" i="66" s="1"/>
  <c r="D133" i="66"/>
  <c r="D83" i="66"/>
  <c r="D58" i="66"/>
  <c r="D77" i="66"/>
  <c r="D82" i="66"/>
  <c r="D132" i="66" s="1"/>
  <c r="D81" i="66"/>
  <c r="D80" i="66"/>
  <c r="D79" i="66"/>
  <c r="D78" i="66"/>
  <c r="D72" i="66"/>
  <c r="D71" i="66"/>
  <c r="D111" i="66"/>
  <c r="D110" i="66"/>
  <c r="D109" i="66"/>
  <c r="D104" i="66"/>
  <c r="D103" i="66"/>
  <c r="D105" i="66" s="1"/>
  <c r="D93" i="66"/>
  <c r="D92" i="66"/>
  <c r="D91" i="66"/>
  <c r="D90" i="66"/>
  <c r="D89" i="66"/>
  <c r="D88" i="66"/>
  <c r="D94" i="66" s="1"/>
  <c r="D59" i="66"/>
  <c r="D44" i="66"/>
  <c r="D51" i="66"/>
  <c r="D50" i="66"/>
  <c r="D49" i="66"/>
  <c r="D48" i="66"/>
  <c r="D47" i="66"/>
  <c r="D46" i="66"/>
  <c r="D45" i="66"/>
  <c r="D52" i="66"/>
  <c r="D36" i="66"/>
  <c r="D37" i="66"/>
  <c r="D35" i="66"/>
  <c r="D34" i="66"/>
  <c r="H6" i="51" l="1"/>
  <c r="C94" i="68"/>
  <c r="D26" i="68"/>
  <c r="D38" i="66"/>
  <c r="D29" i="68" l="1"/>
  <c r="D37" i="68" s="1"/>
  <c r="D80" i="68" l="1"/>
  <c r="D83" i="68" s="1"/>
  <c r="D50" i="68"/>
  <c r="D91" i="68"/>
  <c r="D51" i="68"/>
  <c r="D92" i="68"/>
  <c r="D90" i="68"/>
  <c r="D78" i="68"/>
  <c r="D93" i="68"/>
  <c r="D81" i="68"/>
  <c r="D46" i="68"/>
  <c r="D82" i="68"/>
  <c r="D132" i="68" s="1"/>
  <c r="D47" i="68"/>
  <c r="D45" i="68"/>
  <c r="D88" i="68"/>
  <c r="D130" i="68"/>
  <c r="D48" i="68"/>
  <c r="D35" i="68"/>
  <c r="D89" i="68"/>
  <c r="D44" i="68"/>
  <c r="D34" i="68"/>
  <c r="D49" i="68"/>
  <c r="D77" i="68"/>
  <c r="D79" i="68"/>
  <c r="D52" i="68" l="1"/>
  <c r="D72" i="68" s="1"/>
  <c r="D36" i="68"/>
  <c r="D38" i="68" s="1"/>
  <c r="D71" i="68" s="1"/>
  <c r="D94" i="68"/>
  <c r="D103" i="68" s="1"/>
  <c r="D105" i="68" s="1"/>
  <c r="D133" i="68" s="1"/>
  <c r="D135" i="68" s="1"/>
  <c r="D117" i="68"/>
  <c r="D74" i="68" l="1"/>
  <c r="D118" i="68"/>
  <c r="D119" i="68" s="1"/>
  <c r="D123" i="68" s="1"/>
  <c r="D136" i="68" s="1"/>
  <c r="D137" i="68" s="1"/>
  <c r="D120" i="68" l="1"/>
  <c r="D122" i="68"/>
  <c r="D121" i="68"/>
  <c r="F6" i="59" l="1"/>
  <c r="F3" i="59"/>
  <c r="G7" i="55"/>
  <c r="G8" i="55" s="1"/>
  <c r="G7" i="54"/>
  <c r="F9" i="59"/>
  <c r="G4" i="54"/>
  <c r="G5" i="54"/>
  <c r="G6" i="54"/>
  <c r="G3" i="54"/>
  <c r="G4" i="55"/>
  <c r="G5" i="55"/>
  <c r="G6" i="55"/>
  <c r="G3" i="55"/>
  <c r="C123" i="66"/>
  <c r="C119" i="66"/>
  <c r="D99" i="66"/>
  <c r="C83" i="66"/>
  <c r="C81" i="66"/>
  <c r="C78" i="66"/>
  <c r="D66" i="66"/>
  <c r="D73" i="66" s="1"/>
  <c r="C52" i="66"/>
  <c r="C93" i="66" s="1"/>
  <c r="C94" i="66" s="1"/>
  <c r="C36" i="66"/>
  <c r="C37" i="66" s="1"/>
  <c r="D22" i="66"/>
  <c r="D26" i="66" s="1"/>
  <c r="F4" i="59"/>
  <c r="F5" i="59"/>
  <c r="F7" i="59"/>
  <c r="F8" i="59"/>
  <c r="D131" i="66" l="1"/>
  <c r="D135" i="66" s="1"/>
  <c r="D74" i="66"/>
  <c r="F10" i="59"/>
  <c r="D23" i="66"/>
  <c r="D29" i="66" s="1"/>
  <c r="D117" i="66" l="1"/>
  <c r="D118" i="66"/>
  <c r="D119" i="66" s="1"/>
  <c r="D123" i="66" s="1"/>
  <c r="D136" i="66" s="1"/>
  <c r="D137" i="66" s="1"/>
  <c r="D122" i="66" l="1"/>
  <c r="D121" i="66"/>
  <c r="D120" i="66"/>
  <c r="C52" i="60" l="1"/>
  <c r="C36" i="60"/>
  <c r="C33" i="60"/>
  <c r="G8" i="5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A3460AAE-B319-4884-BC29-7CE8413204AD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11B0DEFA-F266-45B2-8A0F-FE16EC8E906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CDFC12C8-3A25-45F8-B814-705E1565A70C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F4B6E059-BD21-43FA-B0AA-D1FF683BFCB5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23" authorId="0" shapeId="0" xr:uid="{E948E823-4759-4F0E-9477-22DA714D6F6C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</commentList>
</comments>
</file>

<file path=xl/sharedStrings.xml><?xml version="1.0" encoding="utf-8"?>
<sst xmlns="http://schemas.openxmlformats.org/spreadsheetml/2006/main" count="641" uniqueCount="235">
  <si>
    <t xml:space="preserve">QUADRO GERAL </t>
  </si>
  <si>
    <t>ITEM</t>
  </si>
  <si>
    <t>SERVIÇOS</t>
  </si>
  <si>
    <t>CATSER</t>
  </si>
  <si>
    <t>UNIDADE</t>
  </si>
  <si>
    <t>QTD</t>
  </si>
  <si>
    <t>Valor Mensal </t>
  </si>
  <si>
    <t>Valor Anual</t>
  </si>
  <si>
    <t>Supervisor</t>
  </si>
  <si>
    <t xml:space="preserve">Posto </t>
  </si>
  <si>
    <t>Carregador</t>
  </si>
  <si>
    <t xml:space="preserve">TOTAL </t>
  </si>
  <si>
    <t>SECRETARIA EXECUTIVA</t>
  </si>
  <si>
    <t>SUBSECRETARIA DE ASSUNTOS ADMINISTRATIVOS</t>
  </si>
  <si>
    <t>COORDENAÇÃO-GERAL DE GESTÃO ADMINISTRATIVA</t>
  </si>
  <si>
    <t>COORDENAÇÃO DE MODERNIZAÇÃO E ELABORAÇÃO DE PROJETOS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</si>
  <si>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</si>
  <si>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</si>
  <si>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</si>
  <si>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</si>
  <si>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</si>
  <si>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</si>
  <si>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DD/MM/2024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</si>
  <si>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</si>
  <si>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</si>
  <si>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</si>
  <si>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</si>
  <si>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</si>
  <si>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>CCT - 2025/2026             SEAC/DF e SINDISERVIÇOS       DF000042/2025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</si>
  <si>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</si>
  <si>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</si>
  <si>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</si>
  <si>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</si>
  <si>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Salário Normativo da Categoria Profissional</t>
  </si>
  <si>
    <t xml:space="preserve">Categoria profissional (vinculada à execução contratual) </t>
  </si>
  <si>
    <t>Prestação de Serviços e Serviços Terceirizáveis</t>
  </si>
  <si>
    <t>Classificação Brasileira de Ocupações (CBO):</t>
  </si>
  <si>
    <t>CBO (4101-05)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</si>
  <si>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</si>
  <si>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</si>
  <si>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</si>
  <si>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</si>
  <si>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</si>
  <si>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</si>
  <si>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</si>
  <si>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</si>
  <si>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</si>
  <si>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</si>
  <si>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</si>
  <si>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</si>
  <si>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</si>
  <si>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</si>
  <si>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</si>
  <si>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</si>
  <si>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</si>
  <si>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</si>
  <si>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</si>
  <si>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</si>
  <si>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</si>
  <si>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</si>
  <si>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</si>
  <si>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</si>
  <si>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</si>
  <si>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</si>
  <si>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</si>
  <si>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</si>
  <si>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</si>
  <si>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</si>
  <si>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</si>
  <si>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</si>
  <si>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</si>
  <si>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</si>
  <si>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</si>
  <si>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</si>
  <si>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</si>
  <si>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</si>
  <si>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</si>
  <si>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</si>
  <si>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</si>
  <si>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</si>
  <si>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</si>
  <si>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</si>
  <si>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</si>
  <si>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</si>
  <si>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</si>
  <si>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</si>
  <si>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</si>
  <si>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</si>
  <si>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</si>
  <si>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>Auxílio Saúde</t>
  </si>
  <si>
    <t>Assistência Odontológica</t>
  </si>
  <si>
    <t>E</t>
  </si>
  <si>
    <t>Seguro de vida, invalidez e funeral</t>
  </si>
  <si>
    <t>Auxílio creche</t>
  </si>
  <si>
    <t>G</t>
  </si>
  <si>
    <t>Contribuição Negocial</t>
  </si>
  <si>
    <t>Processamento em folha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</si>
  <si>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</si>
  <si>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</si>
  <si>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</si>
  <si>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</si>
  <si>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</si>
  <si>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</si>
  <si>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</si>
  <si>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</si>
  <si>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</si>
  <si>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</si>
  <si>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</si>
  <si>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</si>
  <si>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</si>
  <si>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</si>
  <si>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sobre o Aviso Prévio Indenizado</t>
  </si>
  <si>
    <t>Aviso Prévio Trabalhado</t>
  </si>
  <si>
    <t>Incidência de GPS, FGTS e outras contribuições sobre o Aviso Prévio Trabalhado</t>
  </si>
  <si>
    <t>F</t>
  </si>
  <si>
    <t>Multa do FGTS 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</si>
  <si>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</si>
  <si>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</si>
  <si>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</si>
  <si>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</si>
  <si>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</si>
  <si>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</si>
  <si>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</si>
  <si>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</si>
  <si>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</si>
  <si>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</si>
  <si>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Incidência do submódulo 2.2 sobre o somatório do submódulo 2.1 e sobre as alíneas A, B, C, D e E do submódulo 4.1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</si>
  <si>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</si>
  <si>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</si>
  <si>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</si>
  <si>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</si>
  <si>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</si>
  <si>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</si>
  <si>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</si>
  <si>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</si>
  <si>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</si>
  <si>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</si>
  <si>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Equipamentos</t>
  </si>
  <si>
    <t>EPI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</si>
  <si>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</si>
  <si>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</si>
  <si>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</si>
  <si>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</si>
  <si>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</si>
  <si>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</si>
  <si>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</si>
  <si>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</si>
  <si>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</si>
  <si>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</si>
  <si>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</si>
  <si>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</si>
  <si>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</si>
  <si>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</si>
  <si>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</si>
  <si>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</si>
  <si>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 xml:space="preserve">Carregador </t>
  </si>
  <si>
    <t>Adicional solicitado pela área demandante por aumento de atividades (Documento SEI nº 6005046)</t>
  </si>
  <si>
    <t xml:space="preserve">RELAÇÃO DE UNIFORMES </t>
  </si>
  <si>
    <t>DESCRIÇÃO</t>
  </si>
  <si>
    <t>CATMAT</t>
  </si>
  <si>
    <t>UND</t>
  </si>
  <si>
    <t xml:space="preserve">QUANTIDADE ANUAL </t>
  </si>
  <si>
    <t>VALOR UNITÁRIO</t>
  </si>
  <si>
    <t>VALOR
 ANUAL</t>
  </si>
  <si>
    <t>Camiseta Malha fria com golo polo e logomarca da empresa</t>
  </si>
  <si>
    <t xml:space="preserve">Calça Brin com elastano - Estilo Jeans </t>
  </si>
  <si>
    <t xml:space="preserve">Casaco de frio </t>
  </si>
  <si>
    <t>Pares de meias grossas</t>
  </si>
  <si>
    <t xml:space="preserve"> Provisão para itens eventualmente necessários e não contemplados nesta relação (10%) .</t>
  </si>
  <si>
    <t>TOTAL GERAL</t>
  </si>
  <si>
    <t xml:space="preserve">RELAÇÃO DE EPI </t>
  </si>
  <si>
    <t>Luvas de Prote¢do com a parte da palma da mão com material antiderrapante;</t>
  </si>
  <si>
    <t xml:space="preserve">Cinta de Proteção da Lombar; </t>
  </si>
  <si>
    <t xml:space="preserve">Bota com proteção de bico PVC; </t>
  </si>
  <si>
    <t xml:space="preserve">Caixa de máscara descartável com elastico - 50 unidades </t>
  </si>
  <si>
    <t>Provisão para itens eventualmente necessários e não contemplados nesta relação (10%) .</t>
  </si>
  <si>
    <t>RELAÇÃO DE  EQUIPAMENTOS E FERRAMENTAS</t>
  </si>
  <si>
    <t>DISCRIMINAÇÃO DAS EQUIPAMENTOS E FERRAMENTAS SOB DEMANDA</t>
  </si>
  <si>
    <t>Qtd. Estimada Anual</t>
  </si>
  <si>
    <t>Valor Unitário</t>
  </si>
  <si>
    <t>Valor Anual
Estimado</t>
  </si>
  <si>
    <t>Ventosa Dupla com corpo em abs 100kg;</t>
  </si>
  <si>
    <t>Unidade</t>
  </si>
  <si>
    <t xml:space="preserve">Parafusadeira eletrica </t>
  </si>
  <si>
    <t xml:space="preserve"> Esquadro Triangular aluminio profissional -</t>
  </si>
  <si>
    <t xml:space="preserve">Nivel Magnético GP 12 (304Mn) </t>
  </si>
  <si>
    <t>Jogo de Chaves de Fenda e Phillips -</t>
  </si>
  <si>
    <t xml:space="preserve">Jogo de Chaves Allen Longas com 9 pegas 15 a 10 Mn Eda </t>
  </si>
  <si>
    <t>1.1</t>
  </si>
  <si>
    <t>BASE LEGAL</t>
  </si>
  <si>
    <t xml:space="preserve">Salário Base  - Supervisor </t>
  </si>
  <si>
    <t>Cláusula 5ª -CCT - 2025/2025 SEAC/DF e SINDISERVIÇOS  DF000042/2025</t>
  </si>
  <si>
    <t xml:space="preserve">Salário Base - Carregador </t>
  </si>
  <si>
    <t>Cláusula 5ª -CCT - 2025/2025 SEAC/DF e SINDISERVIÇOS  DF000042/2026</t>
  </si>
  <si>
    <t>Cálculo: [(1/12)x100] - Art 7 º, inciso VIII, da Constituição Federal/88, Lei nº 4 090/62 e Lei nº 787/89</t>
  </si>
  <si>
    <t>Item 14 - anexo XII, IN 05/2017 - MP e Art 8º da IN CJF nº 001/2013 - Cáculo: Férias - [(1/11) x 100] = 9,09 e 1/3 constitucional - [(1/3) x (1/11) x 100]=3,03%</t>
  </si>
  <si>
    <r>
      <t xml:space="preserve">Item 14 - anexo VII, da IN 05/2017, IN nº 05/2017 - Anexo VII-D; IN nº 07/2018 </t>
    </r>
    <r>
      <rPr>
        <sz val="12"/>
        <color rgb="FFC00000"/>
        <rFont val="Calibri"/>
        <family val="2"/>
        <scheme val="minor"/>
      </rPr>
      <t>ANEXO XII</t>
    </r>
  </si>
  <si>
    <t>INSS</t>
  </si>
  <si>
    <t>Art. 2°, § 3º, da Lei 11.457, de 16 de março de 2007; Anexo VII-D, IN 05/2017.</t>
  </si>
  <si>
    <t>SALÁRIO EDUCAÇÃO</t>
  </si>
  <si>
    <t>Art. 3º, Inciso I, Decreto 87.043, de 22 de março de 1982.</t>
  </si>
  <si>
    <t>SEGURO ACIDENTE DE TRABALHO= SAT X FAP</t>
  </si>
  <si>
    <t xml:space="preserve">RAT - 3% - Atividades paisagísticas – código 8130-3/00, todos do Anexo V do Decreto nº 3.048/1999); - FAP: 3 (padrão) . </t>
  </si>
  <si>
    <t>SESI/SESC</t>
  </si>
  <si>
    <t>Art. 30, Lei 8.036, de 11 de maio de 1990.</t>
  </si>
  <si>
    <t>SENAI/SENAC</t>
  </si>
  <si>
    <t>Art. 1º, caput, Decreto-Lei 6.246, de 1944 (SENAI) e art. 4º, caput do Decreto-Lei 8.621, de 1946 (SENAC).</t>
  </si>
  <si>
    <t>SEBRAE</t>
  </si>
  <si>
    <t>Art. 8º, Lei 8.029, de 12 de abril de 1990; Anexo VII-D, IN 05/2017.</t>
  </si>
  <si>
    <t>Art. 1°, I, 2 c/c art. 3°, ambos do Decreto-Lei 1.146, de 31 de dezembro de 1970.</t>
  </si>
  <si>
    <t>H</t>
  </si>
  <si>
    <t>Art. 15, Lei nº 8.036/90 e Art. 7º, III, CF.</t>
  </si>
  <si>
    <t>Vale Transporte, Decreto Distrital 40.381/2020 (a partir de 20/01/2020)</t>
  </si>
  <si>
    <t>Cláusula 17ª - CCT - 2025/2025 SEAC/DF e SINDISERVIÇOS  DF000042/2025</t>
  </si>
  <si>
    <t>Cláusula 18ª - CCT - 2025/2025 SEAC/DF e SINDISERVIÇOS  DF000042/2025</t>
  </si>
  <si>
    <t>Cláusula 19ª - CCT - 2025/2025 SEAC/DF e SINDISERVIÇOS  DF000042/2025</t>
  </si>
  <si>
    <t>Cláusula 20ª - CCT - 2025/2025 SEAC/DF e SINDISERVIÇOS  DF000042/2025</t>
  </si>
  <si>
    <t>Cálculo: {[0,0555x(1/12)]x100} = 0,42% - Art. 7º, XXI, CF/88, 477, 487 e ss. CLT e Nota Técnica CGAC/CISET nº 2/2018</t>
  </si>
  <si>
    <t>INSTRUÇÃO NORMATIVA MTE/SIT Nº 25, DE 20 DE DEZEMBRO DE 2001</t>
  </si>
  <si>
    <t xml:space="preserve">Item 14 - anexo VII, IN 05/2017 - MP - Art. 18, §1º da Lei 8.036/90 e Art 1º da Complementar nº 110/01 + Art. 12º da Lei 13.932/2019. </t>
  </si>
  <si>
    <t>Cálculo: [(100% / 30) x 7] / 12 = 1,944% - Acórdão 3.006/2010 – Plenário e Art. 7º, XXI, CF/88, 477, 487 e ss. da CLT</t>
  </si>
  <si>
    <t>Acórdão 2.217/2010 – Plenário</t>
  </si>
  <si>
    <t>Multa do FGTS sobre o Aviso Prévio Trabalhado</t>
  </si>
  <si>
    <t>Cálculo: 0,08 x 0,4] x [% Incidência dos Encargos do Submódulo 2.2] = 0,02 % - Lei nº 13.932, de 11 de dezembro de 2019</t>
  </si>
  <si>
    <t>IN nº 05/2017 ANEXO XII</t>
  </si>
  <si>
    <t>Substituto na cobertura de Ausências Legais</t>
  </si>
  <si>
    <t>Cálculo: [(100% / 30) x 1,4947] / 12 = 0,42 - Art. 473 da CLT</t>
  </si>
  <si>
    <t>Cálculo: {[(5/30)/12]x0,015}x 100, considerando 5 dias de afastamento e que 1% dos homens - Art. 7º inc XIX da CF terão direito a licença</t>
  </si>
  <si>
    <t>Cálculo: {[(100% /30) x 15] / 12} x (nºCAT/População INSS CAT) = 0,051% - Art. 19 a 23 da Lei
nº 8.213/91</t>
  </si>
  <si>
    <t xml:space="preserve"> Substituto na cobertura de Afastamento Maternidade</t>
  </si>
  <si>
    <t xml:space="preserve">Cálculo: {[(4/12]*0,0005}x100, considerando que 0,05% dos empregados utilizarão a licença. - Art. 7º inc XVIII, CF, Lei 8.213/91, art 72 da lei 11.770/2008 </t>
  </si>
  <si>
    <t>Percentual (%)</t>
  </si>
  <si>
    <t>CILT nos valores limites para contratação conforme Planilha do Ministério do Planejamento - IN 05/2017</t>
  </si>
  <si>
    <t>Artigo 2º da Lei nº 10.637/02 e Art.2º da Lei 10.833, de 29 de dezembro de 2003. Os tributos (COFINS e PIS) foram definidos utilizando o regime de tributação de Lucro REAL. A licitante deve elaborar sua proposta e, por conseguinte, sua planilha com base no regime de tributação ao qual estará submetida durante a execução do contrato.</t>
  </si>
  <si>
    <t xml:space="preserve">Lei Complementar nº 116, de 31 de julho de 2003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</si>
</sst>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_-&quot;R$&quot;\ * #.##0.00_-;\-&quot;R$&quot;\ * #.##0.00_-;_-&quot;R$&quot;\ * &quot;-&quot;??_-;_-@_-"/>
    <numFmt numFmtId="167" formatCode="_-&quot;R$&quot;\ * #.##00_-;\-&quot;R$&quot;\ * #.##0_-;_-&quot;R$&quot;\ * &quot;-&quot;_-;_-@_-"/>
    <numFmt numFmtId="168" formatCode="_-&quot;R$&quot;\ * #.##_-;\-&quot;R$&quot;\ * #.##0_-;_-&quot;R$&quot;\ * &quot;-&quot;_-;_-@_-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sz val="11"/>
      <color theme="3" tint="-0.499984740745262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1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0A5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0" fillId="0" borderId="0"/>
    <xf numFmtId="0" fontId="4" fillId="0" borderId="0"/>
    <xf numFmtId="0" fontId="21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4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8" fillId="0" borderId="0"/>
    <xf numFmtId="0" fontId="5" fillId="0" borderId="0"/>
    <xf numFmtId="0" fontId="2" fillId="0" borderId="0"/>
  </cellStyleXfs>
  <cellXfs count="348">
    <xf numFmtId="0" fontId="0" fillId="0" borderId="0" xfId="0"/>
    <xf numFmtId="164" fontId="9" fillId="0" borderId="4" xfId="1" applyFont="1" applyFill="1" applyBorder="1" applyAlignment="1">
      <alignment horizontal="center" vertical="center" shrinkToFit="1"/>
    </xf>
    <xf numFmtId="0" fontId="9" fillId="0" borderId="9" xfId="1" applyNumberFormat="1" applyFont="1" applyFill="1" applyBorder="1" applyAlignment="1">
      <alignment horizontal="center" vertical="center" shrinkToFit="1"/>
    </xf>
    <xf numFmtId="164" fontId="9" fillId="0" borderId="28" xfId="1" applyFont="1" applyFill="1" applyBorder="1" applyAlignment="1">
      <alignment vertical="center" shrinkToFit="1"/>
    </xf>
    <xf numFmtId="164" fontId="8" fillId="0" borderId="17" xfId="1" applyFont="1" applyFill="1" applyBorder="1" applyAlignment="1">
      <alignment vertical="center" shrinkToFit="1"/>
    </xf>
    <xf numFmtId="164" fontId="9" fillId="0" borderId="39" xfId="1" applyFont="1" applyFill="1" applyBorder="1" applyAlignment="1">
      <alignment vertical="center" shrinkToFit="1"/>
    </xf>
    <xf numFmtId="164" fontId="9" fillId="0" borderId="42" xfId="1" applyFont="1" applyFill="1" applyBorder="1" applyAlignment="1">
      <alignment vertical="center" shrinkToFit="1"/>
    </xf>
    <xf numFmtId="164" fontId="9" fillId="0" borderId="45" xfId="1" applyFont="1" applyFill="1" applyBorder="1" applyAlignment="1">
      <alignment vertical="center" shrinkToFit="1"/>
    </xf>
    <xf numFmtId="164" fontId="8" fillId="0" borderId="34" xfId="1" applyFont="1" applyFill="1" applyBorder="1" applyAlignment="1">
      <alignment vertical="center" shrinkToFit="1"/>
    </xf>
    <xf numFmtId="164" fontId="9" fillId="0" borderId="0" xfId="1" applyFont="1" applyFill="1" applyBorder="1" applyAlignment="1">
      <alignment vertical="center" shrinkToFit="1"/>
    </xf>
    <xf numFmtId="164" fontId="8" fillId="0" borderId="50" xfId="1" applyFont="1" applyFill="1" applyBorder="1" applyAlignment="1">
      <alignment vertical="center" shrinkToFit="1"/>
    </xf>
    <xf numFmtId="10" fontId="9" fillId="0" borderId="38" xfId="2" applyNumberFormat="1" applyFont="1" applyFill="1" applyBorder="1" applyAlignment="1" applyProtection="1">
      <alignment horizontal="center" vertical="center" shrinkToFit="1"/>
    </xf>
    <xf numFmtId="10" fontId="9" fillId="0" borderId="41" xfId="2" applyNumberFormat="1" applyFont="1" applyFill="1" applyBorder="1" applyAlignment="1" applyProtection="1">
      <alignment horizontal="center" vertical="center" shrinkToFit="1"/>
    </xf>
    <xf numFmtId="10" fontId="8" fillId="0" borderId="32" xfId="2" applyNumberFormat="1" applyFont="1" applyFill="1" applyBorder="1" applyAlignment="1" applyProtection="1">
      <alignment horizontal="center" vertical="center" shrinkToFit="1"/>
    </xf>
    <xf numFmtId="164" fontId="8" fillId="0" borderId="9" xfId="1" applyFont="1" applyFill="1" applyBorder="1" applyAlignment="1">
      <alignment vertical="center" shrinkToFit="1"/>
    </xf>
    <xf numFmtId="164" fontId="8" fillId="0" borderId="50" xfId="1" applyFont="1" applyFill="1" applyBorder="1" applyAlignment="1">
      <alignment horizontal="center" vertical="center" shrinkToFit="1"/>
    </xf>
    <xf numFmtId="164" fontId="9" fillId="0" borderId="30" xfId="1" applyFont="1" applyFill="1" applyBorder="1" applyAlignment="1">
      <alignment vertical="center" shrinkToFit="1"/>
    </xf>
    <xf numFmtId="164" fontId="9" fillId="0" borderId="52" xfId="1" applyFont="1" applyFill="1" applyBorder="1" applyAlignment="1">
      <alignment vertical="center" shrinkToFit="1"/>
    </xf>
    <xf numFmtId="164" fontId="8" fillId="0" borderId="14" xfId="1" applyFont="1" applyFill="1" applyBorder="1" applyAlignment="1">
      <alignment vertical="center" shrinkToFit="1"/>
    </xf>
    <xf numFmtId="164" fontId="9" fillId="0" borderId="0" xfId="1" applyFont="1" applyFill="1" applyBorder="1"/>
    <xf numFmtId="164" fontId="8" fillId="0" borderId="17" xfId="1" applyFont="1" applyFill="1" applyBorder="1" applyAlignment="1">
      <alignment horizontal="center" vertical="center" wrapText="1"/>
    </xf>
    <xf numFmtId="164" fontId="9" fillId="0" borderId="20" xfId="1" applyFont="1" applyFill="1" applyBorder="1" applyAlignment="1">
      <alignment horizontal="center" vertical="center" wrapText="1"/>
    </xf>
    <xf numFmtId="164" fontId="8" fillId="0" borderId="20" xfId="1" applyFont="1" applyFill="1" applyBorder="1" applyAlignment="1">
      <alignment horizontal="center" vertical="center" wrapText="1"/>
    </xf>
    <xf numFmtId="10" fontId="9" fillId="0" borderId="14" xfId="2" applyNumberFormat="1" applyFont="1" applyFill="1" applyBorder="1" applyAlignment="1">
      <alignment horizontal="center" vertical="center" shrinkToFit="1"/>
    </xf>
    <xf numFmtId="10" fontId="8" fillId="0" borderId="15" xfId="2" applyNumberFormat="1" applyFont="1" applyFill="1" applyBorder="1" applyAlignment="1">
      <alignment horizontal="center" vertical="center" shrinkToFit="1"/>
    </xf>
    <xf numFmtId="164" fontId="8" fillId="0" borderId="14" xfId="1" applyFont="1" applyFill="1" applyBorder="1" applyAlignment="1">
      <alignment horizontal="center" vertical="center" wrapText="1"/>
    </xf>
    <xf numFmtId="10" fontId="9" fillId="0" borderId="20" xfId="2" applyNumberFormat="1" applyFont="1" applyFill="1" applyBorder="1" applyAlignment="1">
      <alignment horizontal="center" vertical="center" wrapText="1"/>
    </xf>
    <xf numFmtId="10" fontId="8" fillId="0" borderId="14" xfId="2" applyNumberFormat="1" applyFont="1" applyFill="1" applyBorder="1" applyAlignment="1">
      <alignment horizontal="center" vertical="center" wrapText="1"/>
    </xf>
    <xf numFmtId="9" fontId="9" fillId="0" borderId="20" xfId="2" applyFont="1" applyFill="1" applyBorder="1" applyAlignment="1">
      <alignment horizontal="center" vertical="center" wrapText="1"/>
    </xf>
    <xf numFmtId="164" fontId="9" fillId="0" borderId="14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center" shrinkToFit="1"/>
    </xf>
    <xf numFmtId="10" fontId="9" fillId="0" borderId="44" xfId="2" applyNumberFormat="1" applyFont="1" applyFill="1" applyBorder="1" applyAlignment="1" applyProtection="1">
      <alignment horizontal="center" vertical="center" shrinkToFit="1"/>
    </xf>
    <xf numFmtId="10" fontId="14" fillId="0" borderId="0" xfId="2" applyNumberFormat="1" applyFont="1" applyFill="1" applyBorder="1" applyAlignment="1" applyProtection="1">
      <alignment horizontal="center" vertical="center" shrinkToFit="1"/>
    </xf>
    <xf numFmtId="164" fontId="14" fillId="0" borderId="0" xfId="1" applyFont="1" applyFill="1" applyBorder="1" applyAlignment="1">
      <alignment vertical="center" shrinkToFit="1"/>
    </xf>
    <xf numFmtId="10" fontId="9" fillId="2" borderId="41" xfId="2" applyNumberFormat="1" applyFont="1" applyFill="1" applyBorder="1" applyAlignment="1" applyProtection="1">
      <alignment horizontal="center" vertical="center" shrinkToFit="1"/>
    </xf>
    <xf numFmtId="10" fontId="9" fillId="2" borderId="14" xfId="2" applyNumberFormat="1" applyFont="1" applyFill="1" applyBorder="1" applyAlignment="1">
      <alignment horizontal="center" vertical="center" shrinkToFit="1"/>
    </xf>
    <xf numFmtId="165" fontId="9" fillId="0" borderId="20" xfId="2" applyNumberFormat="1" applyFont="1" applyFill="1" applyBorder="1" applyAlignment="1">
      <alignment horizontal="center" vertical="center" wrapText="1"/>
    </xf>
    <xf numFmtId="44" fontId="9" fillId="0" borderId="28" xfId="1" applyNumberFormat="1" applyFont="1" applyFill="1" applyBorder="1" applyAlignment="1">
      <alignment vertical="center" shrinkToFit="1"/>
    </xf>
    <xf numFmtId="165" fontId="9" fillId="2" borderId="20" xfId="2" applyNumberFormat="1" applyFont="1" applyFill="1" applyBorder="1" applyAlignment="1">
      <alignment horizontal="center" vertical="center" wrapText="1"/>
    </xf>
    <xf numFmtId="0" fontId="4" fillId="0" borderId="0" xfId="6"/>
    <xf numFmtId="0" fontId="17" fillId="4" borderId="67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 wrapText="1"/>
    </xf>
    <xf numFmtId="0" fontId="17" fillId="4" borderId="69" xfId="0" applyFont="1" applyFill="1" applyBorder="1" applyAlignment="1">
      <alignment horizontal="center" vertical="center" wrapText="1"/>
    </xf>
    <xf numFmtId="0" fontId="18" fillId="0" borderId="66" xfId="6" applyFont="1" applyBorder="1" applyAlignment="1">
      <alignment horizontal="center" vertical="center" wrapText="1"/>
    </xf>
    <xf numFmtId="44" fontId="19" fillId="4" borderId="66" xfId="0" applyNumberFormat="1" applyFont="1" applyFill="1" applyBorder="1" applyAlignment="1">
      <alignment vertical="center" wrapText="1"/>
    </xf>
    <xf numFmtId="0" fontId="18" fillId="0" borderId="66" xfId="4" applyNumberFormat="1" applyFont="1" applyBorder="1" applyAlignment="1">
      <alignment horizontal="center" vertical="center" wrapText="1"/>
    </xf>
    <xf numFmtId="164" fontId="8" fillId="4" borderId="15" xfId="1" applyFont="1" applyFill="1" applyBorder="1" applyAlignment="1">
      <alignment horizontal="center" vertical="center" wrapText="1"/>
    </xf>
    <xf numFmtId="0" fontId="9" fillId="0" borderId="0" xfId="9" applyFont="1"/>
    <xf numFmtId="9" fontId="18" fillId="0" borderId="74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horizontal="center" vertical="center"/>
    </xf>
    <xf numFmtId="164" fontId="26" fillId="4" borderId="23" xfId="1" applyFont="1" applyFill="1" applyBorder="1" applyAlignment="1">
      <alignment horizontal="center" vertical="center" shrinkToFit="1"/>
    </xf>
    <xf numFmtId="44" fontId="19" fillId="4" borderId="66" xfId="0" applyNumberFormat="1" applyFont="1" applyFill="1" applyBorder="1" applyAlignment="1">
      <alignment horizontal="center" vertical="center" wrapText="1"/>
    </xf>
    <xf numFmtId="44" fontId="18" fillId="0" borderId="66" xfId="4" applyNumberFormat="1" applyFont="1" applyBorder="1" applyAlignment="1">
      <alignment horizontal="center" vertical="center" wrapText="1"/>
    </xf>
    <xf numFmtId="44" fontId="18" fillId="0" borderId="75" xfId="4" applyNumberFormat="1" applyFont="1" applyFill="1" applyBorder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44" fontId="19" fillId="4" borderId="76" xfId="0" applyNumberFormat="1" applyFont="1" applyFill="1" applyBorder="1" applyAlignment="1">
      <alignment vertical="center" wrapText="1"/>
    </xf>
    <xf numFmtId="0" fontId="26" fillId="0" borderId="16" xfId="9" applyFont="1" applyBorder="1" applyAlignment="1">
      <alignment horizontal="center" vertical="center" shrinkToFit="1"/>
    </xf>
    <xf numFmtId="0" fontId="25" fillId="0" borderId="37" xfId="9" applyFont="1" applyBorder="1" applyAlignment="1">
      <alignment horizontal="center" vertical="center" shrinkToFit="1"/>
    </xf>
    <xf numFmtId="0" fontId="25" fillId="2" borderId="5" xfId="9" applyFont="1" applyFill="1" applyBorder="1" applyAlignment="1">
      <alignment horizontal="center" vertical="center" shrinkToFit="1"/>
    </xf>
    <xf numFmtId="0" fontId="26" fillId="0" borderId="48" xfId="9" applyFont="1" applyBorder="1" applyAlignment="1">
      <alignment horizontal="center" vertical="center" shrinkToFit="1"/>
    </xf>
    <xf numFmtId="0" fontId="26" fillId="0" borderId="49" xfId="9" applyFont="1" applyBorder="1" applyAlignment="1">
      <alignment horizontal="center" vertical="center" shrinkToFit="1"/>
    </xf>
    <xf numFmtId="164" fontId="26" fillId="0" borderId="50" xfId="10" applyFont="1" applyFill="1" applyBorder="1" applyAlignment="1">
      <alignment horizontal="center" vertical="center" shrinkToFit="1"/>
    </xf>
    <xf numFmtId="0" fontId="25" fillId="0" borderId="58" xfId="9" applyFont="1" applyBorder="1" applyAlignment="1">
      <alignment horizontal="center" vertical="center" shrinkToFit="1"/>
    </xf>
    <xf numFmtId="0" fontId="25" fillId="0" borderId="73" xfId="9" applyFont="1" applyBorder="1" applyAlignment="1">
      <alignment horizontal="left" vertical="center" shrinkToFit="1"/>
    </xf>
    <xf numFmtId="10" fontId="25" fillId="0" borderId="73" xfId="11" applyNumberFormat="1" applyFont="1" applyFill="1" applyBorder="1" applyAlignment="1" applyProtection="1">
      <alignment horizontal="center" vertical="center" shrinkToFit="1"/>
    </xf>
    <xf numFmtId="164" fontId="25" fillId="0" borderId="72" xfId="10" applyFont="1" applyFill="1" applyBorder="1" applyAlignment="1">
      <alignment vertical="center" shrinkToFit="1"/>
    </xf>
    <xf numFmtId="0" fontId="25" fillId="0" borderId="25" xfId="9" applyFont="1" applyBorder="1" applyAlignment="1">
      <alignment horizontal="center" vertical="center" shrinkToFit="1"/>
    </xf>
    <xf numFmtId="0" fontId="25" fillId="0" borderId="41" xfId="9" applyFont="1" applyBorder="1" applyAlignment="1">
      <alignment horizontal="left" vertical="center" shrinkToFit="1"/>
    </xf>
    <xf numFmtId="10" fontId="25" fillId="0" borderId="41" xfId="11" applyNumberFormat="1" applyFont="1" applyFill="1" applyBorder="1" applyAlignment="1" applyProtection="1">
      <alignment horizontal="center" vertical="center" shrinkToFit="1"/>
    </xf>
    <xf numFmtId="164" fontId="25" fillId="0" borderId="28" xfId="10" applyFont="1" applyFill="1" applyBorder="1" applyAlignment="1">
      <alignment vertical="center" shrinkToFit="1"/>
    </xf>
    <xf numFmtId="0" fontId="25" fillId="2" borderId="19" xfId="9" applyFont="1" applyFill="1" applyBorder="1" applyAlignment="1">
      <alignment horizontal="center" vertical="center" shrinkToFit="1"/>
    </xf>
    <xf numFmtId="0" fontId="25" fillId="2" borderId="71" xfId="9" applyFont="1" applyFill="1" applyBorder="1" applyAlignment="1">
      <alignment horizontal="left" vertical="center" wrapText="1" shrinkToFit="1"/>
    </xf>
    <xf numFmtId="10" fontId="25" fillId="2" borderId="10" xfId="11" applyNumberFormat="1" applyFont="1" applyFill="1" applyBorder="1" applyAlignment="1" applyProtection="1">
      <alignment horizontal="center" vertical="center" shrinkToFit="1"/>
    </xf>
    <xf numFmtId="164" fontId="25" fillId="2" borderId="70" xfId="10" applyFont="1" applyFill="1" applyBorder="1" applyAlignment="1">
      <alignment vertical="center" shrinkToFit="1"/>
    </xf>
    <xf numFmtId="0" fontId="26" fillId="0" borderId="17" xfId="9" applyFont="1" applyBorder="1" applyAlignment="1">
      <alignment horizontal="center" vertical="center" wrapText="1"/>
    </xf>
    <xf numFmtId="0" fontId="25" fillId="0" borderId="24" xfId="9" applyFont="1" applyBorder="1" applyAlignment="1">
      <alignment horizontal="center" vertical="center" shrinkToFit="1"/>
    </xf>
    <xf numFmtId="0" fontId="25" fillId="0" borderId="38" xfId="9" applyFont="1" applyBorder="1" applyAlignment="1">
      <alignment horizontal="left" vertical="center" shrinkToFit="1"/>
    </xf>
    <xf numFmtId="10" fontId="25" fillId="0" borderId="38" xfId="11" applyNumberFormat="1" applyFont="1" applyFill="1" applyBorder="1" applyAlignment="1" applyProtection="1">
      <alignment horizontal="center" vertical="center" shrinkToFit="1"/>
    </xf>
    <xf numFmtId="49" fontId="25" fillId="2" borderId="28" xfId="10" applyNumberFormat="1" applyFont="1" applyFill="1" applyBorder="1" applyAlignment="1">
      <alignment vertical="center" wrapText="1" shrinkToFit="1"/>
    </xf>
    <xf numFmtId="164" fontId="25" fillId="0" borderId="28" xfId="10" applyFont="1" applyFill="1" applyBorder="1" applyAlignment="1">
      <alignment vertical="center" wrapText="1" shrinkToFit="1"/>
    </xf>
    <xf numFmtId="0" fontId="25" fillId="0" borderId="22" xfId="9" applyFont="1" applyBorder="1" applyAlignment="1">
      <alignment horizontal="center" vertical="center" shrinkToFit="1"/>
    </xf>
    <xf numFmtId="164" fontId="25" fillId="0" borderId="39" xfId="10" applyFont="1" applyFill="1" applyBorder="1" applyAlignment="1">
      <alignment vertical="center" shrinkToFit="1"/>
    </xf>
    <xf numFmtId="0" fontId="25" fillId="0" borderId="6" xfId="9" applyFont="1" applyBorder="1" applyAlignment="1">
      <alignment horizontal="center" vertical="center" shrinkToFit="1"/>
    </xf>
    <xf numFmtId="0" fontId="25" fillId="0" borderId="53" xfId="9" applyFont="1" applyBorder="1" applyAlignment="1">
      <alignment horizontal="left" vertical="center" shrinkToFit="1"/>
    </xf>
    <xf numFmtId="0" fontId="25" fillId="0" borderId="29" xfId="9" applyFont="1" applyBorder="1" applyAlignment="1">
      <alignment horizontal="center" vertical="center" shrinkToFit="1"/>
    </xf>
    <xf numFmtId="0" fontId="25" fillId="0" borderId="53" xfId="9" applyFont="1" applyBorder="1" applyAlignment="1">
      <alignment horizontal="justify" vertical="center" shrinkToFit="1"/>
    </xf>
    <xf numFmtId="0" fontId="25" fillId="0" borderId="5" xfId="9" applyFont="1" applyBorder="1" applyAlignment="1">
      <alignment horizontal="center" vertical="center" shrinkToFit="1"/>
    </xf>
    <xf numFmtId="0" fontId="26" fillId="0" borderId="14" xfId="9" applyFont="1" applyBorder="1" applyAlignment="1">
      <alignment horizontal="center" vertical="center" wrapText="1"/>
    </xf>
    <xf numFmtId="0" fontId="26" fillId="0" borderId="14" xfId="9" applyFont="1" applyBorder="1" applyAlignment="1">
      <alignment horizontal="center" vertical="center" shrinkToFit="1"/>
    </xf>
    <xf numFmtId="164" fontId="26" fillId="0" borderId="17" xfId="10" applyFont="1" applyFill="1" applyBorder="1" applyAlignment="1">
      <alignment horizontal="center" vertical="center" wrapText="1"/>
    </xf>
    <xf numFmtId="0" fontId="25" fillId="0" borderId="15" xfId="9" applyFont="1" applyBorder="1" applyAlignment="1">
      <alignment horizontal="center" vertical="center" wrapText="1"/>
    </xf>
    <xf numFmtId="0" fontId="25" fillId="0" borderId="20" xfId="9" applyFont="1" applyBorder="1" applyAlignment="1">
      <alignment horizontal="justify" vertical="center" wrapText="1"/>
    </xf>
    <xf numFmtId="10" fontId="25" fillId="0" borderId="14" xfId="11" applyNumberFormat="1" applyFont="1" applyFill="1" applyBorder="1" applyAlignment="1">
      <alignment horizontal="center" vertical="center" shrinkToFit="1"/>
    </xf>
    <xf numFmtId="164" fontId="25" fillId="0" borderId="20" xfId="10" applyFont="1" applyFill="1" applyBorder="1" applyAlignment="1">
      <alignment horizontal="left" vertical="center" wrapText="1"/>
    </xf>
    <xf numFmtId="10" fontId="25" fillId="2" borderId="14" xfId="11" applyNumberFormat="1" applyFont="1" applyFill="1" applyBorder="1" applyAlignment="1">
      <alignment horizontal="center" vertical="center" shrinkToFit="1"/>
    </xf>
    <xf numFmtId="164" fontId="25" fillId="2" borderId="28" xfId="10" applyFont="1" applyFill="1" applyBorder="1" applyAlignment="1">
      <alignment vertical="center" shrinkToFit="1"/>
    </xf>
    <xf numFmtId="0" fontId="25" fillId="0" borderId="19" xfId="9" applyFont="1" applyBorder="1" applyAlignment="1">
      <alignment horizontal="center" vertical="center" wrapText="1"/>
    </xf>
    <xf numFmtId="0" fontId="25" fillId="0" borderId="10" xfId="9" applyFont="1" applyBorder="1" applyAlignment="1">
      <alignment horizontal="justify" vertical="center" wrapText="1"/>
    </xf>
    <xf numFmtId="10" fontId="25" fillId="2" borderId="18" xfId="11" applyNumberFormat="1" applyFont="1" applyFill="1" applyBorder="1" applyAlignment="1">
      <alignment horizontal="center" vertical="center" shrinkToFit="1"/>
    </xf>
    <xf numFmtId="0" fontId="26" fillId="0" borderId="16" xfId="9" applyFont="1" applyBorder="1" applyAlignment="1">
      <alignment horizontal="center" vertical="center" wrapText="1"/>
    </xf>
    <xf numFmtId="165" fontId="25" fillId="0" borderId="20" xfId="11" applyNumberFormat="1" applyFont="1" applyFill="1" applyBorder="1" applyAlignment="1">
      <alignment horizontal="center" vertical="center" wrapText="1"/>
    </xf>
    <xf numFmtId="0" fontId="25" fillId="2" borderId="20" xfId="9" applyFont="1" applyFill="1" applyBorder="1" applyAlignment="1">
      <alignment horizontal="justify" vertical="center" wrapText="1"/>
    </xf>
    <xf numFmtId="10" fontId="25" fillId="2" borderId="20" xfId="11" applyNumberFormat="1" applyFont="1" applyFill="1" applyBorder="1" applyAlignment="1">
      <alignment horizontal="center" vertical="center" wrapText="1"/>
    </xf>
    <xf numFmtId="164" fontId="25" fillId="2" borderId="39" xfId="10" applyFont="1" applyFill="1" applyBorder="1" applyAlignment="1">
      <alignment vertical="center" shrinkToFit="1"/>
    </xf>
    <xf numFmtId="10" fontId="25" fillId="0" borderId="20" xfId="11" applyNumberFormat="1" applyFont="1" applyFill="1" applyBorder="1" applyAlignment="1">
      <alignment horizontal="center" vertical="center" wrapText="1"/>
    </xf>
    <xf numFmtId="164" fontId="25" fillId="0" borderId="39" xfId="10" applyFont="1" applyFill="1" applyBorder="1" applyAlignment="1">
      <alignment vertical="center" wrapText="1" shrinkToFit="1"/>
    </xf>
    <xf numFmtId="10" fontId="25" fillId="0" borderId="10" xfId="11" applyNumberFormat="1" applyFont="1" applyFill="1" applyBorder="1" applyAlignment="1">
      <alignment horizontal="center" vertical="center" wrapText="1"/>
    </xf>
    <xf numFmtId="0" fontId="26" fillId="0" borderId="17" xfId="9" applyFont="1" applyBorder="1" applyAlignment="1">
      <alignment vertical="center" wrapText="1"/>
    </xf>
    <xf numFmtId="0" fontId="25" fillId="2" borderId="20" xfId="9" applyFont="1" applyFill="1" applyBorder="1" applyAlignment="1">
      <alignment vertical="center" wrapText="1"/>
    </xf>
    <xf numFmtId="9" fontId="25" fillId="2" borderId="20" xfId="11" applyFont="1" applyFill="1" applyBorder="1" applyAlignment="1">
      <alignment horizontal="center" vertical="center" wrapText="1"/>
    </xf>
    <xf numFmtId="164" fontId="25" fillId="2" borderId="20" xfId="10" applyFont="1" applyFill="1" applyBorder="1" applyAlignment="1">
      <alignment horizontal="left" vertical="center" wrapText="1"/>
    </xf>
    <xf numFmtId="0" fontId="25" fillId="0" borderId="20" xfId="9" applyFont="1" applyBorder="1" applyAlignment="1">
      <alignment vertical="center" wrapText="1"/>
    </xf>
    <xf numFmtId="164" fontId="25" fillId="0" borderId="20" xfId="10" applyFont="1" applyFill="1" applyBorder="1" applyAlignment="1">
      <alignment horizontal="center" vertical="center" wrapText="1"/>
    </xf>
    <xf numFmtId="49" fontId="25" fillId="0" borderId="20" xfId="10" applyNumberFormat="1" applyFont="1" applyFill="1" applyBorder="1" applyAlignment="1">
      <alignment horizontal="left" vertical="center" wrapText="1"/>
    </xf>
    <xf numFmtId="9" fontId="25" fillId="0" borderId="20" xfId="11" applyFont="1" applyFill="1" applyBorder="1" applyAlignment="1">
      <alignment horizontal="center" vertical="center" wrapText="1"/>
    </xf>
    <xf numFmtId="0" fontId="26" fillId="0" borderId="49" xfId="9" applyFont="1" applyBorder="1" applyAlignment="1">
      <alignment horizontal="left" vertical="center" wrapText="1" shrinkToFit="1"/>
    </xf>
    <xf numFmtId="166" fontId="0" fillId="0" borderId="0" xfId="0" applyNumberFormat="1"/>
    <xf numFmtId="0" fontId="9" fillId="0" borderId="0" xfId="14" applyFont="1"/>
    <xf numFmtId="0" fontId="8" fillId="0" borderId="16" xfId="14" applyFont="1" applyBorder="1" applyAlignment="1">
      <alignment horizontal="center" vertical="center" shrinkToFit="1"/>
    </xf>
    <xf numFmtId="0" fontId="26" fillId="4" borderId="22" xfId="14" applyFont="1" applyFill="1" applyBorder="1" applyAlignment="1">
      <alignment horizontal="center" vertical="center" shrinkToFit="1"/>
    </xf>
    <xf numFmtId="0" fontId="9" fillId="0" borderId="6" xfId="14" applyFont="1" applyBorder="1" applyAlignment="1">
      <alignment horizontal="center" vertical="center" shrinkToFit="1"/>
    </xf>
    <xf numFmtId="0" fontId="9" fillId="0" borderId="7" xfId="14" applyFont="1" applyBorder="1" applyAlignment="1">
      <alignment horizontal="center" vertical="center" shrinkToFit="1"/>
    </xf>
    <xf numFmtId="0" fontId="9" fillId="0" borderId="58" xfId="14" applyFont="1" applyBorder="1" applyAlignment="1">
      <alignment horizontal="center" vertical="center" shrinkToFit="1"/>
    </xf>
    <xf numFmtId="0" fontId="9" fillId="0" borderId="59" xfId="14" applyFont="1" applyBorder="1" applyAlignment="1">
      <alignment horizontal="justify" vertical="center" shrinkToFit="1"/>
    </xf>
    <xf numFmtId="0" fontId="9" fillId="0" borderId="25" xfId="14" applyFont="1" applyBorder="1" applyAlignment="1">
      <alignment horizontal="center" vertical="center" shrinkToFit="1"/>
    </xf>
    <xf numFmtId="0" fontId="9" fillId="0" borderId="51" xfId="14" applyFont="1" applyBorder="1" applyAlignment="1">
      <alignment horizontal="center" vertical="center" shrinkToFit="1"/>
    </xf>
    <xf numFmtId="0" fontId="9" fillId="0" borderId="57" xfId="14" applyFont="1" applyBorder="1" applyAlignment="1">
      <alignment horizontal="justify" vertical="center" shrinkToFit="1"/>
    </xf>
    <xf numFmtId="0" fontId="9" fillId="0" borderId="31" xfId="14" applyFont="1" applyBorder="1" applyAlignment="1">
      <alignment horizontal="center" vertical="center" shrinkToFit="1"/>
    </xf>
    <xf numFmtId="0" fontId="9" fillId="0" borderId="37" xfId="14" applyFont="1" applyBorder="1" applyAlignment="1">
      <alignment horizontal="center" vertical="center" shrinkToFit="1"/>
    </xf>
    <xf numFmtId="0" fontId="9" fillId="0" borderId="40" xfId="14" applyFont="1" applyBorder="1" applyAlignment="1">
      <alignment horizontal="center" vertical="center" shrinkToFit="1"/>
    </xf>
    <xf numFmtId="0" fontId="9" fillId="0" borderId="41" xfId="14" applyFont="1" applyBorder="1" applyAlignment="1">
      <alignment horizontal="justify" vertical="center" shrinkToFit="1"/>
    </xf>
    <xf numFmtId="9" fontId="9" fillId="0" borderId="41" xfId="14" applyNumberFormat="1" applyFont="1" applyBorder="1" applyAlignment="1">
      <alignment horizontal="center" vertical="center" shrinkToFit="1"/>
    </xf>
    <xf numFmtId="10" fontId="9" fillId="0" borderId="41" xfId="14" applyNumberFormat="1" applyFont="1" applyBorder="1" applyAlignment="1">
      <alignment horizontal="center" vertical="center" shrinkToFit="1"/>
    </xf>
    <xf numFmtId="0" fontId="9" fillId="0" borderId="43" xfId="14" applyFont="1" applyBorder="1" applyAlignment="1">
      <alignment horizontal="center" vertical="center" shrinkToFit="1"/>
    </xf>
    <xf numFmtId="0" fontId="13" fillId="0" borderId="0" xfId="14" applyFont="1"/>
    <xf numFmtId="0" fontId="11" fillId="0" borderId="0" xfId="14" applyFont="1" applyAlignment="1">
      <alignment horizontal="left" vertical="center" shrinkToFit="1"/>
    </xf>
    <xf numFmtId="0" fontId="9" fillId="0" borderId="0" xfId="14" applyFont="1" applyAlignment="1">
      <alignment horizontal="center" vertical="center" shrinkToFit="1"/>
    </xf>
    <xf numFmtId="0" fontId="8" fillId="0" borderId="48" xfId="14" applyFont="1" applyBorder="1" applyAlignment="1">
      <alignment horizontal="center" vertical="center" shrinkToFit="1"/>
    </xf>
    <xf numFmtId="0" fontId="8" fillId="0" borderId="49" xfId="14" applyFont="1" applyBorder="1" applyAlignment="1">
      <alignment horizontal="left" vertical="center" shrinkToFit="1"/>
    </xf>
    <xf numFmtId="0" fontId="8" fillId="0" borderId="49" xfId="14" applyFont="1" applyBorder="1" applyAlignment="1">
      <alignment horizontal="center" vertical="center" shrinkToFit="1"/>
    </xf>
    <xf numFmtId="0" fontId="9" fillId="0" borderId="24" xfId="14" applyFont="1" applyBorder="1" applyAlignment="1">
      <alignment horizontal="center" vertical="center" shrinkToFit="1"/>
    </xf>
    <xf numFmtId="0" fontId="9" fillId="0" borderId="38" xfId="14" applyFont="1" applyBorder="1" applyAlignment="1">
      <alignment horizontal="left" vertical="center" shrinkToFit="1"/>
    </xf>
    <xf numFmtId="0" fontId="9" fillId="0" borderId="41" xfId="14" applyFont="1" applyBorder="1" applyAlignment="1">
      <alignment horizontal="left" vertical="center" shrinkToFit="1"/>
    </xf>
    <xf numFmtId="10" fontId="8" fillId="0" borderId="62" xfId="14" applyNumberFormat="1" applyFont="1" applyBorder="1" applyAlignment="1">
      <alignment horizontal="center" vertical="center" shrinkToFit="1"/>
    </xf>
    <xf numFmtId="0" fontId="9" fillId="0" borderId="44" xfId="14" applyFont="1" applyBorder="1" applyAlignment="1">
      <alignment horizontal="left" vertical="center" wrapText="1"/>
    </xf>
    <xf numFmtId="0" fontId="9" fillId="2" borderId="0" xfId="14" applyFont="1" applyFill="1"/>
    <xf numFmtId="0" fontId="8" fillId="0" borderId="17" xfId="14" applyFont="1" applyBorder="1" applyAlignment="1">
      <alignment horizontal="center" vertical="center" wrapText="1"/>
    </xf>
    <xf numFmtId="0" fontId="9" fillId="0" borderId="44" xfId="14" applyFont="1" applyBorder="1" applyAlignment="1">
      <alignment horizontal="left" vertical="center" shrinkToFit="1"/>
    </xf>
    <xf numFmtId="0" fontId="12" fillId="0" borderId="0" xfId="14" applyFont="1" applyAlignment="1">
      <alignment vertical="center"/>
    </xf>
    <xf numFmtId="0" fontId="14" fillId="0" borderId="0" xfId="14" applyFont="1" applyAlignment="1">
      <alignment horizontal="justify" vertical="center" shrinkToFit="1"/>
    </xf>
    <xf numFmtId="0" fontId="9" fillId="0" borderId="22" xfId="15" applyFont="1" applyBorder="1" applyAlignment="1">
      <alignment horizontal="center" vertical="center" shrinkToFit="1"/>
    </xf>
    <xf numFmtId="0" fontId="9" fillId="0" borderId="6" xfId="15" applyFont="1" applyBorder="1" applyAlignment="1">
      <alignment horizontal="center" vertical="center" shrinkToFit="1"/>
    </xf>
    <xf numFmtId="0" fontId="9" fillId="0" borderId="53" xfId="15" applyFont="1" applyBorder="1" applyAlignment="1">
      <alignment horizontal="left" vertical="center" shrinkToFit="1"/>
    </xf>
    <xf numFmtId="0" fontId="9" fillId="0" borderId="29" xfId="15" applyFont="1" applyBorder="1" applyAlignment="1">
      <alignment horizontal="center" vertical="center" shrinkToFit="1"/>
    </xf>
    <xf numFmtId="0" fontId="9" fillId="0" borderId="53" xfId="15" applyFont="1" applyBorder="1" applyAlignment="1">
      <alignment horizontal="justify" vertical="center" shrinkToFit="1"/>
    </xf>
    <xf numFmtId="0" fontId="9" fillId="0" borderId="1" xfId="15" applyFont="1" applyBorder="1" applyAlignment="1">
      <alignment horizontal="center" vertical="center"/>
    </xf>
    <xf numFmtId="0" fontId="9" fillId="0" borderId="53" xfId="14" applyFont="1" applyBorder="1" applyAlignment="1">
      <alignment horizontal="justify" vertical="center" shrinkToFit="1"/>
    </xf>
    <xf numFmtId="0" fontId="9" fillId="0" borderId="29" xfId="14" applyFont="1" applyBorder="1" applyAlignment="1">
      <alignment horizontal="center" vertical="center" shrinkToFit="1"/>
    </xf>
    <xf numFmtId="0" fontId="9" fillId="0" borderId="54" xfId="14" applyFont="1" applyBorder="1" applyAlignment="1">
      <alignment horizontal="center" vertical="center" shrinkToFit="1"/>
    </xf>
    <xf numFmtId="0" fontId="9" fillId="0" borderId="55" xfId="14" applyFont="1" applyBorder="1" applyAlignment="1">
      <alignment horizontal="left" vertical="center" shrinkToFit="1"/>
    </xf>
    <xf numFmtId="0" fontId="9" fillId="0" borderId="21" xfId="14" applyFont="1" applyBorder="1" applyAlignment="1">
      <alignment horizontal="center" vertical="center" shrinkToFit="1"/>
    </xf>
    <xf numFmtId="0" fontId="8" fillId="0" borderId="0" xfId="14" applyFont="1" applyAlignment="1">
      <alignment horizontal="justify" vertical="center" shrinkToFit="1"/>
    </xf>
    <xf numFmtId="0" fontId="8" fillId="0" borderId="14" xfId="14" applyFont="1" applyBorder="1" applyAlignment="1">
      <alignment horizontal="center" vertical="center" wrapText="1"/>
    </xf>
    <xf numFmtId="0" fontId="8" fillId="0" borderId="16" xfId="14" applyFont="1" applyBorder="1" applyAlignment="1">
      <alignment horizontal="center" vertical="center" wrapText="1"/>
    </xf>
    <xf numFmtId="0" fontId="9" fillId="0" borderId="15" xfId="14" applyFont="1" applyBorder="1" applyAlignment="1">
      <alignment horizontal="center" vertical="center" wrapText="1"/>
    </xf>
    <xf numFmtId="0" fontId="8" fillId="0" borderId="14" xfId="14" applyFont="1" applyBorder="1" applyAlignment="1">
      <alignment horizontal="center" vertical="center" shrinkToFit="1"/>
    </xf>
    <xf numFmtId="0" fontId="9" fillId="0" borderId="20" xfId="14" applyFont="1" applyBorder="1" applyAlignment="1">
      <alignment horizontal="justify" vertical="center" wrapText="1"/>
    </xf>
    <xf numFmtId="0" fontId="9" fillId="0" borderId="5" xfId="14" applyFont="1" applyBorder="1"/>
    <xf numFmtId="0" fontId="9" fillId="0" borderId="0" xfId="14" applyFont="1" applyAlignment="1">
      <alignment horizontal="center"/>
    </xf>
    <xf numFmtId="0" fontId="8" fillId="0" borderId="17" xfId="14" applyFont="1" applyBorder="1" applyAlignment="1">
      <alignment vertical="center" wrapText="1"/>
    </xf>
    <xf numFmtId="0" fontId="9" fillId="0" borderId="20" xfId="14" applyFont="1" applyBorder="1" applyAlignment="1">
      <alignment vertical="center" wrapText="1"/>
    </xf>
    <xf numFmtId="43" fontId="9" fillId="0" borderId="0" xfId="14" applyNumberFormat="1" applyFont="1"/>
    <xf numFmtId="0" fontId="8" fillId="0" borderId="15" xfId="14" applyFont="1" applyBorder="1" applyAlignment="1">
      <alignment horizontal="center" vertical="center" wrapText="1"/>
    </xf>
    <xf numFmtId="0" fontId="17" fillId="4" borderId="77" xfId="0" applyFont="1" applyFill="1" applyBorder="1" applyAlignment="1">
      <alignment horizontal="center" vertical="center" wrapText="1"/>
    </xf>
    <xf numFmtId="166" fontId="19" fillId="4" borderId="66" xfId="0" applyNumberFormat="1" applyFont="1" applyFill="1" applyBorder="1" applyAlignment="1">
      <alignment vertical="center" wrapText="1"/>
    </xf>
    <xf numFmtId="10" fontId="18" fillId="0" borderId="66" xfId="0" applyNumberFormat="1" applyFont="1" applyBorder="1" applyAlignment="1">
      <alignment horizontal="center" vertical="center" wrapText="1"/>
    </xf>
    <xf numFmtId="0" fontId="22" fillId="4" borderId="79" xfId="6" applyFont="1" applyFill="1" applyBorder="1" applyAlignment="1">
      <alignment horizontal="center" vertical="center" wrapText="1"/>
    </xf>
    <xf numFmtId="0" fontId="25" fillId="2" borderId="0" xfId="9" applyFont="1" applyFill="1" applyAlignment="1">
      <alignment horizontal="justify" vertical="center" shrinkToFit="1"/>
    </xf>
    <xf numFmtId="164" fontId="25" fillId="2" borderId="80" xfId="10" applyFont="1" applyFill="1" applyBorder="1" applyAlignment="1">
      <alignment vertical="center" shrinkToFit="1"/>
    </xf>
    <xf numFmtId="0" fontId="25" fillId="0" borderId="6" xfId="9" applyFont="1" applyBorder="1" applyAlignment="1">
      <alignment horizontal="center" vertical="center"/>
    </xf>
    <xf numFmtId="0" fontId="25" fillId="0" borderId="0" xfId="9" applyFont="1" applyAlignment="1">
      <alignment horizontal="justify" vertical="center" shrinkToFit="1"/>
    </xf>
    <xf numFmtId="164" fontId="25" fillId="0" borderId="80" xfId="10" applyFont="1" applyFill="1" applyBorder="1" applyAlignment="1">
      <alignment vertical="center" shrinkToFit="1"/>
    </xf>
    <xf numFmtId="0" fontId="9" fillId="0" borderId="55" xfId="14" applyFont="1" applyBorder="1" applyAlignment="1">
      <alignment horizontal="justify" vertical="center" shrinkToFit="1"/>
    </xf>
    <xf numFmtId="164" fontId="9" fillId="0" borderId="1" xfId="1" applyFont="1" applyFill="1" applyBorder="1" applyAlignment="1">
      <alignment horizontal="center" vertical="center" shrinkToFit="1"/>
    </xf>
    <xf numFmtId="14" fontId="9" fillId="0" borderId="20" xfId="1" applyNumberFormat="1" applyFont="1" applyFill="1" applyBorder="1" applyAlignment="1">
      <alignment horizontal="center" vertical="center" shrinkToFit="1"/>
    </xf>
    <xf numFmtId="168" fontId="18" fillId="0" borderId="66" xfId="4" applyNumberFormat="1" applyFont="1" applyBorder="1" applyAlignment="1">
      <alignment horizontal="center" vertical="center" wrapText="1"/>
    </xf>
    <xf numFmtId="0" fontId="17" fillId="4" borderId="66" xfId="0" applyFont="1" applyFill="1" applyBorder="1" applyAlignment="1">
      <alignment horizontal="center" vertical="center" wrapText="1"/>
    </xf>
    <xf numFmtId="166" fontId="17" fillId="4" borderId="66" xfId="0" applyNumberFormat="1" applyFont="1" applyFill="1" applyBorder="1" applyAlignment="1">
      <alignment horizontal="center" vertical="center" wrapText="1"/>
    </xf>
    <xf numFmtId="0" fontId="0" fillId="0" borderId="66" xfId="0" applyBorder="1"/>
    <xf numFmtId="0" fontId="5" fillId="0" borderId="66" xfId="0" applyFont="1" applyBorder="1" applyAlignment="1">
      <alignment wrapText="1"/>
    </xf>
    <xf numFmtId="0" fontId="5" fillId="0" borderId="66" xfId="0" applyFont="1" applyBorder="1" applyAlignment="1">
      <alignment horizontal="center" vertical="center" wrapText="1"/>
    </xf>
    <xf numFmtId="0" fontId="1" fillId="0" borderId="66" xfId="6" applyFont="1" applyBorder="1" applyAlignment="1">
      <alignment wrapText="1"/>
    </xf>
    <xf numFmtId="0" fontId="1" fillId="0" borderId="66" xfId="6" applyFont="1" applyBorder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44" fontId="17" fillId="4" borderId="0" xfId="0" applyNumberFormat="1" applyFont="1" applyFill="1" applyAlignment="1">
      <alignment horizontal="center" vertical="center" wrapText="1"/>
    </xf>
    <xf numFmtId="44" fontId="19" fillId="4" borderId="84" xfId="0" applyNumberFormat="1" applyFont="1" applyFill="1" applyBorder="1" applyAlignment="1">
      <alignment vertical="center" wrapText="1"/>
    </xf>
    <xf numFmtId="44" fontId="19" fillId="4" borderId="85" xfId="0" applyNumberFormat="1" applyFont="1" applyFill="1" applyBorder="1" applyAlignment="1">
      <alignment vertical="center" wrapText="1"/>
    </xf>
    <xf numFmtId="0" fontId="0" fillId="0" borderId="66" xfId="0" applyBorder="1" applyAlignment="1">
      <alignment horizontal="center" vertical="center" wrapText="1"/>
    </xf>
    <xf numFmtId="164" fontId="0" fillId="0" borderId="66" xfId="1" applyFont="1" applyBorder="1" applyAlignment="1">
      <alignment horizontal="center" vertical="center"/>
    </xf>
    <xf numFmtId="0" fontId="18" fillId="0" borderId="66" xfId="0" applyFont="1" applyBorder="1" applyAlignment="1">
      <alignment vertical="center" wrapText="1"/>
    </xf>
    <xf numFmtId="9" fontId="18" fillId="0" borderId="66" xfId="0" applyNumberFormat="1" applyFont="1" applyBorder="1" applyAlignment="1">
      <alignment horizontal="center" vertical="center" wrapText="1"/>
    </xf>
    <xf numFmtId="44" fontId="0" fillId="0" borderId="66" xfId="0" applyNumberFormat="1" applyBorder="1"/>
    <xf numFmtId="0" fontId="5" fillId="2" borderId="66" xfId="0" applyFont="1" applyFill="1" applyBorder="1" applyAlignment="1">
      <alignment wrapText="1"/>
    </xf>
    <xf numFmtId="0" fontId="5" fillId="2" borderId="66" xfId="0" applyFont="1" applyFill="1" applyBorder="1" applyAlignment="1">
      <alignment horizontal="center" vertical="center" wrapText="1"/>
    </xf>
    <xf numFmtId="0" fontId="18" fillId="2" borderId="66" xfId="4" applyNumberFormat="1" applyFont="1" applyFill="1" applyBorder="1" applyAlignment="1">
      <alignment horizontal="center" vertical="center" wrapText="1"/>
    </xf>
    <xf numFmtId="44" fontId="18" fillId="2" borderId="66" xfId="4" applyNumberFormat="1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 wrapText="1"/>
    </xf>
    <xf numFmtId="0" fontId="18" fillId="0" borderId="76" xfId="4" applyNumberFormat="1" applyFont="1" applyBorder="1" applyAlignment="1">
      <alignment horizontal="center" vertical="center" wrapText="1"/>
    </xf>
    <xf numFmtId="167" fontId="18" fillId="0" borderId="76" xfId="4" applyNumberFormat="1" applyFont="1" applyBorder="1" applyAlignment="1">
      <alignment horizontal="center" vertical="center" wrapText="1"/>
    </xf>
    <xf numFmtId="44" fontId="18" fillId="0" borderId="76" xfId="4" applyNumberFormat="1" applyFont="1" applyBorder="1" applyAlignment="1">
      <alignment horizontal="center" vertical="center" wrapText="1"/>
    </xf>
    <xf numFmtId="44" fontId="18" fillId="0" borderId="66" xfId="8" applyFont="1" applyBorder="1" applyAlignment="1">
      <alignment horizontal="center" vertical="center" wrapText="1"/>
    </xf>
    <xf numFmtId="0" fontId="0" fillId="0" borderId="86" xfId="0" applyBorder="1"/>
    <xf numFmtId="43" fontId="9" fillId="0" borderId="20" xfId="0" applyNumberFormat="1" applyFont="1" applyBorder="1" applyAlignment="1">
      <alignment horizontal="justify" vertical="center" wrapText="1"/>
    </xf>
    <xf numFmtId="164" fontId="9" fillId="0" borderId="4" xfId="1" applyFont="1" applyFill="1" applyBorder="1" applyAlignment="1">
      <alignment horizontal="center" vertical="center" wrapText="1" shrinkToFit="1"/>
    </xf>
    <xf numFmtId="164" fontId="9" fillId="0" borderId="52" xfId="1" applyFont="1" applyFill="1" applyBorder="1" applyAlignment="1">
      <alignment horizontal="center" vertical="center" wrapText="1" shrinkToFit="1"/>
    </xf>
    <xf numFmtId="0" fontId="18" fillId="0" borderId="83" xfId="6" applyFont="1" applyBorder="1" applyAlignment="1">
      <alignment horizontal="center" vertical="center" wrapText="1"/>
    </xf>
    <xf numFmtId="44" fontId="18" fillId="0" borderId="83" xfId="8" applyFont="1" applyBorder="1" applyAlignment="1">
      <alignment horizontal="center" vertical="center" wrapText="1"/>
    </xf>
    <xf numFmtId="164" fontId="18" fillId="0" borderId="83" xfId="1" applyFont="1" applyBorder="1" applyAlignment="1">
      <alignment horizontal="center" vertical="center" wrapText="1"/>
    </xf>
    <xf numFmtId="44" fontId="22" fillId="4" borderId="1" xfId="6" applyNumberFormat="1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164" fontId="25" fillId="2" borderId="1" xfId="10" applyFont="1" applyFill="1" applyBorder="1" applyAlignment="1">
      <alignment horizontal="left" vertical="center" shrinkToFit="1"/>
    </xf>
    <xf numFmtId="164" fontId="25" fillId="2" borderId="13" xfId="10" applyFont="1" applyFill="1" applyBorder="1" applyAlignment="1">
      <alignment horizontal="left" vertical="center" shrinkToFit="1"/>
    </xf>
    <xf numFmtId="164" fontId="26" fillId="0" borderId="17" xfId="10" applyFont="1" applyFill="1" applyBorder="1" applyAlignment="1">
      <alignment horizontal="center" vertical="center" shrinkToFit="1"/>
    </xf>
    <xf numFmtId="0" fontId="1" fillId="0" borderId="66" xfId="6" applyFont="1" applyBorder="1" applyAlignment="1">
      <alignment horizontal="center" vertical="center" wrapText="1"/>
    </xf>
    <xf numFmtId="0" fontId="4" fillId="0" borderId="0" xfId="6" applyAlignment="1">
      <alignment horizontal="center"/>
    </xf>
    <xf numFmtId="0" fontId="23" fillId="4" borderId="65" xfId="6" applyFont="1" applyFill="1" applyBorder="1" applyAlignment="1">
      <alignment horizontal="center" vertical="center" wrapText="1"/>
    </xf>
    <xf numFmtId="0" fontId="22" fillId="4" borderId="1" xfId="6" applyFont="1" applyFill="1" applyBorder="1" applyAlignment="1">
      <alignment horizontal="center" vertical="center" wrapText="1"/>
    </xf>
    <xf numFmtId="0" fontId="8" fillId="4" borderId="16" xfId="14" applyFont="1" applyFill="1" applyBorder="1" applyAlignment="1">
      <alignment horizontal="center" vertical="center" wrapText="1"/>
    </xf>
    <xf numFmtId="0" fontId="8" fillId="4" borderId="18" xfId="14" applyFont="1" applyFill="1" applyBorder="1" applyAlignment="1">
      <alignment horizontal="center" vertical="center" wrapText="1"/>
    </xf>
    <xf numFmtId="0" fontId="8" fillId="4" borderId="17" xfId="14" applyFont="1" applyFill="1" applyBorder="1" applyAlignment="1">
      <alignment horizontal="center" vertical="center" wrapText="1"/>
    </xf>
    <xf numFmtId="0" fontId="13" fillId="0" borderId="56" xfId="3" applyFont="1" applyFill="1" applyBorder="1" applyAlignment="1">
      <alignment horizontal="left" wrapText="1"/>
    </xf>
    <xf numFmtId="0" fontId="9" fillId="0" borderId="16" xfId="14" applyFont="1" applyBorder="1" applyAlignment="1">
      <alignment vertical="center" wrapText="1"/>
    </xf>
    <xf numFmtId="0" fontId="9" fillId="0" borderId="17" xfId="14" applyFont="1" applyBorder="1" applyAlignment="1">
      <alignment vertical="center" wrapText="1"/>
    </xf>
    <xf numFmtId="0" fontId="8" fillId="0" borderId="16" xfId="14" applyFont="1" applyBorder="1" applyAlignment="1">
      <alignment horizontal="center" vertical="center" wrapText="1"/>
    </xf>
    <xf numFmtId="0" fontId="8" fillId="0" borderId="18" xfId="14" applyFont="1" applyBorder="1" applyAlignment="1">
      <alignment horizontal="center" vertical="center" wrapText="1"/>
    </xf>
    <xf numFmtId="0" fontId="8" fillId="0" borderId="17" xfId="14" applyFont="1" applyBorder="1" applyAlignment="1">
      <alignment horizontal="center" vertical="center" wrapText="1"/>
    </xf>
    <xf numFmtId="0" fontId="9" fillId="0" borderId="11" xfId="14" applyFont="1" applyBorder="1" applyAlignment="1">
      <alignment vertical="center" wrapText="1"/>
    </xf>
    <xf numFmtId="0" fontId="9" fillId="0" borderId="12" xfId="14" applyFont="1" applyBorder="1" applyAlignment="1">
      <alignment vertical="center" wrapText="1"/>
    </xf>
    <xf numFmtId="0" fontId="8" fillId="5" borderId="16" xfId="14" applyFont="1" applyFill="1" applyBorder="1" applyAlignment="1">
      <alignment horizontal="left" vertical="center"/>
    </xf>
    <xf numFmtId="0" fontId="8" fillId="5" borderId="18" xfId="14" applyFont="1" applyFill="1" applyBorder="1" applyAlignment="1">
      <alignment horizontal="left" vertical="center"/>
    </xf>
    <xf numFmtId="0" fontId="8" fillId="5" borderId="17" xfId="14" applyFont="1" applyFill="1" applyBorder="1" applyAlignment="1">
      <alignment horizontal="left" vertical="center"/>
    </xf>
    <xf numFmtId="0" fontId="12" fillId="0" borderId="0" xfId="14" applyFont="1" applyAlignment="1">
      <alignment horizontal="justify" vertical="justify" wrapText="1"/>
    </xf>
    <xf numFmtId="0" fontId="8" fillId="4" borderId="16" xfId="14" applyFont="1" applyFill="1" applyBorder="1" applyAlignment="1">
      <alignment horizontal="left" vertical="center"/>
    </xf>
    <xf numFmtId="0" fontId="8" fillId="4" borderId="18" xfId="14" applyFont="1" applyFill="1" applyBorder="1" applyAlignment="1">
      <alignment horizontal="left" vertical="center"/>
    </xf>
    <xf numFmtId="0" fontId="8" fillId="4" borderId="17" xfId="14" applyFont="1" applyFill="1" applyBorder="1" applyAlignment="1">
      <alignment horizontal="left" vertical="center"/>
    </xf>
    <xf numFmtId="0" fontId="8" fillId="0" borderId="16" xfId="14" applyFont="1" applyBorder="1" applyAlignment="1">
      <alignment horizontal="left" vertical="center" wrapText="1"/>
    </xf>
    <xf numFmtId="0" fontId="8" fillId="0" borderId="17" xfId="14" applyFont="1" applyBorder="1" applyAlignment="1">
      <alignment horizontal="left" vertical="center" wrapText="1"/>
    </xf>
    <xf numFmtId="0" fontId="8" fillId="9" borderId="16" xfId="14" applyFont="1" applyFill="1" applyBorder="1" applyAlignment="1">
      <alignment horizontal="left" vertical="center"/>
    </xf>
    <xf numFmtId="0" fontId="8" fillId="9" borderId="18" xfId="14" applyFont="1" applyFill="1" applyBorder="1" applyAlignment="1">
      <alignment horizontal="left" vertical="center"/>
    </xf>
    <xf numFmtId="0" fontId="8" fillId="9" borderId="17" xfId="14" applyFont="1" applyFill="1" applyBorder="1" applyAlignment="1">
      <alignment horizontal="left" vertical="center"/>
    </xf>
    <xf numFmtId="0" fontId="12" fillId="0" borderId="56" xfId="14" applyFont="1" applyBorder="1" applyAlignment="1">
      <alignment horizontal="justify" vertical="justify" wrapText="1"/>
    </xf>
    <xf numFmtId="0" fontId="8" fillId="8" borderId="16" xfId="14" applyFont="1" applyFill="1" applyBorder="1" applyAlignment="1">
      <alignment horizontal="left" vertical="center"/>
    </xf>
    <xf numFmtId="0" fontId="8" fillId="8" borderId="18" xfId="14" applyFont="1" applyFill="1" applyBorder="1" applyAlignment="1">
      <alignment horizontal="left" vertical="center"/>
    </xf>
    <xf numFmtId="0" fontId="8" fillId="8" borderId="17" xfId="14" applyFont="1" applyFill="1" applyBorder="1" applyAlignment="1">
      <alignment horizontal="left" vertical="center"/>
    </xf>
    <xf numFmtId="0" fontId="8" fillId="3" borderId="16" xfId="14" applyFont="1" applyFill="1" applyBorder="1" applyAlignment="1">
      <alignment horizontal="left" vertical="center"/>
    </xf>
    <xf numFmtId="0" fontId="8" fillId="3" borderId="18" xfId="14" applyFont="1" applyFill="1" applyBorder="1" applyAlignment="1">
      <alignment horizontal="left" vertical="center"/>
    </xf>
    <xf numFmtId="0" fontId="8" fillId="3" borderId="17" xfId="14" applyFont="1" applyFill="1" applyBorder="1" applyAlignment="1">
      <alignment horizontal="left" vertical="center"/>
    </xf>
    <xf numFmtId="0" fontId="8" fillId="7" borderId="16" xfId="14" applyFont="1" applyFill="1" applyBorder="1" applyAlignment="1">
      <alignment horizontal="left" vertical="center"/>
    </xf>
    <xf numFmtId="0" fontId="8" fillId="7" borderId="18" xfId="14" applyFont="1" applyFill="1" applyBorder="1" applyAlignment="1">
      <alignment horizontal="left" vertical="center"/>
    </xf>
    <xf numFmtId="0" fontId="8" fillId="7" borderId="17" xfId="14" applyFont="1" applyFill="1" applyBorder="1" applyAlignment="1">
      <alignment horizontal="left" vertical="center"/>
    </xf>
    <xf numFmtId="0" fontId="12" fillId="0" borderId="56" xfId="14" applyFont="1" applyBorder="1" applyAlignment="1">
      <alignment horizontal="left" vertical="center" wrapText="1"/>
    </xf>
    <xf numFmtId="0" fontId="8" fillId="0" borderId="16" xfId="14" applyFont="1" applyBorder="1" applyAlignment="1">
      <alignment horizontal="justify" vertical="center" shrinkToFit="1"/>
    </xf>
    <xf numFmtId="0" fontId="8" fillId="0" borderId="18" xfId="14" applyFont="1" applyBorder="1" applyAlignment="1">
      <alignment horizontal="justify" vertical="center" shrinkToFit="1"/>
    </xf>
    <xf numFmtId="0" fontId="12" fillId="0" borderId="0" xfId="14" applyFont="1" applyAlignment="1">
      <alignment vertical="center" wrapText="1"/>
    </xf>
    <xf numFmtId="0" fontId="12" fillId="0" borderId="0" xfId="14" applyFont="1" applyAlignment="1">
      <alignment wrapText="1"/>
    </xf>
    <xf numFmtId="0" fontId="8" fillId="3" borderId="16" xfId="14" applyFont="1" applyFill="1" applyBorder="1" applyAlignment="1">
      <alignment horizontal="left" vertical="center" wrapText="1"/>
    </xf>
    <xf numFmtId="0" fontId="8" fillId="3" borderId="18" xfId="14" applyFont="1" applyFill="1" applyBorder="1" applyAlignment="1">
      <alignment horizontal="left" vertical="center" wrapText="1"/>
    </xf>
    <xf numFmtId="0" fontId="8" fillId="3" borderId="17" xfId="14" applyFont="1" applyFill="1" applyBorder="1" applyAlignment="1">
      <alignment horizontal="left" vertical="center" wrapText="1"/>
    </xf>
    <xf numFmtId="0" fontId="8" fillId="0" borderId="46" xfId="14" applyFont="1" applyBorder="1" applyAlignment="1">
      <alignment horizontal="justify" vertical="center" shrinkToFit="1"/>
    </xf>
    <xf numFmtId="0" fontId="8" fillId="0" borderId="33" xfId="14" applyFont="1" applyBorder="1" applyAlignment="1">
      <alignment horizontal="justify" vertical="center" shrinkToFit="1"/>
    </xf>
    <xf numFmtId="0" fontId="8" fillId="0" borderId="35" xfId="14" applyFont="1" applyBorder="1" applyAlignment="1">
      <alignment horizontal="center" vertical="center" wrapText="1"/>
    </xf>
    <xf numFmtId="0" fontId="9" fillId="0" borderId="27" xfId="15" applyFont="1" applyBorder="1" applyAlignment="1">
      <alignment horizontal="justify" vertical="center" shrinkToFit="1"/>
    </xf>
    <xf numFmtId="0" fontId="9" fillId="0" borderId="38" xfId="15" applyFont="1" applyBorder="1" applyAlignment="1">
      <alignment horizontal="justify" vertical="center" shrinkToFit="1"/>
    </xf>
    <xf numFmtId="0" fontId="9" fillId="0" borderId="29" xfId="15" applyFont="1" applyBorder="1" applyAlignment="1">
      <alignment horizontal="justify" vertical="center" shrinkToFit="1"/>
    </xf>
    <xf numFmtId="0" fontId="9" fillId="0" borderId="41" xfId="15" applyFont="1" applyBorder="1" applyAlignment="1">
      <alignment horizontal="justify" vertical="center" shrinkToFit="1"/>
    </xf>
    <xf numFmtId="0" fontId="9" fillId="0" borderId="29" xfId="14" applyFont="1" applyBorder="1" applyAlignment="1">
      <alignment horizontal="justify" vertical="center" shrinkToFit="1"/>
    </xf>
    <xf numFmtId="0" fontId="9" fillId="0" borderId="41" xfId="14" applyFont="1" applyBorder="1" applyAlignment="1">
      <alignment horizontal="justify" vertical="center" shrinkToFit="1"/>
    </xf>
    <xf numFmtId="0" fontId="8" fillId="0" borderId="6" xfId="14" applyFont="1" applyBorder="1" applyAlignment="1">
      <alignment horizontal="center" vertical="center" shrinkToFit="1"/>
    </xf>
    <xf numFmtId="0" fontId="8" fillId="0" borderId="1" xfId="14" applyFont="1" applyBorder="1" applyAlignment="1">
      <alignment horizontal="center" vertical="center" shrinkToFit="1"/>
    </xf>
    <xf numFmtId="0" fontId="8" fillId="6" borderId="19" xfId="14" applyFont="1" applyFill="1" applyBorder="1" applyAlignment="1">
      <alignment horizontal="left" vertical="center"/>
    </xf>
    <xf numFmtId="0" fontId="8" fillId="6" borderId="10" xfId="14" applyFont="1" applyFill="1" applyBorder="1" applyAlignment="1">
      <alignment horizontal="left" vertical="center"/>
    </xf>
    <xf numFmtId="0" fontId="8" fillId="0" borderId="35" xfId="14" applyFont="1" applyBorder="1" applyAlignment="1">
      <alignment horizontal="justify" vertical="center" shrinkToFit="1"/>
    </xf>
    <xf numFmtId="0" fontId="8" fillId="0" borderId="36" xfId="14" applyFont="1" applyBorder="1" applyAlignment="1">
      <alignment horizontal="justify" vertical="center" shrinkToFit="1"/>
    </xf>
    <xf numFmtId="0" fontId="9" fillId="0" borderId="38" xfId="14" applyFont="1" applyBorder="1" applyAlignment="1">
      <alignment horizontal="justify" vertical="center" shrinkToFit="1"/>
    </xf>
    <xf numFmtId="0" fontId="9" fillId="0" borderId="44" xfId="14" applyFont="1" applyBorder="1" applyAlignment="1">
      <alignment horizontal="justify" vertical="center" shrinkToFit="1"/>
    </xf>
    <xf numFmtId="0" fontId="8" fillId="0" borderId="47" xfId="14" applyFont="1" applyBorder="1" applyAlignment="1">
      <alignment horizontal="justify" vertical="center" shrinkToFit="1"/>
    </xf>
    <xf numFmtId="0" fontId="8" fillId="0" borderId="46" xfId="14" applyFont="1" applyBorder="1" applyAlignment="1">
      <alignment horizontal="center" vertical="center" shrinkToFit="1"/>
    </xf>
    <xf numFmtId="0" fontId="8" fillId="0" borderId="33" xfId="14" applyFont="1" applyBorder="1" applyAlignment="1">
      <alignment horizontal="center" vertical="center" shrinkToFit="1"/>
    </xf>
    <xf numFmtId="0" fontId="9" fillId="0" borderId="32" xfId="14" applyFont="1" applyBorder="1" applyAlignment="1">
      <alignment horizontal="justify" vertical="center" shrinkToFit="1"/>
    </xf>
    <xf numFmtId="0" fontId="9" fillId="0" borderId="81" xfId="14" applyFont="1" applyBorder="1" applyAlignment="1">
      <alignment horizontal="justify" vertical="center" shrinkToFit="1"/>
    </xf>
    <xf numFmtId="0" fontId="8" fillId="0" borderId="11" xfId="14" applyFont="1" applyBorder="1" applyAlignment="1">
      <alignment horizontal="center" vertical="center" wrapText="1"/>
    </xf>
    <xf numFmtId="0" fontId="8" fillId="0" borderId="56" xfId="14" applyFont="1" applyBorder="1" applyAlignment="1">
      <alignment horizontal="center" vertical="center" wrapText="1"/>
    </xf>
    <xf numFmtId="0" fontId="8" fillId="0" borderId="12" xfId="14" applyFont="1" applyBorder="1" applyAlignment="1">
      <alignment horizontal="center" vertical="center" wrapText="1"/>
    </xf>
    <xf numFmtId="0" fontId="8" fillId="0" borderId="19" xfId="14" applyFont="1" applyBorder="1" applyAlignment="1">
      <alignment horizontal="center" vertical="center" wrapText="1"/>
    </xf>
    <xf numFmtId="0" fontId="8" fillId="0" borderId="10" xfId="14" applyFont="1" applyBorder="1" applyAlignment="1">
      <alignment horizontal="center" vertical="center" wrapText="1"/>
    </xf>
    <xf numFmtId="0" fontId="8" fillId="0" borderId="20" xfId="14" applyFont="1" applyBorder="1" applyAlignment="1">
      <alignment horizontal="center" vertical="center" wrapText="1"/>
    </xf>
    <xf numFmtId="0" fontId="8" fillId="0" borderId="16" xfId="14" applyFont="1" applyBorder="1" applyAlignment="1">
      <alignment horizontal="center" vertical="center" shrinkToFit="1"/>
    </xf>
    <xf numFmtId="0" fontId="8" fillId="0" borderId="18" xfId="14" applyFont="1" applyBorder="1" applyAlignment="1">
      <alignment horizontal="center" vertical="center" shrinkToFit="1"/>
    </xf>
    <xf numFmtId="0" fontId="26" fillId="4" borderId="13" xfId="14" applyFont="1" applyFill="1" applyBorder="1" applyAlignment="1">
      <alignment horizontal="left" vertical="center" shrinkToFit="1"/>
    </xf>
    <xf numFmtId="0" fontId="9" fillId="0" borderId="1" xfId="14" applyFont="1" applyBorder="1" applyAlignment="1">
      <alignment horizontal="left" vertical="center" shrinkToFit="1"/>
    </xf>
    <xf numFmtId="0" fontId="9" fillId="0" borderId="3" xfId="14" applyFont="1" applyBorder="1" applyAlignment="1">
      <alignment horizontal="justify" vertical="center" wrapText="1" shrinkToFit="1"/>
    </xf>
    <xf numFmtId="0" fontId="9" fillId="0" borderId="2" xfId="14" applyFont="1" applyBorder="1" applyAlignment="1">
      <alignment horizontal="justify" vertical="center" wrapText="1" shrinkToFit="1"/>
    </xf>
    <xf numFmtId="0" fontId="9" fillId="0" borderId="8" xfId="14" applyFont="1" applyBorder="1" applyAlignment="1">
      <alignment horizontal="left" vertical="center" shrinkToFit="1"/>
    </xf>
    <xf numFmtId="0" fontId="8" fillId="0" borderId="16" xfId="14" applyFont="1" applyBorder="1" applyAlignment="1">
      <alignment horizontal="left" vertical="center" shrinkToFit="1"/>
    </xf>
    <xf numFmtId="0" fontId="8" fillId="0" borderId="18" xfId="14" applyFont="1" applyBorder="1" applyAlignment="1">
      <alignment horizontal="left" vertical="center" shrinkToFit="1"/>
    </xf>
    <xf numFmtId="0" fontId="8" fillId="0" borderId="60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9" fillId="0" borderId="26" xfId="14" applyFont="1" applyBorder="1" applyAlignment="1">
      <alignment horizontal="justify" vertical="center" shrinkToFit="1"/>
    </xf>
    <xf numFmtId="0" fontId="9" fillId="0" borderId="27" xfId="14" applyFont="1" applyBorder="1" applyAlignment="1">
      <alignment horizontal="justify" vertical="center" shrinkToFit="1"/>
    </xf>
    <xf numFmtId="0" fontId="8" fillId="0" borderId="5" xfId="14" applyFont="1" applyBorder="1" applyAlignment="1">
      <alignment horizontal="center" vertical="center" wrapText="1"/>
    </xf>
    <xf numFmtId="0" fontId="8" fillId="0" borderId="0" xfId="14" applyFont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 wrapText="1"/>
    </xf>
    <xf numFmtId="0" fontId="16" fillId="3" borderId="87" xfId="0" applyFont="1" applyFill="1" applyBorder="1" applyAlignment="1">
      <alignment horizontal="center" vertical="center" wrapText="1"/>
    </xf>
    <xf numFmtId="0" fontId="16" fillId="3" borderId="82" xfId="0" applyFont="1" applyFill="1" applyBorder="1" applyAlignment="1">
      <alignment horizontal="center" vertical="center" wrapText="1"/>
    </xf>
    <xf numFmtId="0" fontId="19" fillId="4" borderId="84" xfId="0" applyFont="1" applyFill="1" applyBorder="1" applyAlignment="1">
      <alignment horizontal="center" vertical="center" wrapText="1"/>
    </xf>
    <xf numFmtId="0" fontId="19" fillId="4" borderId="8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6" fillId="3" borderId="16" xfId="9" applyFont="1" applyFill="1" applyBorder="1" applyAlignment="1">
      <alignment horizontal="center" vertical="center"/>
    </xf>
    <xf numFmtId="0" fontId="26" fillId="3" borderId="18" xfId="9" applyFont="1" applyFill="1" applyBorder="1" applyAlignment="1">
      <alignment horizontal="center" vertical="center"/>
    </xf>
    <xf numFmtId="0" fontId="26" fillId="3" borderId="17" xfId="9" applyFont="1" applyFill="1" applyBorder="1" applyAlignment="1">
      <alignment horizontal="center" vertical="center"/>
    </xf>
    <xf numFmtId="0" fontId="26" fillId="6" borderId="16" xfId="9" applyFont="1" applyFill="1" applyBorder="1" applyAlignment="1">
      <alignment horizontal="center" vertical="center"/>
    </xf>
    <xf numFmtId="0" fontId="26" fillId="6" borderId="18" xfId="9" applyFont="1" applyFill="1" applyBorder="1" applyAlignment="1">
      <alignment horizontal="center" vertical="center"/>
    </xf>
    <xf numFmtId="0" fontId="26" fillId="6" borderId="17" xfId="9" applyFont="1" applyFill="1" applyBorder="1" applyAlignment="1">
      <alignment horizontal="center" vertical="center"/>
    </xf>
    <xf numFmtId="0" fontId="26" fillId="0" borderId="35" xfId="9" applyFont="1" applyBorder="1" applyAlignment="1">
      <alignment horizontal="center" vertical="center" shrinkToFit="1"/>
    </xf>
    <xf numFmtId="0" fontId="26" fillId="0" borderId="36" xfId="9" applyFont="1" applyBorder="1" applyAlignment="1">
      <alignment horizontal="center" vertical="center" shrinkToFit="1"/>
    </xf>
    <xf numFmtId="0" fontId="25" fillId="2" borderId="13" xfId="9" applyFont="1" applyFill="1" applyBorder="1" applyAlignment="1">
      <alignment horizontal="justify" vertical="center" shrinkToFit="1"/>
    </xf>
    <xf numFmtId="0" fontId="25" fillId="2" borderId="1" xfId="9" applyFont="1" applyFill="1" applyBorder="1" applyAlignment="1">
      <alignment horizontal="justify" vertical="center" shrinkToFit="1"/>
    </xf>
    <xf numFmtId="0" fontId="26" fillId="7" borderId="16" xfId="9" applyFont="1" applyFill="1" applyBorder="1" applyAlignment="1">
      <alignment horizontal="center" vertical="center"/>
    </xf>
    <xf numFmtId="0" fontId="26" fillId="7" borderId="18" xfId="9" applyFont="1" applyFill="1" applyBorder="1" applyAlignment="1">
      <alignment horizontal="center" vertical="center"/>
    </xf>
    <xf numFmtId="0" fontId="26" fillId="7" borderId="17" xfId="9" applyFont="1" applyFill="1" applyBorder="1" applyAlignment="1">
      <alignment horizontal="center" vertical="center"/>
    </xf>
    <xf numFmtId="0" fontId="26" fillId="8" borderId="16" xfId="9" applyFont="1" applyFill="1" applyBorder="1" applyAlignment="1">
      <alignment horizontal="center" vertical="center"/>
    </xf>
    <xf numFmtId="0" fontId="26" fillId="8" borderId="18" xfId="9" applyFont="1" applyFill="1" applyBorder="1" applyAlignment="1">
      <alignment horizontal="center" vertical="center"/>
    </xf>
    <xf numFmtId="0" fontId="26" fillId="8" borderId="17" xfId="9" applyFont="1" applyFill="1" applyBorder="1" applyAlignment="1">
      <alignment horizontal="center" vertical="center"/>
    </xf>
    <xf numFmtId="0" fontId="26" fillId="5" borderId="16" xfId="9" applyFont="1" applyFill="1" applyBorder="1" applyAlignment="1">
      <alignment horizontal="center" vertical="center"/>
    </xf>
    <xf numFmtId="0" fontId="26" fillId="5" borderId="18" xfId="9" applyFont="1" applyFill="1" applyBorder="1" applyAlignment="1">
      <alignment horizontal="center" vertical="center"/>
    </xf>
    <xf numFmtId="0" fontId="26" fillId="5" borderId="17" xfId="9" applyFont="1" applyFill="1" applyBorder="1" applyAlignment="1">
      <alignment horizontal="center" vertical="center"/>
    </xf>
    <xf numFmtId="0" fontId="26" fillId="0" borderId="35" xfId="9" applyFont="1" applyBorder="1" applyAlignment="1">
      <alignment horizontal="center" vertical="center" wrapText="1"/>
    </xf>
    <xf numFmtId="0" fontId="26" fillId="0" borderId="17" xfId="9" applyFont="1" applyBorder="1" applyAlignment="1">
      <alignment horizontal="center" vertical="center" wrapText="1"/>
    </xf>
    <xf numFmtId="0" fontId="25" fillId="0" borderId="27" xfId="9" applyFont="1" applyBorder="1" applyAlignment="1">
      <alignment horizontal="justify" vertical="center" shrinkToFit="1"/>
    </xf>
    <xf numFmtId="0" fontId="25" fillId="0" borderId="38" xfId="9" applyFont="1" applyBorder="1" applyAlignment="1">
      <alignment horizontal="justify" vertical="center" shrinkToFit="1"/>
    </xf>
    <xf numFmtId="0" fontId="25" fillId="0" borderId="29" xfId="9" applyFont="1" applyBorder="1" applyAlignment="1">
      <alignment horizontal="justify" vertical="center" shrinkToFit="1"/>
    </xf>
    <xf numFmtId="0" fontId="25" fillId="0" borderId="41" xfId="9" applyFont="1" applyBorder="1" applyAlignment="1">
      <alignment horizontal="justify" vertical="center" shrinkToFit="1"/>
    </xf>
  </cellXfs>
  <cellStyles count="16">
    <cellStyle name="Hiperlink" xfId="3" builtinId="8"/>
    <cellStyle name="Hyperlink" xfId="7" xr:uid="{E5E0F067-4FC1-4E9E-B11F-0FCF48ACA488}"/>
    <cellStyle name="Moeda" xfId="1" builtinId="4"/>
    <cellStyle name="Moeda 2" xfId="8" xr:uid="{EFDD4500-E573-48BC-84AF-15E3DCE4628F}"/>
    <cellStyle name="Moeda 3" xfId="10" xr:uid="{65A0140A-F4D0-48AE-84EC-321E0B960F39}"/>
    <cellStyle name="Normal" xfId="0" builtinId="0"/>
    <cellStyle name="Normal 2" xfId="5" xr:uid="{AA64705D-C244-4A14-9CF1-19C8037F112D}"/>
    <cellStyle name="Normal 3" xfId="6" xr:uid="{E90D6291-3A07-4BA3-8F73-D9BDD5910877}"/>
    <cellStyle name="Normal 3 2" xfId="9" xr:uid="{2B85487B-459B-4173-8428-1864E36BA35F}"/>
    <cellStyle name="Normal 3 3" xfId="12" xr:uid="{560589D8-84A5-4091-87B8-740DB43363CD}"/>
    <cellStyle name="Normal 3 4" xfId="15" xr:uid="{35B286EF-FFD4-462C-B46E-46C0F7890011}"/>
    <cellStyle name="Normal 4" xfId="13" xr:uid="{93857102-32E4-4E3D-BB2C-7F2D5EDA07F8}"/>
    <cellStyle name="Normal 5" xfId="14" xr:uid="{EB8B0D18-53AB-499C-BCF0-7A91D4F629DB}"/>
    <cellStyle name="Porcentagem" xfId="2" builtinId="5"/>
    <cellStyle name="Porcentagem 2" xfId="11" xr:uid="{BE36457F-BA2F-4D52-A2ED-96A38898BD50}"/>
    <cellStyle name="Vírgula" xfId="4" builtinId="3"/>
  </cellStyles>
  <dxfs count="0"/>
  <tableStyles count="0" defaultTableStyle="TableStyleMedium9" defaultPivotStyle="PivotStyleLight16"/>
  <colors>
    <mruColors>
      <color rgb="FFFDF0A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6CB1-E038-4074-BBB4-1318B09830E3}">
  <dimension ref="B2:H7"/>
  <sheetViews>
    <sheetView showGridLines="0" tabSelected="1" workbookViewId="0">
      <selection activeCell="F17" sqref="F17"/>
    </sheetView>
  </sheetViews>
  <sheetFormatPr defaultRowHeight="15"/>
  <cols>
    <col min="1" max="1" width="9.140625" style="39"/>
    <col min="2" max="2" width="10.28515625" style="39" customWidth="1"/>
    <col min="3" max="3" width="29.5703125" style="39" customWidth="1"/>
    <col min="4" max="4" width="11.85546875" style="39" customWidth="1"/>
    <col min="5" max="5" width="14.140625" style="39" customWidth="1"/>
    <col min="6" max="6" width="8.140625" style="39" customWidth="1"/>
    <col min="7" max="7" width="14.28515625" style="39" customWidth="1"/>
    <col min="8" max="8" width="16.7109375" style="39" customWidth="1"/>
    <col min="9" max="16384" width="9.140625" style="39"/>
  </cols>
  <sheetData>
    <row r="2" spans="2:8" ht="18.75">
      <c r="B2" s="226" t="s">
        <v>0</v>
      </c>
      <c r="C2" s="226"/>
      <c r="D2" s="226"/>
      <c r="E2" s="226"/>
      <c r="F2" s="226"/>
      <c r="G2" s="226"/>
      <c r="H2" s="226"/>
    </row>
    <row r="3" spans="2:8">
      <c r="B3" s="177" t="s">
        <v>1</v>
      </c>
      <c r="C3" s="177" t="s">
        <v>2</v>
      </c>
      <c r="D3" s="177" t="s">
        <v>3</v>
      </c>
      <c r="E3" s="177" t="s">
        <v>4</v>
      </c>
      <c r="F3" s="177" t="s">
        <v>5</v>
      </c>
      <c r="G3" s="177" t="s">
        <v>6</v>
      </c>
      <c r="H3" s="177" t="s">
        <v>7</v>
      </c>
    </row>
    <row r="4" spans="2:8" ht="42.75" customHeight="1">
      <c r="B4" s="216">
        <v>1</v>
      </c>
      <c r="C4" s="216" t="s">
        <v>8</v>
      </c>
      <c r="D4" s="216">
        <v>25623</v>
      </c>
      <c r="E4" s="216" t="s">
        <v>9</v>
      </c>
      <c r="F4" s="216">
        <v>1</v>
      </c>
      <c r="G4" s="217">
        <f>Supervisor!D137</f>
        <v>6454.85</v>
      </c>
      <c r="H4" s="218">
        <f>G4*F4*12</f>
        <v>77458.2</v>
      </c>
    </row>
    <row r="5" spans="2:8" ht="42.75" customHeight="1">
      <c r="B5" s="216">
        <v>2</v>
      </c>
      <c r="C5" s="216" t="s">
        <v>10</v>
      </c>
      <c r="D5" s="216">
        <v>15890</v>
      </c>
      <c r="E5" s="216" t="s">
        <v>9</v>
      </c>
      <c r="F5" s="216">
        <v>16</v>
      </c>
      <c r="G5" s="217">
        <f>Carregador!D137</f>
        <v>5127.97</v>
      </c>
      <c r="H5" s="218">
        <f>G5*F5*12</f>
        <v>984570.24</v>
      </c>
    </row>
    <row r="6" spans="2:8" ht="18.75" customHeight="1">
      <c r="B6" s="227" t="s">
        <v>11</v>
      </c>
      <c r="C6" s="227"/>
      <c r="D6" s="227"/>
      <c r="E6" s="227"/>
      <c r="F6" s="227"/>
      <c r="G6" s="227"/>
      <c r="H6" s="219">
        <f>SUM(H4:H5)</f>
        <v>1062028.44</v>
      </c>
    </row>
    <row r="7" spans="2:8">
      <c r="B7" s="225"/>
      <c r="C7" s="225"/>
      <c r="D7" s="225"/>
      <c r="E7" s="225"/>
      <c r="F7" s="225"/>
      <c r="G7" s="225"/>
      <c r="H7" s="225"/>
    </row>
  </sheetData>
  <mergeCells count="3">
    <mergeCell ref="B7:H7"/>
    <mergeCell ref="B2:H2"/>
    <mergeCell ref="B6:G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13DA-52CC-4C91-BD87-0D3053B4771F}">
  <dimension ref="A1:E142"/>
  <sheetViews>
    <sheetView showGridLines="0" topLeftCell="A80" zoomScaleNormal="100" workbookViewId="0">
      <selection activeCell="D58" sqref="D58"/>
    </sheetView>
  </sheetViews>
  <sheetFormatPr defaultRowHeight="12.75"/>
  <cols>
    <col min="1" max="1" width="5" style="118" customWidth="1"/>
    <col min="2" max="2" width="47.7109375" style="118" customWidth="1"/>
    <col min="3" max="3" width="8.42578125" style="118" customWidth="1"/>
    <col min="4" max="4" width="22.7109375" style="118" customWidth="1"/>
    <col min="5" max="16384" width="9.140625" style="118"/>
  </cols>
  <sheetData>
    <row r="1" spans="1:4" ht="12.75" customHeight="1">
      <c r="A1" s="310" t="s">
        <v>12</v>
      </c>
      <c r="B1" s="311"/>
      <c r="C1" s="311"/>
      <c r="D1" s="311"/>
    </row>
    <row r="2" spans="1:4" ht="12.75" customHeight="1">
      <c r="A2" s="310" t="s">
        <v>13</v>
      </c>
      <c r="B2" s="311"/>
      <c r="C2" s="311"/>
      <c r="D2" s="311"/>
    </row>
    <row r="3" spans="1:4" ht="12.75" customHeight="1">
      <c r="A3" s="310" t="s">
        <v>14</v>
      </c>
      <c r="B3" s="311"/>
      <c r="C3" s="311"/>
      <c r="D3" s="311"/>
    </row>
    <row r="4" spans="1:4" ht="15" customHeight="1">
      <c r="A4" s="310" t="s">
        <v>15</v>
      </c>
      <c r="B4" s="311"/>
      <c r="C4" s="311"/>
      <c r="D4" s="311"/>
    </row>
    <row r="5" spans="1:4" ht="3.75" customHeight="1">
      <c r="A5" s="310"/>
      <c r="B5" s="311"/>
      <c r="C5" s="311"/>
      <c r="D5" s="311"/>
    </row>
    <row r="6" spans="1:4" ht="13.5" thickBot="1">
      <c r="A6" s="294" t="s">
        <v>16</v>
      </c>
      <c r="B6" s="295"/>
      <c r="C6" s="295"/>
      <c r="D6" s="295"/>
    </row>
    <row r="7" spans="1:4">
      <c r="A7" s="291" t="s">
        <v>17</v>
      </c>
      <c r="B7" s="292"/>
      <c r="C7" s="292"/>
      <c r="D7" s="293"/>
    </row>
    <row r="8" spans="1:4" ht="13.5" customHeight="1" thickBot="1">
      <c r="A8" s="294" t="s">
        <v>18</v>
      </c>
      <c r="B8" s="295"/>
      <c r="C8" s="295"/>
      <c r="D8" s="296"/>
    </row>
    <row r="9" spans="1:4" ht="13.5" thickBot="1">
      <c r="A9" s="297" t="s">
        <v>19</v>
      </c>
      <c r="B9" s="298"/>
      <c r="C9" s="298"/>
      <c r="D9" s="298"/>
    </row>
    <row r="10" spans="1:4" ht="15.75">
      <c r="A10" s="120" t="s">
        <v>20</v>
      </c>
      <c r="B10" s="299" t="s">
        <v>21</v>
      </c>
      <c r="C10" s="299"/>
      <c r="D10" s="51" t="s">
        <v>22</v>
      </c>
    </row>
    <row r="11" spans="1:4">
      <c r="A11" s="121" t="s">
        <v>23</v>
      </c>
      <c r="B11" s="300" t="s">
        <v>24</v>
      </c>
      <c r="C11" s="300"/>
      <c r="D11" s="1" t="s">
        <v>25</v>
      </c>
    </row>
    <row r="12" spans="1:4" ht="38.25">
      <c r="A12" s="121" t="s">
        <v>26</v>
      </c>
      <c r="B12" s="301" t="s">
        <v>27</v>
      </c>
      <c r="C12" s="302"/>
      <c r="D12" s="214" t="s">
        <v>28</v>
      </c>
    </row>
    <row r="13" spans="1:4" ht="13.5" thickBot="1">
      <c r="A13" s="122" t="s">
        <v>29</v>
      </c>
      <c r="B13" s="303" t="s">
        <v>30</v>
      </c>
      <c r="C13" s="303"/>
      <c r="D13" s="2">
        <v>12</v>
      </c>
    </row>
    <row r="14" spans="1:4" ht="13.5" thickBot="1">
      <c r="A14" s="304" t="s">
        <v>31</v>
      </c>
      <c r="B14" s="305"/>
      <c r="C14" s="305"/>
      <c r="D14" s="305"/>
    </row>
    <row r="15" spans="1:4" ht="25.5" customHeight="1">
      <c r="A15" s="123">
        <v>1</v>
      </c>
      <c r="B15" s="124" t="s">
        <v>32</v>
      </c>
      <c r="C15" s="306" t="s">
        <v>8</v>
      </c>
      <c r="D15" s="307"/>
    </row>
    <row r="16" spans="1:4">
      <c r="A16" s="125">
        <v>2</v>
      </c>
      <c r="B16" s="308" t="s">
        <v>33</v>
      </c>
      <c r="C16" s="309"/>
      <c r="D16" s="3">
        <v>3383.52</v>
      </c>
    </row>
    <row r="17" spans="1:4" ht="25.5">
      <c r="A17" s="125">
        <v>3</v>
      </c>
      <c r="B17" s="308" t="s">
        <v>34</v>
      </c>
      <c r="C17" s="276"/>
      <c r="D17" s="215" t="s">
        <v>35</v>
      </c>
    </row>
    <row r="18" spans="1:4">
      <c r="A18" s="126">
        <v>4</v>
      </c>
      <c r="B18" s="127" t="s">
        <v>36</v>
      </c>
      <c r="C18" s="183"/>
      <c r="D18" s="184" t="s">
        <v>37</v>
      </c>
    </row>
    <row r="19" spans="1:4" ht="13.5" thickBot="1">
      <c r="A19" s="128">
        <v>5</v>
      </c>
      <c r="B19" s="289" t="s">
        <v>38</v>
      </c>
      <c r="C19" s="290"/>
      <c r="D19" s="185">
        <v>45658</v>
      </c>
    </row>
    <row r="20" spans="1:4" ht="13.5" thickBot="1">
      <c r="A20" s="280" t="s">
        <v>39</v>
      </c>
      <c r="B20" s="281"/>
      <c r="C20" s="281"/>
      <c r="D20" s="281"/>
    </row>
    <row r="21" spans="1:4" ht="13.5" thickBot="1">
      <c r="A21" s="119">
        <v>1</v>
      </c>
      <c r="B21" s="282" t="s">
        <v>40</v>
      </c>
      <c r="C21" s="283"/>
      <c r="D21" s="4" t="s">
        <v>41</v>
      </c>
    </row>
    <row r="22" spans="1:4">
      <c r="A22" s="129" t="s">
        <v>20</v>
      </c>
      <c r="B22" s="284" t="s">
        <v>42</v>
      </c>
      <c r="C22" s="284"/>
      <c r="D22" s="5">
        <f>D16</f>
        <v>3383.52</v>
      </c>
    </row>
    <row r="23" spans="1:4">
      <c r="A23" s="130" t="s">
        <v>23</v>
      </c>
      <c r="B23" s="131" t="s">
        <v>43</v>
      </c>
      <c r="C23" s="132">
        <v>0</v>
      </c>
      <c r="D23" s="6">
        <f t="shared" ref="D23" si="0">C23*D22</f>
        <v>0</v>
      </c>
    </row>
    <row r="24" spans="1:4">
      <c r="A24" s="130" t="s">
        <v>26</v>
      </c>
      <c r="B24" s="277" t="s">
        <v>44</v>
      </c>
      <c r="C24" s="277"/>
      <c r="D24" s="6">
        <v>0</v>
      </c>
    </row>
    <row r="25" spans="1:4">
      <c r="A25" s="130" t="s">
        <v>45</v>
      </c>
      <c r="B25" s="131" t="s">
        <v>46</v>
      </c>
      <c r="C25" s="133">
        <v>0</v>
      </c>
      <c r="D25" s="6">
        <v>0</v>
      </c>
    </row>
    <row r="26" spans="1:4">
      <c r="A26" s="130" t="s">
        <v>47</v>
      </c>
      <c r="B26" s="277" t="s">
        <v>48</v>
      </c>
      <c r="C26" s="277"/>
      <c r="D26" s="6">
        <f t="shared" ref="D26" si="1">D22/220*0.2*0*15</f>
        <v>0</v>
      </c>
    </row>
    <row r="27" spans="1:4">
      <c r="A27" s="130" t="s">
        <v>49</v>
      </c>
      <c r="B27" s="277" t="s">
        <v>50</v>
      </c>
      <c r="C27" s="277"/>
      <c r="D27" s="6">
        <v>0</v>
      </c>
    </row>
    <row r="28" spans="1:4">
      <c r="A28" s="134" t="s">
        <v>51</v>
      </c>
      <c r="B28" s="285" t="s">
        <v>52</v>
      </c>
      <c r="C28" s="285"/>
      <c r="D28" s="7">
        <v>0</v>
      </c>
    </row>
    <row r="29" spans="1:4" ht="13.5" thickBot="1">
      <c r="A29" s="269" t="s">
        <v>53</v>
      </c>
      <c r="B29" s="286"/>
      <c r="C29" s="270"/>
      <c r="D29" s="8">
        <f t="shared" ref="D29" si="2">ROUND(SUM(D22:D28),2)</f>
        <v>3383.52</v>
      </c>
    </row>
    <row r="30" spans="1:4" ht="13.5" thickBot="1">
      <c r="A30" s="135" t="s">
        <v>54</v>
      </c>
      <c r="B30" s="136"/>
      <c r="C30" s="137"/>
      <c r="D30" s="9"/>
    </row>
    <row r="31" spans="1:4" ht="13.5" thickBot="1">
      <c r="A31" s="255" t="s">
        <v>55</v>
      </c>
      <c r="B31" s="256"/>
      <c r="C31" s="256"/>
      <c r="D31" s="257"/>
    </row>
    <row r="32" spans="1:4" ht="13.5" thickBot="1">
      <c r="A32" s="255" t="s">
        <v>56</v>
      </c>
      <c r="B32" s="256"/>
      <c r="C32" s="256"/>
      <c r="D32" s="257"/>
    </row>
    <row r="33" spans="1:5" ht="13.5" thickBot="1">
      <c r="A33" s="138" t="s">
        <v>57</v>
      </c>
      <c r="B33" s="139" t="s">
        <v>58</v>
      </c>
      <c r="C33" s="140" t="s">
        <v>59</v>
      </c>
      <c r="D33" s="10" t="s">
        <v>41</v>
      </c>
    </row>
    <row r="34" spans="1:5">
      <c r="A34" s="141" t="s">
        <v>20</v>
      </c>
      <c r="B34" s="142" t="s">
        <v>60</v>
      </c>
      <c r="C34" s="11">
        <v>8.3299999999999999E-2</v>
      </c>
      <c r="D34" s="3">
        <f>ROUND(D$29*C34,2)</f>
        <v>281.85000000000002</v>
      </c>
    </row>
    <row r="35" spans="1:5">
      <c r="A35" s="125" t="s">
        <v>23</v>
      </c>
      <c r="B35" s="143" t="s">
        <v>61</v>
      </c>
      <c r="C35" s="12">
        <v>0.121</v>
      </c>
      <c r="D35" s="3">
        <f t="shared" ref="D35" si="3">ROUND(D$29*C35,2)</f>
        <v>409.41</v>
      </c>
    </row>
    <row r="36" spans="1:5" ht="13.5" thickBot="1">
      <c r="A36" s="287" t="s">
        <v>62</v>
      </c>
      <c r="B36" s="288"/>
      <c r="C36" s="144">
        <f>SUM(A34:C35)</f>
        <v>0.20430000000000001</v>
      </c>
      <c r="D36" s="3">
        <f>SUM(D34:D35)</f>
        <v>691.26</v>
      </c>
    </row>
    <row r="37" spans="1:5" ht="25.5">
      <c r="A37" s="126" t="s">
        <v>63</v>
      </c>
      <c r="B37" s="145" t="s">
        <v>64</v>
      </c>
      <c r="C37" s="31">
        <f>C36*C52</f>
        <v>7.5200000000000003E-2</v>
      </c>
      <c r="D37" s="3">
        <f>ROUND(D$29*C37,2)</f>
        <v>254.44</v>
      </c>
      <c r="E37" s="146"/>
    </row>
    <row r="38" spans="1:5">
      <c r="A38" s="278" t="s">
        <v>65</v>
      </c>
      <c r="B38" s="279"/>
      <c r="C38" s="279"/>
      <c r="D38" s="3">
        <f>SUM(D36:D37)</f>
        <v>945.7</v>
      </c>
    </row>
    <row r="39" spans="1:5" ht="31.5" customHeight="1">
      <c r="A39" s="264" t="s">
        <v>66</v>
      </c>
      <c r="B39" s="264"/>
      <c r="C39" s="264"/>
      <c r="D39" s="264"/>
    </row>
    <row r="40" spans="1:5" ht="22.5" customHeight="1">
      <c r="A40" s="264" t="s">
        <v>67</v>
      </c>
      <c r="B40" s="264"/>
      <c r="C40" s="264"/>
      <c r="D40" s="264"/>
    </row>
    <row r="41" spans="1:5" ht="33" customHeight="1" thickBot="1">
      <c r="A41" s="265" t="s">
        <v>68</v>
      </c>
      <c r="B41" s="265"/>
      <c r="C41" s="265"/>
      <c r="D41" s="265"/>
    </row>
    <row r="42" spans="1:5" ht="24.75" customHeight="1" thickBot="1">
      <c r="A42" s="266" t="s">
        <v>69</v>
      </c>
      <c r="B42" s="267"/>
      <c r="C42" s="267"/>
      <c r="D42" s="268"/>
    </row>
    <row r="43" spans="1:5" ht="13.5" thickBot="1">
      <c r="A43" s="138" t="s">
        <v>70</v>
      </c>
      <c r="B43" s="147" t="s">
        <v>71</v>
      </c>
      <c r="C43" s="140" t="s">
        <v>59</v>
      </c>
      <c r="D43" s="10" t="s">
        <v>41</v>
      </c>
    </row>
    <row r="44" spans="1:5">
      <c r="A44" s="141" t="s">
        <v>20</v>
      </c>
      <c r="B44" s="142" t="s">
        <v>72</v>
      </c>
      <c r="C44" s="11">
        <v>0.2</v>
      </c>
      <c r="D44" s="3">
        <f>ROUND(D$29*C44,2)</f>
        <v>676.7</v>
      </c>
    </row>
    <row r="45" spans="1:5">
      <c r="A45" s="125" t="s">
        <v>23</v>
      </c>
      <c r="B45" s="143" t="s">
        <v>73</v>
      </c>
      <c r="C45" s="12">
        <v>2.5000000000000001E-2</v>
      </c>
      <c r="D45" s="3">
        <f t="shared" ref="D45:D51" si="4">ROUND(D$29*C45,2)</f>
        <v>84.59</v>
      </c>
    </row>
    <row r="46" spans="1:5">
      <c r="A46" s="125" t="s">
        <v>26</v>
      </c>
      <c r="B46" s="143" t="s">
        <v>74</v>
      </c>
      <c r="C46" s="34">
        <v>0.03</v>
      </c>
      <c r="D46" s="3">
        <f t="shared" si="4"/>
        <v>101.51</v>
      </c>
    </row>
    <row r="47" spans="1:5">
      <c r="A47" s="125" t="s">
        <v>45</v>
      </c>
      <c r="B47" s="143" t="s">
        <v>75</v>
      </c>
      <c r="C47" s="12">
        <v>1.4999999999999999E-2</v>
      </c>
      <c r="D47" s="3">
        <f t="shared" si="4"/>
        <v>50.75</v>
      </c>
    </row>
    <row r="48" spans="1:5">
      <c r="A48" s="125" t="s">
        <v>47</v>
      </c>
      <c r="B48" s="143" t="s">
        <v>76</v>
      </c>
      <c r="C48" s="12">
        <v>0.01</v>
      </c>
      <c r="D48" s="3">
        <f t="shared" si="4"/>
        <v>33.840000000000003</v>
      </c>
    </row>
    <row r="49" spans="1:5">
      <c r="A49" s="125" t="s">
        <v>77</v>
      </c>
      <c r="B49" s="143" t="s">
        <v>78</v>
      </c>
      <c r="C49" s="12">
        <v>6.0000000000000001E-3</v>
      </c>
      <c r="D49" s="3">
        <f t="shared" si="4"/>
        <v>20.3</v>
      </c>
    </row>
    <row r="50" spans="1:5">
      <c r="A50" s="125" t="s">
        <v>49</v>
      </c>
      <c r="B50" s="143" t="s">
        <v>79</v>
      </c>
      <c r="C50" s="12">
        <v>2E-3</v>
      </c>
      <c r="D50" s="3">
        <f t="shared" si="4"/>
        <v>6.77</v>
      </c>
    </row>
    <row r="51" spans="1:5">
      <c r="A51" s="126" t="s">
        <v>51</v>
      </c>
      <c r="B51" s="148" t="s">
        <v>80</v>
      </c>
      <c r="C51" s="12">
        <v>0.08</v>
      </c>
      <c r="D51" s="3">
        <f t="shared" si="4"/>
        <v>270.68</v>
      </c>
    </row>
    <row r="52" spans="1:5" ht="13.5" thickBot="1">
      <c r="A52" s="269" t="s">
        <v>11</v>
      </c>
      <c r="B52" s="270"/>
      <c r="C52" s="13">
        <f t="shared" ref="C52" si="5">SUM(C44:C51)</f>
        <v>0.36799999999999999</v>
      </c>
      <c r="D52" s="14">
        <f t="shared" ref="D52" si="6">SUM(D44:D51)</f>
        <v>1245.1400000000001</v>
      </c>
    </row>
    <row r="53" spans="1:5">
      <c r="A53" s="149" t="s">
        <v>81</v>
      </c>
      <c r="B53" s="150"/>
      <c r="C53" s="32"/>
      <c r="D53" s="33"/>
      <c r="E53" s="135"/>
    </row>
    <row r="54" spans="1:5">
      <c r="A54" s="149" t="s">
        <v>82</v>
      </c>
      <c r="B54" s="150"/>
      <c r="C54" s="32"/>
      <c r="D54" s="33"/>
      <c r="E54" s="135"/>
    </row>
    <row r="55" spans="1:5" ht="13.5" thickBot="1">
      <c r="A55" s="135" t="s">
        <v>83</v>
      </c>
      <c r="B55" s="150"/>
      <c r="C55" s="32"/>
      <c r="D55" s="33"/>
      <c r="E55" s="135"/>
    </row>
    <row r="56" spans="1:5" ht="13.5" thickBot="1">
      <c r="A56" s="255" t="s">
        <v>84</v>
      </c>
      <c r="B56" s="256"/>
      <c r="C56" s="256"/>
      <c r="D56" s="257"/>
    </row>
    <row r="57" spans="1:5" ht="13.5" thickBot="1">
      <c r="A57" s="138" t="s">
        <v>85</v>
      </c>
      <c r="B57" s="271" t="s">
        <v>86</v>
      </c>
      <c r="C57" s="236"/>
      <c r="D57" s="15" t="s">
        <v>41</v>
      </c>
    </row>
    <row r="58" spans="1:5" ht="12.75" customHeight="1">
      <c r="A58" s="151" t="s">
        <v>20</v>
      </c>
      <c r="B58" s="272" t="s">
        <v>87</v>
      </c>
      <c r="C58" s="273"/>
      <c r="D58" s="3">
        <f>13.26*2*22-6%*D22</f>
        <v>380.43</v>
      </c>
    </row>
    <row r="59" spans="1:5" ht="12.75" customHeight="1">
      <c r="A59" s="152" t="s">
        <v>23</v>
      </c>
      <c r="B59" s="274" t="s">
        <v>88</v>
      </c>
      <c r="C59" s="275"/>
      <c r="D59" s="16">
        <f>44.3*22</f>
        <v>974.6</v>
      </c>
    </row>
    <row r="60" spans="1:5">
      <c r="A60" s="152" t="s">
        <v>63</v>
      </c>
      <c r="B60" s="153" t="s">
        <v>89</v>
      </c>
      <c r="C60" s="154"/>
      <c r="D60" s="16">
        <v>0</v>
      </c>
    </row>
    <row r="61" spans="1:5">
      <c r="A61" s="152" t="s">
        <v>45</v>
      </c>
      <c r="B61" s="155" t="s">
        <v>90</v>
      </c>
      <c r="C61" s="154"/>
      <c r="D61" s="16">
        <v>0</v>
      </c>
    </row>
    <row r="62" spans="1:5" ht="12.75" customHeight="1">
      <c r="A62" s="156" t="s">
        <v>91</v>
      </c>
      <c r="B62" s="272" t="s">
        <v>92</v>
      </c>
      <c r="C62" s="273"/>
      <c r="D62" s="37">
        <v>3.61</v>
      </c>
    </row>
    <row r="63" spans="1:5">
      <c r="A63" s="121" t="s">
        <v>77</v>
      </c>
      <c r="B63" s="276" t="s">
        <v>93</v>
      </c>
      <c r="C63" s="277"/>
      <c r="D63" s="16">
        <v>0</v>
      </c>
    </row>
    <row r="64" spans="1:5">
      <c r="A64" s="121" t="s">
        <v>94</v>
      </c>
      <c r="B64" s="157" t="s">
        <v>95</v>
      </c>
      <c r="C64" s="158"/>
      <c r="D64" s="16">
        <v>0</v>
      </c>
    </row>
    <row r="65" spans="1:4" ht="13.5" thickBot="1">
      <c r="A65" s="159" t="s">
        <v>77</v>
      </c>
      <c r="B65" s="160" t="s">
        <v>96</v>
      </c>
      <c r="C65" s="161"/>
      <c r="D65" s="17">
        <v>0</v>
      </c>
    </row>
    <row r="66" spans="1:4" ht="13.5" thickBot="1">
      <c r="A66" s="262" t="s">
        <v>97</v>
      </c>
      <c r="B66" s="263" t="s">
        <v>97</v>
      </c>
      <c r="C66" s="263"/>
      <c r="D66" s="18">
        <f>SUM(D58:D64)</f>
        <v>1358.64</v>
      </c>
    </row>
    <row r="67" spans="1:4">
      <c r="A67" s="149" t="s">
        <v>98</v>
      </c>
      <c r="B67" s="162"/>
      <c r="C67" s="162"/>
      <c r="D67" s="30"/>
    </row>
    <row r="68" spans="1:4" ht="23.25" customHeight="1" thickBot="1">
      <c r="A68" s="242" t="s">
        <v>99</v>
      </c>
      <c r="B68" s="242"/>
      <c r="C68" s="242"/>
      <c r="D68" s="242"/>
    </row>
    <row r="69" spans="1:4" ht="13.5" thickBot="1">
      <c r="A69" s="255" t="s">
        <v>100</v>
      </c>
      <c r="B69" s="256"/>
      <c r="C69" s="256"/>
      <c r="D69" s="257"/>
    </row>
    <row r="70" spans="1:4" ht="36.75" customHeight="1" thickBot="1">
      <c r="A70" s="163">
        <v>2</v>
      </c>
      <c r="B70" s="234" t="s">
        <v>101</v>
      </c>
      <c r="C70" s="236"/>
      <c r="D70" s="20" t="s">
        <v>102</v>
      </c>
    </row>
    <row r="71" spans="1:4" ht="13.5" thickBot="1">
      <c r="A71" s="165" t="s">
        <v>57</v>
      </c>
      <c r="B71" s="237" t="s">
        <v>58</v>
      </c>
      <c r="C71" s="238"/>
      <c r="D71" s="21">
        <f>D38</f>
        <v>945.7</v>
      </c>
    </row>
    <row r="72" spans="1:4" ht="13.5" thickBot="1">
      <c r="A72" s="165" t="s">
        <v>70</v>
      </c>
      <c r="B72" s="237" t="s">
        <v>71</v>
      </c>
      <c r="C72" s="238"/>
      <c r="D72" s="21">
        <f>D52</f>
        <v>1245.1400000000001</v>
      </c>
    </row>
    <row r="73" spans="1:4" ht="13.5" thickBot="1">
      <c r="A73" s="165" t="s">
        <v>85</v>
      </c>
      <c r="B73" s="232" t="s">
        <v>86</v>
      </c>
      <c r="C73" s="233"/>
      <c r="D73" s="21">
        <f>D66</f>
        <v>1358.64</v>
      </c>
    </row>
    <row r="74" spans="1:4" ht="13.5" thickBot="1">
      <c r="A74" s="234" t="s">
        <v>103</v>
      </c>
      <c r="B74" s="235"/>
      <c r="C74" s="236"/>
      <c r="D74" s="22">
        <f>SUM(D71:D73)</f>
        <v>3549.48</v>
      </c>
    </row>
    <row r="75" spans="1:4" ht="13.5" thickBot="1">
      <c r="A75" s="258" t="s">
        <v>104</v>
      </c>
      <c r="B75" s="259"/>
      <c r="C75" s="259"/>
      <c r="D75" s="260"/>
    </row>
    <row r="76" spans="1:4" ht="13.5" thickBot="1">
      <c r="A76" s="163">
        <v>3</v>
      </c>
      <c r="B76" s="147" t="s">
        <v>105</v>
      </c>
      <c r="C76" s="166" t="s">
        <v>106</v>
      </c>
      <c r="D76" s="20" t="s">
        <v>102</v>
      </c>
    </row>
    <row r="77" spans="1:4" ht="13.5" thickBot="1">
      <c r="A77" s="165" t="s">
        <v>107</v>
      </c>
      <c r="B77" s="167" t="s">
        <v>108</v>
      </c>
      <c r="C77" s="23">
        <v>4.1999999999999997E-3</v>
      </c>
      <c r="D77" s="21">
        <f>C77*$D$29</f>
        <v>14.21</v>
      </c>
    </row>
    <row r="78" spans="1:4" ht="13.5" thickBot="1">
      <c r="A78" s="165" t="s">
        <v>109</v>
      </c>
      <c r="B78" s="167" t="s">
        <v>110</v>
      </c>
      <c r="C78" s="23">
        <f>8%*C77</f>
        <v>2.9999999999999997E-4</v>
      </c>
      <c r="D78" s="21">
        <f t="shared" ref="D78:D82" si="7">C78*$D$29</f>
        <v>1.02</v>
      </c>
    </row>
    <row r="79" spans="1:4" ht="26.25" customHeight="1" thickBot="1">
      <c r="A79" s="165" t="s">
        <v>63</v>
      </c>
      <c r="B79" s="167" t="s">
        <v>111</v>
      </c>
      <c r="C79" s="35">
        <v>0.04</v>
      </c>
      <c r="D79" s="21">
        <f t="shared" si="7"/>
        <v>135.34</v>
      </c>
    </row>
    <row r="80" spans="1:4" ht="15.75" customHeight="1" thickBot="1">
      <c r="A80" s="165" t="s">
        <v>29</v>
      </c>
      <c r="B80" s="167" t="s">
        <v>112</v>
      </c>
      <c r="C80" s="23">
        <v>1.9400000000000001E-2</v>
      </c>
      <c r="D80" s="21">
        <f t="shared" si="7"/>
        <v>65.64</v>
      </c>
    </row>
    <row r="81" spans="1:4" ht="27" customHeight="1" thickBot="1">
      <c r="A81" s="165" t="s">
        <v>91</v>
      </c>
      <c r="B81" s="167" t="s">
        <v>113</v>
      </c>
      <c r="C81" s="23">
        <f>1*36.8%*C80</f>
        <v>7.1000000000000004E-3</v>
      </c>
      <c r="D81" s="21">
        <f t="shared" si="7"/>
        <v>24.02</v>
      </c>
    </row>
    <row r="82" spans="1:4" ht="26.25" customHeight="1" thickBot="1">
      <c r="A82" s="165" t="s">
        <v>114</v>
      </c>
      <c r="B82" s="167" t="s">
        <v>115</v>
      </c>
      <c r="C82" s="35">
        <v>2.0000000000000001E-4</v>
      </c>
      <c r="D82" s="21">
        <f t="shared" si="7"/>
        <v>0.68</v>
      </c>
    </row>
    <row r="83" spans="1:4" ht="13.5" thickBot="1">
      <c r="A83" s="234" t="s">
        <v>103</v>
      </c>
      <c r="B83" s="236"/>
      <c r="C83" s="24">
        <f t="shared" ref="C83" si="8">SUM(C77:C82)</f>
        <v>7.1199999999999999E-2</v>
      </c>
      <c r="D83" s="25">
        <f>SUM(D77:D82)</f>
        <v>240.91</v>
      </c>
    </row>
    <row r="84" spans="1:4" ht="33.75" customHeight="1" thickBot="1">
      <c r="A84" s="261" t="s">
        <v>116</v>
      </c>
      <c r="B84" s="261"/>
      <c r="C84" s="261"/>
      <c r="D84" s="261"/>
    </row>
    <row r="85" spans="1:4" ht="13.5" thickBot="1">
      <c r="A85" s="252" t="s">
        <v>117</v>
      </c>
      <c r="B85" s="253"/>
      <c r="C85" s="253"/>
      <c r="D85" s="254"/>
    </row>
    <row r="86" spans="1:4" ht="15.75" customHeight="1" thickBot="1">
      <c r="A86" s="234" t="s">
        <v>118</v>
      </c>
      <c r="B86" s="235"/>
      <c r="C86" s="235"/>
      <c r="D86" s="236"/>
    </row>
    <row r="87" spans="1:4" ht="15" customHeight="1" thickBot="1">
      <c r="A87" s="163" t="s">
        <v>119</v>
      </c>
      <c r="B87" s="164" t="s">
        <v>120</v>
      </c>
      <c r="C87" s="163" t="s">
        <v>106</v>
      </c>
      <c r="D87" s="20" t="s">
        <v>102</v>
      </c>
    </row>
    <row r="88" spans="1:4" ht="13.5" thickBot="1">
      <c r="A88" s="165" t="s">
        <v>107</v>
      </c>
      <c r="B88" s="167" t="s">
        <v>121</v>
      </c>
      <c r="C88" s="36">
        <v>0</v>
      </c>
      <c r="D88" s="213">
        <f>C88*$D$29</f>
        <v>0</v>
      </c>
    </row>
    <row r="89" spans="1:4" ht="13.5" thickBot="1">
      <c r="A89" s="165" t="s">
        <v>109</v>
      </c>
      <c r="B89" s="167" t="s">
        <v>122</v>
      </c>
      <c r="C89" s="26">
        <v>4.1999999999999997E-3</v>
      </c>
      <c r="D89" s="213">
        <f>C89*$D$29</f>
        <v>14.21</v>
      </c>
    </row>
    <row r="90" spans="1:4" ht="15" customHeight="1" thickBot="1">
      <c r="A90" s="165" t="s">
        <v>63</v>
      </c>
      <c r="B90" s="167" t="s">
        <v>123</v>
      </c>
      <c r="C90" s="26">
        <v>2.0000000000000001E-4</v>
      </c>
      <c r="D90" s="213">
        <f>C90*$D$29</f>
        <v>0.68</v>
      </c>
    </row>
    <row r="91" spans="1:4" ht="22.5" customHeight="1" thickBot="1">
      <c r="A91" s="165" t="s">
        <v>29</v>
      </c>
      <c r="B91" s="167" t="s">
        <v>124</v>
      </c>
      <c r="C91" s="26">
        <v>4.1999999999999997E-3</v>
      </c>
      <c r="D91" s="213">
        <f>C91*$D$29</f>
        <v>14.21</v>
      </c>
    </row>
    <row r="92" spans="1:4" ht="13.5" thickBot="1">
      <c r="A92" s="165" t="s">
        <v>91</v>
      </c>
      <c r="B92" s="167" t="s">
        <v>125</v>
      </c>
      <c r="C92" s="26">
        <v>2.0000000000000001E-4</v>
      </c>
      <c r="D92" s="213">
        <f>C92*$D$29</f>
        <v>0.68</v>
      </c>
    </row>
    <row r="93" spans="1:4" ht="39" thickBot="1">
      <c r="A93" s="165" t="s">
        <v>114</v>
      </c>
      <c r="B93" s="167" t="s">
        <v>126</v>
      </c>
      <c r="C93" s="38">
        <f>SUM(C88:C92)*C52</f>
        <v>3.2399999999999998E-3</v>
      </c>
      <c r="D93" s="213">
        <f t="shared" ref="D93" si="9">C93*$D$29</f>
        <v>10.96</v>
      </c>
    </row>
    <row r="94" spans="1:4" ht="13.5" thickBot="1">
      <c r="A94" s="234" t="s">
        <v>65</v>
      </c>
      <c r="B94" s="235"/>
      <c r="C94" s="27">
        <f t="shared" ref="C94:D94" si="10">SUM(C88:C93)</f>
        <v>1.2E-2</v>
      </c>
      <c r="D94" s="25">
        <f t="shared" si="10"/>
        <v>40.74</v>
      </c>
    </row>
    <row r="95" spans="1:4" ht="36.75" customHeight="1" thickBot="1">
      <c r="A95" s="251" t="s">
        <v>127</v>
      </c>
      <c r="B95" s="251"/>
      <c r="C95" s="251"/>
      <c r="D95" s="251"/>
    </row>
    <row r="96" spans="1:4" ht="15.75" customHeight="1" thickBot="1">
      <c r="A96" s="252" t="s">
        <v>128</v>
      </c>
      <c r="B96" s="253"/>
      <c r="C96" s="253"/>
      <c r="D96" s="254"/>
    </row>
    <row r="97" spans="1:4" ht="15.75" customHeight="1" thickBot="1">
      <c r="A97" s="163" t="s">
        <v>129</v>
      </c>
      <c r="B97" s="234" t="s">
        <v>130</v>
      </c>
      <c r="C97" s="236"/>
      <c r="D97" s="20" t="s">
        <v>102</v>
      </c>
    </row>
    <row r="98" spans="1:4" ht="15" customHeight="1" thickBot="1">
      <c r="A98" s="165" t="s">
        <v>107</v>
      </c>
      <c r="B98" s="232" t="s">
        <v>131</v>
      </c>
      <c r="C98" s="233"/>
      <c r="D98" s="21">
        <v>0</v>
      </c>
    </row>
    <row r="99" spans="1:4" ht="15.75" customHeight="1" thickBot="1">
      <c r="A99" s="234" t="s">
        <v>103</v>
      </c>
      <c r="B99" s="235"/>
      <c r="C99" s="236"/>
      <c r="D99" s="21">
        <f>SUM(D98)</f>
        <v>0</v>
      </c>
    </row>
    <row r="100" spans="1:4" ht="13.5" thickBot="1">
      <c r="A100" s="168"/>
      <c r="C100" s="169"/>
      <c r="D100" s="19"/>
    </row>
    <row r="101" spans="1:4" ht="13.5" thickBot="1">
      <c r="A101" s="252" t="s">
        <v>132</v>
      </c>
      <c r="B101" s="253"/>
      <c r="C101" s="253"/>
      <c r="D101" s="254"/>
    </row>
    <row r="102" spans="1:4" ht="13.5" thickBot="1">
      <c r="A102" s="163">
        <v>4</v>
      </c>
      <c r="B102" s="234" t="s">
        <v>133</v>
      </c>
      <c r="C102" s="236"/>
      <c r="D102" s="20" t="s">
        <v>102</v>
      </c>
    </row>
    <row r="103" spans="1:4" ht="15" customHeight="1" thickBot="1">
      <c r="A103" s="165" t="s">
        <v>119</v>
      </c>
      <c r="B103" s="232" t="s">
        <v>120</v>
      </c>
      <c r="C103" s="233"/>
      <c r="D103" s="21">
        <f>D94</f>
        <v>40.74</v>
      </c>
    </row>
    <row r="104" spans="1:4" ht="15.75" customHeight="1" thickBot="1">
      <c r="A104" s="165" t="s">
        <v>129</v>
      </c>
      <c r="B104" s="232" t="s">
        <v>130</v>
      </c>
      <c r="C104" s="233"/>
      <c r="D104" s="21">
        <f>D99</f>
        <v>0</v>
      </c>
    </row>
    <row r="105" spans="1:4" ht="15.75" customHeight="1" thickBot="1">
      <c r="A105" s="234" t="s">
        <v>103</v>
      </c>
      <c r="B105" s="235"/>
      <c r="C105" s="236"/>
      <c r="D105" s="25">
        <f>SUM(D103:D104)</f>
        <v>40.74</v>
      </c>
    </row>
    <row r="106" spans="1:4" ht="15.75" customHeight="1" thickBot="1">
      <c r="A106" s="168"/>
      <c r="C106" s="169"/>
      <c r="D106" s="19"/>
    </row>
    <row r="107" spans="1:4" ht="15.75" customHeight="1" thickBot="1">
      <c r="A107" s="248" t="s">
        <v>134</v>
      </c>
      <c r="B107" s="249"/>
      <c r="C107" s="249"/>
      <c r="D107" s="250"/>
    </row>
    <row r="108" spans="1:4" ht="15.75" customHeight="1" thickBot="1">
      <c r="A108" s="163">
        <v>5</v>
      </c>
      <c r="B108" s="234" t="s">
        <v>135</v>
      </c>
      <c r="C108" s="236"/>
      <c r="D108" s="20" t="s">
        <v>102</v>
      </c>
    </row>
    <row r="109" spans="1:4" ht="13.5" thickBot="1">
      <c r="A109" s="165" t="s">
        <v>107</v>
      </c>
      <c r="B109" s="232" t="s">
        <v>136</v>
      </c>
      <c r="C109" s="233"/>
      <c r="D109" s="21">
        <f>'Uniformes '!G8</f>
        <v>84.29</v>
      </c>
    </row>
    <row r="110" spans="1:4" ht="13.5" thickBot="1">
      <c r="A110" s="165" t="s">
        <v>109</v>
      </c>
      <c r="B110" s="232" t="s">
        <v>137</v>
      </c>
      <c r="C110" s="233"/>
      <c r="D110" s="21">
        <f>'Equipamentos e Ferramentas'!F10</f>
        <v>126.98</v>
      </c>
    </row>
    <row r="111" spans="1:4" ht="13.5" thickBot="1">
      <c r="A111" s="165" t="s">
        <v>63</v>
      </c>
      <c r="B111" s="232" t="s">
        <v>138</v>
      </c>
      <c r="C111" s="233"/>
      <c r="D111" s="21">
        <f>EPI!G8</f>
        <v>25.59</v>
      </c>
    </row>
    <row r="112" spans="1:4" ht="15" customHeight="1" thickBot="1">
      <c r="A112" s="165"/>
      <c r="B112" s="232"/>
      <c r="C112" s="233"/>
      <c r="D112" s="21"/>
    </row>
    <row r="113" spans="1:5" ht="13.5" thickBot="1">
      <c r="A113" s="234" t="s">
        <v>65</v>
      </c>
      <c r="B113" s="235"/>
      <c r="C113" s="236"/>
      <c r="D113" s="22">
        <f>SUM(D109:D111)</f>
        <v>236.86</v>
      </c>
    </row>
    <row r="114" spans="1:5" ht="15.75" customHeight="1" thickBot="1">
      <c r="A114" s="168"/>
      <c r="C114" s="169"/>
      <c r="D114" s="19"/>
    </row>
    <row r="115" spans="1:5" ht="18" customHeight="1" thickBot="1">
      <c r="A115" s="239" t="s">
        <v>139</v>
      </c>
      <c r="B115" s="240"/>
      <c r="C115" s="240"/>
      <c r="D115" s="241"/>
    </row>
    <row r="116" spans="1:5" ht="15.75" customHeight="1" thickBot="1">
      <c r="A116" s="163">
        <v>6</v>
      </c>
      <c r="B116" s="170" t="s">
        <v>140</v>
      </c>
      <c r="C116" s="147" t="s">
        <v>106</v>
      </c>
      <c r="D116" s="20" t="s">
        <v>102</v>
      </c>
    </row>
    <row r="117" spans="1:5" ht="13.5" thickBot="1">
      <c r="A117" s="165" t="s">
        <v>107</v>
      </c>
      <c r="B117" s="171" t="s">
        <v>141</v>
      </c>
      <c r="C117" s="26">
        <v>0.05</v>
      </c>
      <c r="D117" s="21">
        <f>C117*D135</f>
        <v>251.02</v>
      </c>
    </row>
    <row r="118" spans="1:5" ht="13.5" thickBot="1">
      <c r="A118" s="165" t="s">
        <v>109</v>
      </c>
      <c r="B118" s="171" t="s">
        <v>142</v>
      </c>
      <c r="C118" s="26">
        <v>0.05</v>
      </c>
      <c r="D118" s="21">
        <f>(D135+D117)*C118</f>
        <v>263.57</v>
      </c>
      <c r="E118" s="172"/>
    </row>
    <row r="119" spans="1:5" ht="13.5" thickBot="1">
      <c r="A119" s="165" t="s">
        <v>63</v>
      </c>
      <c r="B119" s="171" t="s">
        <v>143</v>
      </c>
      <c r="C119" s="26">
        <f>C120+C121+C122</f>
        <v>0.14249999999999999</v>
      </c>
      <c r="D119" s="21">
        <f>((D135+D117+D118)/(1-C119))*C119</f>
        <v>919.82</v>
      </c>
    </row>
    <row r="120" spans="1:5" ht="13.5" thickBot="1">
      <c r="A120" s="165"/>
      <c r="B120" s="171" t="s">
        <v>144</v>
      </c>
      <c r="C120" s="26">
        <v>9.2499999999999999E-2</v>
      </c>
      <c r="D120" s="21">
        <f>C120*D137</f>
        <v>597.07000000000005</v>
      </c>
    </row>
    <row r="121" spans="1:5" ht="13.5" thickBot="1">
      <c r="A121" s="165"/>
      <c r="B121" s="171" t="s">
        <v>145</v>
      </c>
      <c r="C121" s="28">
        <v>0.05</v>
      </c>
      <c r="D121" s="21">
        <f>C121*D137</f>
        <v>322.74</v>
      </c>
    </row>
    <row r="122" spans="1:5" ht="13.5" thickBot="1">
      <c r="A122" s="165"/>
      <c r="B122" s="171" t="s">
        <v>146</v>
      </c>
      <c r="C122" s="28">
        <v>0</v>
      </c>
      <c r="D122" s="21">
        <f>C122*D137</f>
        <v>0</v>
      </c>
    </row>
    <row r="123" spans="1:5" ht="13.5" thickBot="1">
      <c r="A123" s="234" t="s">
        <v>65</v>
      </c>
      <c r="B123" s="236"/>
      <c r="C123" s="27">
        <f>C119+C117+C118</f>
        <v>0.24249999999999999</v>
      </c>
      <c r="D123" s="20">
        <f>SUM(D117,D118,D119)</f>
        <v>1434.41</v>
      </c>
    </row>
    <row r="124" spans="1:5" ht="21.75" customHeight="1">
      <c r="A124" s="149" t="s">
        <v>147</v>
      </c>
      <c r="C124" s="169"/>
      <c r="D124" s="19"/>
    </row>
    <row r="125" spans="1:5">
      <c r="A125" s="242" t="s">
        <v>148</v>
      </c>
      <c r="B125" s="242"/>
      <c r="C125" s="242"/>
      <c r="D125" s="242"/>
    </row>
    <row r="126" spans="1:5">
      <c r="A126" s="149" t="s">
        <v>149</v>
      </c>
      <c r="C126" s="169"/>
      <c r="D126" s="19"/>
    </row>
    <row r="127" spans="1:5" ht="15" customHeight="1" thickBot="1">
      <c r="A127" s="168"/>
      <c r="C127" s="169"/>
      <c r="D127" s="19"/>
    </row>
    <row r="128" spans="1:5" ht="21.75" customHeight="1" thickBot="1">
      <c r="A128" s="243" t="s">
        <v>150</v>
      </c>
      <c r="B128" s="244"/>
      <c r="C128" s="244"/>
      <c r="D128" s="245"/>
    </row>
    <row r="129" spans="1:4" ht="15.75" customHeight="1" thickBot="1">
      <c r="A129" s="163"/>
      <c r="B129" s="246" t="s">
        <v>151</v>
      </c>
      <c r="C129" s="247"/>
      <c r="D129" s="20" t="s">
        <v>102</v>
      </c>
    </row>
    <row r="130" spans="1:4" ht="15.75" customHeight="1" thickBot="1">
      <c r="A130" s="173" t="s">
        <v>107</v>
      </c>
      <c r="B130" s="237" t="s">
        <v>39</v>
      </c>
      <c r="C130" s="238"/>
      <c r="D130" s="21">
        <f>D29</f>
        <v>3383.52</v>
      </c>
    </row>
    <row r="131" spans="1:4" ht="13.5" thickBot="1">
      <c r="A131" s="173" t="s">
        <v>109</v>
      </c>
      <c r="B131" s="232" t="s">
        <v>55</v>
      </c>
      <c r="C131" s="233"/>
      <c r="D131" s="21">
        <f>D73</f>
        <v>1358.64</v>
      </c>
    </row>
    <row r="132" spans="1:4" ht="15.75" customHeight="1" thickBot="1">
      <c r="A132" s="173" t="s">
        <v>63</v>
      </c>
      <c r="B132" s="232" t="s">
        <v>104</v>
      </c>
      <c r="C132" s="233"/>
      <c r="D132" s="21">
        <f>D82</f>
        <v>0.68</v>
      </c>
    </row>
    <row r="133" spans="1:4" ht="15" customHeight="1" thickBot="1">
      <c r="A133" s="173" t="s">
        <v>29</v>
      </c>
      <c r="B133" s="232" t="s">
        <v>117</v>
      </c>
      <c r="C133" s="233"/>
      <c r="D133" s="21">
        <f>D105</f>
        <v>40.74</v>
      </c>
    </row>
    <row r="134" spans="1:4" ht="13.5" thickBot="1">
      <c r="A134" s="173" t="s">
        <v>91</v>
      </c>
      <c r="B134" s="232" t="s">
        <v>134</v>
      </c>
      <c r="C134" s="233"/>
      <c r="D134" s="21">
        <f>D113</f>
        <v>236.86</v>
      </c>
    </row>
    <row r="135" spans="1:4" ht="14.25" customHeight="1" thickBot="1">
      <c r="A135" s="234" t="s">
        <v>152</v>
      </c>
      <c r="B135" s="235"/>
      <c r="C135" s="236"/>
      <c r="D135" s="21">
        <f>SUM(D130:D134)</f>
        <v>5020.4399999999996</v>
      </c>
    </row>
    <row r="136" spans="1:4" ht="15" customHeight="1" thickBot="1">
      <c r="A136" s="173" t="s">
        <v>114</v>
      </c>
      <c r="B136" s="237" t="s">
        <v>153</v>
      </c>
      <c r="C136" s="238"/>
      <c r="D136" s="29">
        <f>D123</f>
        <v>1434.41</v>
      </c>
    </row>
    <row r="137" spans="1:4" ht="16.5" customHeight="1" thickBot="1">
      <c r="A137" s="228" t="s">
        <v>154</v>
      </c>
      <c r="B137" s="229"/>
      <c r="C137" s="230"/>
      <c r="D137" s="46">
        <f>ROUND((D135+D136),2)</f>
        <v>6454.85</v>
      </c>
    </row>
    <row r="138" spans="1:4" ht="15" customHeight="1">
      <c r="A138" s="231"/>
      <c r="B138" s="231"/>
      <c r="C138" s="231"/>
      <c r="D138" s="231"/>
    </row>
    <row r="139" spans="1:4" ht="15" customHeight="1"/>
    <row r="141" spans="1:4" ht="15" customHeight="1"/>
    <row r="142" spans="1:4" ht="14.25" customHeight="1"/>
  </sheetData>
  <mergeCells count="86">
    <mergeCell ref="A6:D6"/>
    <mergeCell ref="A1:D1"/>
    <mergeCell ref="A2:D2"/>
    <mergeCell ref="A3:D3"/>
    <mergeCell ref="A4:D4"/>
    <mergeCell ref="A5:D5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A66:C66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86:D8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85:D85"/>
    <mergeCell ref="A107:D107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105:C105"/>
    <mergeCell ref="B130:C130"/>
    <mergeCell ref="B108:C108"/>
    <mergeCell ref="B109:C109"/>
    <mergeCell ref="B110:C110"/>
    <mergeCell ref="B111:C111"/>
    <mergeCell ref="B112:C112"/>
    <mergeCell ref="A113:C113"/>
    <mergeCell ref="A115:D115"/>
    <mergeCell ref="A123:B123"/>
    <mergeCell ref="A125:D125"/>
    <mergeCell ref="A128:D128"/>
    <mergeCell ref="B129:C129"/>
    <mergeCell ref="A137:C137"/>
    <mergeCell ref="A138:D138"/>
    <mergeCell ref="B131:C131"/>
    <mergeCell ref="B132:C132"/>
    <mergeCell ref="B133:C133"/>
    <mergeCell ref="B134:C134"/>
    <mergeCell ref="A135:C135"/>
    <mergeCell ref="B136:C136"/>
  </mergeCells>
  <pageMargins left="0.511811024" right="0.511811024" top="0.78740157499999996" bottom="0.78740157499999996" header="0.31496062000000002" footer="0.31496062000000002"/>
  <ignoredErrors>
    <ignoredError sqref="D36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BDF6-05E7-4CB7-A04C-33C61F67DCA5}">
  <dimension ref="A1:E142"/>
  <sheetViews>
    <sheetView showGridLines="0" topLeftCell="B1" zoomScale="90" zoomScaleNormal="90" workbookViewId="0">
      <selection activeCell="I28" sqref="I28"/>
    </sheetView>
  </sheetViews>
  <sheetFormatPr defaultRowHeight="12.75"/>
  <cols>
    <col min="1" max="1" width="5" style="118" customWidth="1"/>
    <col min="2" max="2" width="47.7109375" style="118" customWidth="1"/>
    <col min="3" max="3" width="8.42578125" style="118" customWidth="1"/>
    <col min="4" max="4" width="22.7109375" style="118" customWidth="1"/>
    <col min="5" max="16384" width="9.140625" style="118"/>
  </cols>
  <sheetData>
    <row r="1" spans="1:4" ht="12.75" customHeight="1">
      <c r="A1" s="310" t="s">
        <v>12</v>
      </c>
      <c r="B1" s="311"/>
      <c r="C1" s="311"/>
      <c r="D1" s="311"/>
    </row>
    <row r="2" spans="1:4" ht="12.75" customHeight="1">
      <c r="A2" s="310" t="s">
        <v>13</v>
      </c>
      <c r="B2" s="311"/>
      <c r="C2" s="311"/>
      <c r="D2" s="311"/>
    </row>
    <row r="3" spans="1:4" ht="12.75" customHeight="1">
      <c r="A3" s="310" t="s">
        <v>14</v>
      </c>
      <c r="B3" s="311"/>
      <c r="C3" s="311"/>
      <c r="D3" s="311"/>
    </row>
    <row r="4" spans="1:4" ht="15" customHeight="1">
      <c r="A4" s="310" t="s">
        <v>15</v>
      </c>
      <c r="B4" s="311"/>
      <c r="C4" s="311"/>
      <c r="D4" s="311"/>
    </row>
    <row r="5" spans="1:4" ht="3.75" customHeight="1">
      <c r="A5" s="310"/>
      <c r="B5" s="311"/>
      <c r="C5" s="311"/>
      <c r="D5" s="311"/>
    </row>
    <row r="6" spans="1:4" ht="13.5" thickBot="1">
      <c r="A6" s="294" t="s">
        <v>16</v>
      </c>
      <c r="B6" s="295"/>
      <c r="C6" s="295"/>
      <c r="D6" s="295"/>
    </row>
    <row r="7" spans="1:4">
      <c r="A7" s="291" t="s">
        <v>17</v>
      </c>
      <c r="B7" s="292"/>
      <c r="C7" s="292"/>
      <c r="D7" s="293"/>
    </row>
    <row r="8" spans="1:4" ht="13.5" customHeight="1" thickBot="1">
      <c r="A8" s="294" t="s">
        <v>18</v>
      </c>
      <c r="B8" s="295"/>
      <c r="C8" s="295"/>
      <c r="D8" s="296"/>
    </row>
    <row r="9" spans="1:4" ht="13.5" thickBot="1">
      <c r="A9" s="297" t="s">
        <v>19</v>
      </c>
      <c r="B9" s="298"/>
      <c r="C9" s="298"/>
      <c r="D9" s="298"/>
    </row>
    <row r="10" spans="1:4" ht="15.75">
      <c r="A10" s="120" t="s">
        <v>20</v>
      </c>
      <c r="B10" s="299" t="s">
        <v>21</v>
      </c>
      <c r="C10" s="299"/>
      <c r="D10" s="51" t="s">
        <v>22</v>
      </c>
    </row>
    <row r="11" spans="1:4">
      <c r="A11" s="121" t="s">
        <v>23</v>
      </c>
      <c r="B11" s="300" t="s">
        <v>24</v>
      </c>
      <c r="C11" s="300"/>
      <c r="D11" s="1" t="s">
        <v>25</v>
      </c>
    </row>
    <row r="12" spans="1:4" ht="38.25">
      <c r="A12" s="121" t="s">
        <v>26</v>
      </c>
      <c r="B12" s="301" t="s">
        <v>27</v>
      </c>
      <c r="C12" s="302"/>
      <c r="D12" s="214" t="s">
        <v>28</v>
      </c>
    </row>
    <row r="13" spans="1:4" ht="13.5" thickBot="1">
      <c r="A13" s="122" t="s">
        <v>29</v>
      </c>
      <c r="B13" s="303" t="s">
        <v>30</v>
      </c>
      <c r="C13" s="303"/>
      <c r="D13" s="2">
        <v>12</v>
      </c>
    </row>
    <row r="14" spans="1:4" ht="13.5" thickBot="1">
      <c r="A14" s="304" t="s">
        <v>31</v>
      </c>
      <c r="B14" s="305"/>
      <c r="C14" s="305"/>
      <c r="D14" s="305"/>
    </row>
    <row r="15" spans="1:4" ht="25.5" customHeight="1">
      <c r="A15" s="123">
        <v>1</v>
      </c>
      <c r="B15" s="124" t="s">
        <v>32</v>
      </c>
      <c r="C15" s="306" t="s">
        <v>155</v>
      </c>
      <c r="D15" s="307"/>
    </row>
    <row r="16" spans="1:4">
      <c r="A16" s="125">
        <v>2</v>
      </c>
      <c r="B16" s="308" t="s">
        <v>33</v>
      </c>
      <c r="C16" s="309"/>
      <c r="D16" s="3">
        <v>1743.69</v>
      </c>
    </row>
    <row r="17" spans="1:4" ht="25.5">
      <c r="A17" s="125">
        <v>3</v>
      </c>
      <c r="B17" s="308" t="s">
        <v>34</v>
      </c>
      <c r="C17" s="276"/>
      <c r="D17" s="215" t="s">
        <v>35</v>
      </c>
    </row>
    <row r="18" spans="1:4">
      <c r="A18" s="126">
        <v>4</v>
      </c>
      <c r="B18" s="127" t="s">
        <v>36</v>
      </c>
      <c r="C18" s="183"/>
      <c r="D18" s="184" t="s">
        <v>37</v>
      </c>
    </row>
    <row r="19" spans="1:4" ht="13.5" thickBot="1">
      <c r="A19" s="128">
        <v>5</v>
      </c>
      <c r="B19" s="289" t="s">
        <v>38</v>
      </c>
      <c r="C19" s="290"/>
      <c r="D19" s="185">
        <v>45658</v>
      </c>
    </row>
    <row r="20" spans="1:4" ht="13.5" thickBot="1">
      <c r="A20" s="280" t="s">
        <v>39</v>
      </c>
      <c r="B20" s="281"/>
      <c r="C20" s="281"/>
      <c r="D20" s="281"/>
    </row>
    <row r="21" spans="1:4" ht="13.5" thickBot="1">
      <c r="A21" s="119">
        <v>1</v>
      </c>
      <c r="B21" s="282" t="s">
        <v>40</v>
      </c>
      <c r="C21" s="283"/>
      <c r="D21" s="4" t="s">
        <v>41</v>
      </c>
    </row>
    <row r="22" spans="1:4">
      <c r="A22" s="129" t="s">
        <v>20</v>
      </c>
      <c r="B22" s="284" t="s">
        <v>42</v>
      </c>
      <c r="C22" s="284"/>
      <c r="D22" s="5">
        <f>D16</f>
        <v>1743.69</v>
      </c>
    </row>
    <row r="23" spans="1:4" ht="25.5">
      <c r="A23" s="130" t="s">
        <v>23</v>
      </c>
      <c r="B23" s="131" t="s">
        <v>156</v>
      </c>
      <c r="C23" s="132">
        <v>0.3</v>
      </c>
      <c r="D23" s="6">
        <f>C23*D22</f>
        <v>523.11</v>
      </c>
    </row>
    <row r="24" spans="1:4">
      <c r="A24" s="130" t="s">
        <v>26</v>
      </c>
      <c r="B24" s="277" t="s">
        <v>44</v>
      </c>
      <c r="C24" s="277"/>
      <c r="D24" s="6">
        <v>0</v>
      </c>
    </row>
    <row r="25" spans="1:4">
      <c r="A25" s="130" t="s">
        <v>45</v>
      </c>
      <c r="B25" s="131" t="s">
        <v>46</v>
      </c>
      <c r="C25" s="133">
        <v>0</v>
      </c>
      <c r="D25" s="6">
        <v>0</v>
      </c>
    </row>
    <row r="26" spans="1:4">
      <c r="A26" s="130" t="s">
        <v>47</v>
      </c>
      <c r="B26" s="277" t="s">
        <v>48</v>
      </c>
      <c r="C26" s="277"/>
      <c r="D26" s="6">
        <f t="shared" ref="D26" si="0">D22/220*0.2*0*15</f>
        <v>0</v>
      </c>
    </row>
    <row r="27" spans="1:4">
      <c r="A27" s="130" t="s">
        <v>49</v>
      </c>
      <c r="B27" s="277" t="s">
        <v>50</v>
      </c>
      <c r="C27" s="277"/>
      <c r="D27" s="6">
        <v>0</v>
      </c>
    </row>
    <row r="28" spans="1:4">
      <c r="A28" s="134" t="s">
        <v>51</v>
      </c>
      <c r="B28" s="285" t="s">
        <v>52</v>
      </c>
      <c r="C28" s="285"/>
      <c r="D28" s="7">
        <v>0</v>
      </c>
    </row>
    <row r="29" spans="1:4" ht="13.5" thickBot="1">
      <c r="A29" s="269" t="s">
        <v>53</v>
      </c>
      <c r="B29" s="286"/>
      <c r="C29" s="270"/>
      <c r="D29" s="8">
        <f t="shared" ref="D29" si="1">ROUND(SUM(D22:D28),2)</f>
        <v>2266.8000000000002</v>
      </c>
    </row>
    <row r="30" spans="1:4" ht="13.5" thickBot="1">
      <c r="A30" s="135" t="s">
        <v>54</v>
      </c>
      <c r="B30" s="136"/>
      <c r="C30" s="137"/>
      <c r="D30" s="9"/>
    </row>
    <row r="31" spans="1:4" ht="13.5" thickBot="1">
      <c r="A31" s="255" t="s">
        <v>55</v>
      </c>
      <c r="B31" s="256"/>
      <c r="C31" s="256"/>
      <c r="D31" s="257"/>
    </row>
    <row r="32" spans="1:4" ht="13.5" thickBot="1">
      <c r="A32" s="255" t="s">
        <v>56</v>
      </c>
      <c r="B32" s="256"/>
      <c r="C32" s="256"/>
      <c r="D32" s="257"/>
    </row>
    <row r="33" spans="1:5" ht="13.5" thickBot="1">
      <c r="A33" s="138" t="s">
        <v>57</v>
      </c>
      <c r="B33" s="139" t="s">
        <v>58</v>
      </c>
      <c r="C33" s="140" t="s">
        <v>59</v>
      </c>
      <c r="D33" s="10" t="s">
        <v>41</v>
      </c>
    </row>
    <row r="34" spans="1:5">
      <c r="A34" s="141" t="s">
        <v>20</v>
      </c>
      <c r="B34" s="142" t="s">
        <v>60</v>
      </c>
      <c r="C34" s="11">
        <v>8.3299999999999999E-2</v>
      </c>
      <c r="D34" s="3">
        <f>ROUND(D$29*C34,2)</f>
        <v>188.82</v>
      </c>
    </row>
    <row r="35" spans="1:5">
      <c r="A35" s="125" t="s">
        <v>23</v>
      </c>
      <c r="B35" s="143" t="s">
        <v>61</v>
      </c>
      <c r="C35" s="12">
        <v>0.121</v>
      </c>
      <c r="D35" s="3">
        <f t="shared" ref="D35" si="2">ROUND(D$29*C35,2)</f>
        <v>274.27999999999997</v>
      </c>
    </row>
    <row r="36" spans="1:5" ht="13.5" thickBot="1">
      <c r="A36" s="287" t="s">
        <v>62</v>
      </c>
      <c r="B36" s="288"/>
      <c r="C36" s="144">
        <f>SUM(A34:C35)</f>
        <v>0.20430000000000001</v>
      </c>
      <c r="D36" s="3">
        <f>SUM(D34:D35)</f>
        <v>463.1</v>
      </c>
    </row>
    <row r="37" spans="1:5" ht="25.5">
      <c r="A37" s="126" t="s">
        <v>63</v>
      </c>
      <c r="B37" s="145" t="s">
        <v>64</v>
      </c>
      <c r="C37" s="31">
        <f>C36*C52</f>
        <v>7.5200000000000003E-2</v>
      </c>
      <c r="D37" s="3">
        <f>ROUND(D$29*C37,2)</f>
        <v>170.46</v>
      </c>
      <c r="E37" s="146"/>
    </row>
    <row r="38" spans="1:5">
      <c r="A38" s="278" t="s">
        <v>65</v>
      </c>
      <c r="B38" s="279"/>
      <c r="C38" s="279"/>
      <c r="D38" s="3">
        <f>SUM(D36:D37)</f>
        <v>633.55999999999995</v>
      </c>
    </row>
    <row r="39" spans="1:5" ht="31.5" customHeight="1">
      <c r="A39" s="264" t="s">
        <v>66</v>
      </c>
      <c r="B39" s="264"/>
      <c r="C39" s="264"/>
      <c r="D39" s="264"/>
    </row>
    <row r="40" spans="1:5" ht="22.5" customHeight="1">
      <c r="A40" s="264" t="s">
        <v>67</v>
      </c>
      <c r="B40" s="264"/>
      <c r="C40" s="264"/>
      <c r="D40" s="264"/>
    </row>
    <row r="41" spans="1:5" ht="33" customHeight="1" thickBot="1">
      <c r="A41" s="265" t="s">
        <v>68</v>
      </c>
      <c r="B41" s="265"/>
      <c r="C41" s="265"/>
      <c r="D41" s="265"/>
    </row>
    <row r="42" spans="1:5" ht="24.75" customHeight="1" thickBot="1">
      <c r="A42" s="266" t="s">
        <v>69</v>
      </c>
      <c r="B42" s="267"/>
      <c r="C42" s="267"/>
      <c r="D42" s="268"/>
    </row>
    <row r="43" spans="1:5" ht="13.5" thickBot="1">
      <c r="A43" s="138" t="s">
        <v>70</v>
      </c>
      <c r="B43" s="147" t="s">
        <v>71</v>
      </c>
      <c r="C43" s="140" t="s">
        <v>59</v>
      </c>
      <c r="D43" s="10" t="s">
        <v>41</v>
      </c>
    </row>
    <row r="44" spans="1:5">
      <c r="A44" s="141" t="s">
        <v>20</v>
      </c>
      <c r="B44" s="142" t="s">
        <v>72</v>
      </c>
      <c r="C44" s="11">
        <v>0.2</v>
      </c>
      <c r="D44" s="3">
        <f>ROUND(D$29*C44,2)</f>
        <v>453.36</v>
      </c>
    </row>
    <row r="45" spans="1:5">
      <c r="A45" s="125" t="s">
        <v>23</v>
      </c>
      <c r="B45" s="143" t="s">
        <v>73</v>
      </c>
      <c r="C45" s="12">
        <v>2.5000000000000001E-2</v>
      </c>
      <c r="D45" s="3">
        <f t="shared" ref="D45:D51" si="3">ROUND(D$29*C45,2)</f>
        <v>56.67</v>
      </c>
    </row>
    <row r="46" spans="1:5">
      <c r="A46" s="125" t="s">
        <v>26</v>
      </c>
      <c r="B46" s="143" t="s">
        <v>74</v>
      </c>
      <c r="C46" s="34">
        <v>0.03</v>
      </c>
      <c r="D46" s="3">
        <f t="shared" si="3"/>
        <v>68</v>
      </c>
    </row>
    <row r="47" spans="1:5">
      <c r="A47" s="125" t="s">
        <v>45</v>
      </c>
      <c r="B47" s="143" t="s">
        <v>75</v>
      </c>
      <c r="C47" s="12">
        <v>1.4999999999999999E-2</v>
      </c>
      <c r="D47" s="3">
        <f t="shared" si="3"/>
        <v>34</v>
      </c>
    </row>
    <row r="48" spans="1:5">
      <c r="A48" s="125" t="s">
        <v>47</v>
      </c>
      <c r="B48" s="143" t="s">
        <v>76</v>
      </c>
      <c r="C48" s="12">
        <v>0.01</v>
      </c>
      <c r="D48" s="3">
        <f t="shared" si="3"/>
        <v>22.67</v>
      </c>
    </row>
    <row r="49" spans="1:5">
      <c r="A49" s="125" t="s">
        <v>77</v>
      </c>
      <c r="B49" s="143" t="s">
        <v>78</v>
      </c>
      <c r="C49" s="12">
        <v>6.0000000000000001E-3</v>
      </c>
      <c r="D49" s="3">
        <f t="shared" si="3"/>
        <v>13.6</v>
      </c>
    </row>
    <row r="50" spans="1:5">
      <c r="A50" s="125" t="s">
        <v>49</v>
      </c>
      <c r="B50" s="143" t="s">
        <v>79</v>
      </c>
      <c r="C50" s="12">
        <v>2E-3</v>
      </c>
      <c r="D50" s="3">
        <f t="shared" si="3"/>
        <v>4.53</v>
      </c>
    </row>
    <row r="51" spans="1:5">
      <c r="A51" s="126" t="s">
        <v>51</v>
      </c>
      <c r="B51" s="148" t="s">
        <v>80</v>
      </c>
      <c r="C51" s="12">
        <v>0.08</v>
      </c>
      <c r="D51" s="3">
        <f t="shared" si="3"/>
        <v>181.34</v>
      </c>
    </row>
    <row r="52" spans="1:5" ht="13.5" thickBot="1">
      <c r="A52" s="269" t="s">
        <v>11</v>
      </c>
      <c r="B52" s="270"/>
      <c r="C52" s="13">
        <f t="shared" ref="C52" si="4">SUM(C44:C51)</f>
        <v>0.36799999999999999</v>
      </c>
      <c r="D52" s="14">
        <f t="shared" ref="D52" si="5">SUM(D44:D51)</f>
        <v>834.17</v>
      </c>
    </row>
    <row r="53" spans="1:5">
      <c r="A53" s="149" t="s">
        <v>81</v>
      </c>
      <c r="B53" s="150"/>
      <c r="C53" s="32"/>
      <c r="D53" s="33"/>
      <c r="E53" s="135"/>
    </row>
    <row r="54" spans="1:5">
      <c r="A54" s="149" t="s">
        <v>82</v>
      </c>
      <c r="B54" s="150"/>
      <c r="C54" s="32"/>
      <c r="D54" s="33"/>
      <c r="E54" s="135"/>
    </row>
    <row r="55" spans="1:5" ht="13.5" thickBot="1">
      <c r="A55" s="135" t="s">
        <v>83</v>
      </c>
      <c r="B55" s="150"/>
      <c r="C55" s="32"/>
      <c r="D55" s="33"/>
      <c r="E55" s="135"/>
    </row>
    <row r="56" spans="1:5" ht="13.5" thickBot="1">
      <c r="A56" s="255" t="s">
        <v>84</v>
      </c>
      <c r="B56" s="256"/>
      <c r="C56" s="256"/>
      <c r="D56" s="257"/>
    </row>
    <row r="57" spans="1:5" ht="13.5" thickBot="1">
      <c r="A57" s="138" t="s">
        <v>85</v>
      </c>
      <c r="B57" s="271" t="s">
        <v>86</v>
      </c>
      <c r="C57" s="236"/>
      <c r="D57" s="15" t="s">
        <v>41</v>
      </c>
    </row>
    <row r="58" spans="1:5" ht="12.75" customHeight="1">
      <c r="A58" s="151" t="s">
        <v>20</v>
      </c>
      <c r="B58" s="272" t="s">
        <v>87</v>
      </c>
      <c r="C58" s="273"/>
      <c r="D58" s="3">
        <f>13.26*2*22-6%*D22</f>
        <v>478.82</v>
      </c>
    </row>
    <row r="59" spans="1:5" ht="12.75" customHeight="1">
      <c r="A59" s="152" t="s">
        <v>23</v>
      </c>
      <c r="B59" s="274" t="s">
        <v>88</v>
      </c>
      <c r="C59" s="275"/>
      <c r="D59" s="16">
        <f>44.3*22</f>
        <v>974.6</v>
      </c>
    </row>
    <row r="60" spans="1:5">
      <c r="A60" s="152" t="s">
        <v>63</v>
      </c>
      <c r="B60" s="153" t="s">
        <v>89</v>
      </c>
      <c r="C60" s="154"/>
      <c r="D60" s="16">
        <v>0</v>
      </c>
    </row>
    <row r="61" spans="1:5">
      <c r="A61" s="152" t="s">
        <v>45</v>
      </c>
      <c r="B61" s="155" t="s">
        <v>90</v>
      </c>
      <c r="C61" s="154"/>
      <c r="D61" s="16">
        <v>0</v>
      </c>
    </row>
    <row r="62" spans="1:5" ht="12.75" customHeight="1">
      <c r="A62" s="156" t="s">
        <v>91</v>
      </c>
      <c r="B62" s="272" t="s">
        <v>92</v>
      </c>
      <c r="C62" s="273"/>
      <c r="D62" s="37">
        <v>3.61</v>
      </c>
    </row>
    <row r="63" spans="1:5">
      <c r="A63" s="121" t="s">
        <v>77</v>
      </c>
      <c r="B63" s="276" t="s">
        <v>93</v>
      </c>
      <c r="C63" s="277"/>
      <c r="D63" s="16">
        <v>0</v>
      </c>
    </row>
    <row r="64" spans="1:5">
      <c r="A64" s="121" t="s">
        <v>94</v>
      </c>
      <c r="B64" s="157" t="s">
        <v>95</v>
      </c>
      <c r="C64" s="158"/>
      <c r="D64" s="16">
        <v>0</v>
      </c>
    </row>
    <row r="65" spans="1:4" ht="13.5" thickBot="1">
      <c r="A65" s="159" t="s">
        <v>77</v>
      </c>
      <c r="B65" s="160" t="s">
        <v>96</v>
      </c>
      <c r="C65" s="161"/>
      <c r="D65" s="17">
        <v>0</v>
      </c>
    </row>
    <row r="66" spans="1:4" ht="13.5" thickBot="1">
      <c r="A66" s="262" t="s">
        <v>97</v>
      </c>
      <c r="B66" s="263" t="s">
        <v>97</v>
      </c>
      <c r="C66" s="263"/>
      <c r="D66" s="18">
        <f>SUM(D58:D64)</f>
        <v>1457.03</v>
      </c>
    </row>
    <row r="67" spans="1:4">
      <c r="A67" s="149" t="s">
        <v>98</v>
      </c>
      <c r="B67" s="162"/>
      <c r="C67" s="162"/>
      <c r="D67" s="30"/>
    </row>
    <row r="68" spans="1:4" ht="23.25" customHeight="1" thickBot="1">
      <c r="A68" s="242" t="s">
        <v>99</v>
      </c>
      <c r="B68" s="242"/>
      <c r="C68" s="242"/>
      <c r="D68" s="242"/>
    </row>
    <row r="69" spans="1:4" ht="13.5" thickBot="1">
      <c r="A69" s="255" t="s">
        <v>100</v>
      </c>
      <c r="B69" s="256"/>
      <c r="C69" s="256"/>
      <c r="D69" s="257"/>
    </row>
    <row r="70" spans="1:4" ht="36.75" customHeight="1" thickBot="1">
      <c r="A70" s="163">
        <v>2</v>
      </c>
      <c r="B70" s="234" t="s">
        <v>101</v>
      </c>
      <c r="C70" s="236"/>
      <c r="D70" s="20" t="s">
        <v>102</v>
      </c>
    </row>
    <row r="71" spans="1:4" ht="13.5" thickBot="1">
      <c r="A71" s="165" t="s">
        <v>57</v>
      </c>
      <c r="B71" s="237" t="s">
        <v>58</v>
      </c>
      <c r="C71" s="238"/>
      <c r="D71" s="21">
        <f>D38</f>
        <v>633.55999999999995</v>
      </c>
    </row>
    <row r="72" spans="1:4" ht="13.5" thickBot="1">
      <c r="A72" s="165" t="s">
        <v>70</v>
      </c>
      <c r="B72" s="237" t="s">
        <v>71</v>
      </c>
      <c r="C72" s="238"/>
      <c r="D72" s="21">
        <f>D52</f>
        <v>834.17</v>
      </c>
    </row>
    <row r="73" spans="1:4" ht="13.5" thickBot="1">
      <c r="A73" s="165" t="s">
        <v>85</v>
      </c>
      <c r="B73" s="232" t="s">
        <v>86</v>
      </c>
      <c r="C73" s="233"/>
      <c r="D73" s="21">
        <f>D66</f>
        <v>1457.03</v>
      </c>
    </row>
    <row r="74" spans="1:4" ht="13.5" thickBot="1">
      <c r="A74" s="234" t="s">
        <v>103</v>
      </c>
      <c r="B74" s="235"/>
      <c r="C74" s="236"/>
      <c r="D74" s="22">
        <f>SUM(D71:D73)</f>
        <v>2924.76</v>
      </c>
    </row>
    <row r="75" spans="1:4" ht="13.5" thickBot="1">
      <c r="A75" s="258" t="s">
        <v>104</v>
      </c>
      <c r="B75" s="259"/>
      <c r="C75" s="259"/>
      <c r="D75" s="260"/>
    </row>
    <row r="76" spans="1:4" ht="13.5" thickBot="1">
      <c r="A76" s="163">
        <v>3</v>
      </c>
      <c r="B76" s="147" t="s">
        <v>105</v>
      </c>
      <c r="C76" s="166" t="s">
        <v>106</v>
      </c>
      <c r="D76" s="20" t="s">
        <v>102</v>
      </c>
    </row>
    <row r="77" spans="1:4" ht="13.5" thickBot="1">
      <c r="A77" s="165" t="s">
        <v>107</v>
      </c>
      <c r="B77" s="167" t="s">
        <v>108</v>
      </c>
      <c r="C77" s="23">
        <v>4.1999999999999997E-3</v>
      </c>
      <c r="D77" s="21">
        <f>C77*$D$29</f>
        <v>9.52</v>
      </c>
    </row>
    <row r="78" spans="1:4" ht="13.5" thickBot="1">
      <c r="A78" s="165" t="s">
        <v>109</v>
      </c>
      <c r="B78" s="167" t="s">
        <v>110</v>
      </c>
      <c r="C78" s="23">
        <f>8%*C77</f>
        <v>2.9999999999999997E-4</v>
      </c>
      <c r="D78" s="21">
        <f t="shared" ref="D78:D82" si="6">C78*$D$29</f>
        <v>0.68</v>
      </c>
    </row>
    <row r="79" spans="1:4" ht="26.25" customHeight="1" thickBot="1">
      <c r="A79" s="165" t="s">
        <v>63</v>
      </c>
      <c r="B79" s="167" t="s">
        <v>111</v>
      </c>
      <c r="C79" s="35">
        <v>0.04</v>
      </c>
      <c r="D79" s="21">
        <f t="shared" si="6"/>
        <v>90.67</v>
      </c>
    </row>
    <row r="80" spans="1:4" ht="15.75" customHeight="1" thickBot="1">
      <c r="A80" s="165" t="s">
        <v>29</v>
      </c>
      <c r="B80" s="167" t="s">
        <v>112</v>
      </c>
      <c r="C80" s="23">
        <v>1.9400000000000001E-2</v>
      </c>
      <c r="D80" s="21">
        <f t="shared" si="6"/>
        <v>43.98</v>
      </c>
    </row>
    <row r="81" spans="1:4" ht="27" customHeight="1" thickBot="1">
      <c r="A81" s="165" t="s">
        <v>91</v>
      </c>
      <c r="B81" s="167" t="s">
        <v>113</v>
      </c>
      <c r="C81" s="23">
        <f>1*36.8%*C80</f>
        <v>7.1000000000000004E-3</v>
      </c>
      <c r="D81" s="21">
        <f t="shared" si="6"/>
        <v>16.09</v>
      </c>
    </row>
    <row r="82" spans="1:4" ht="26.25" customHeight="1" thickBot="1">
      <c r="A82" s="165" t="s">
        <v>114</v>
      </c>
      <c r="B82" s="167" t="s">
        <v>115</v>
      </c>
      <c r="C82" s="35">
        <v>2.0000000000000001E-4</v>
      </c>
      <c r="D82" s="21">
        <f t="shared" si="6"/>
        <v>0.45</v>
      </c>
    </row>
    <row r="83" spans="1:4" ht="13.5" thickBot="1">
      <c r="A83" s="234" t="s">
        <v>103</v>
      </c>
      <c r="B83" s="236"/>
      <c r="C83" s="24">
        <f t="shared" ref="C83" si="7">SUM(C77:C82)</f>
        <v>7.1199999999999999E-2</v>
      </c>
      <c r="D83" s="25">
        <f>SUM(D77:D82)</f>
        <v>161.38999999999999</v>
      </c>
    </row>
    <row r="84" spans="1:4" ht="33.75" customHeight="1" thickBot="1">
      <c r="A84" s="261" t="s">
        <v>116</v>
      </c>
      <c r="B84" s="261"/>
      <c r="C84" s="261"/>
      <c r="D84" s="261"/>
    </row>
    <row r="85" spans="1:4" ht="13.5" thickBot="1">
      <c r="A85" s="252" t="s">
        <v>117</v>
      </c>
      <c r="B85" s="253"/>
      <c r="C85" s="253"/>
      <c r="D85" s="254"/>
    </row>
    <row r="86" spans="1:4" ht="15.75" customHeight="1" thickBot="1">
      <c r="A86" s="234" t="s">
        <v>118</v>
      </c>
      <c r="B86" s="235"/>
      <c r="C86" s="235"/>
      <c r="D86" s="236"/>
    </row>
    <row r="87" spans="1:4" ht="15" customHeight="1" thickBot="1">
      <c r="A87" s="163" t="s">
        <v>119</v>
      </c>
      <c r="B87" s="164" t="s">
        <v>120</v>
      </c>
      <c r="C87" s="163" t="s">
        <v>106</v>
      </c>
      <c r="D87" s="20" t="s">
        <v>102</v>
      </c>
    </row>
    <row r="88" spans="1:4" ht="13.5" thickBot="1">
      <c r="A88" s="165" t="s">
        <v>107</v>
      </c>
      <c r="B88" s="167" t="s">
        <v>121</v>
      </c>
      <c r="C88" s="36">
        <v>0</v>
      </c>
      <c r="D88" s="213">
        <f>C88*$D$29</f>
        <v>0</v>
      </c>
    </row>
    <row r="89" spans="1:4" ht="13.5" thickBot="1">
      <c r="A89" s="165" t="s">
        <v>109</v>
      </c>
      <c r="B89" s="167" t="s">
        <v>122</v>
      </c>
      <c r="C89" s="26">
        <v>4.1999999999999997E-3</v>
      </c>
      <c r="D89" s="213">
        <f>C89*$D$29</f>
        <v>9.52</v>
      </c>
    </row>
    <row r="90" spans="1:4" ht="15" customHeight="1" thickBot="1">
      <c r="A90" s="165" t="s">
        <v>63</v>
      </c>
      <c r="B90" s="167" t="s">
        <v>123</v>
      </c>
      <c r="C90" s="26">
        <v>2.0000000000000001E-4</v>
      </c>
      <c r="D90" s="213">
        <f>C90*$D$29</f>
        <v>0.45</v>
      </c>
    </row>
    <row r="91" spans="1:4" ht="22.5" customHeight="1" thickBot="1">
      <c r="A91" s="165" t="s">
        <v>29</v>
      </c>
      <c r="B91" s="167" t="s">
        <v>124</v>
      </c>
      <c r="C91" s="26">
        <v>4.1999999999999997E-3</v>
      </c>
      <c r="D91" s="213">
        <f>C91*$D$29</f>
        <v>9.52</v>
      </c>
    </row>
    <row r="92" spans="1:4" ht="13.5" thickBot="1">
      <c r="A92" s="165" t="s">
        <v>91</v>
      </c>
      <c r="B92" s="167" t="s">
        <v>125</v>
      </c>
      <c r="C92" s="26">
        <v>2.0000000000000001E-4</v>
      </c>
      <c r="D92" s="213">
        <f>C92*$D$29</f>
        <v>0.45</v>
      </c>
    </row>
    <row r="93" spans="1:4" ht="39" thickBot="1">
      <c r="A93" s="165" t="s">
        <v>114</v>
      </c>
      <c r="B93" s="167" t="s">
        <v>126</v>
      </c>
      <c r="C93" s="38">
        <f>SUM(C88:C92)*C52</f>
        <v>3.2399999999999998E-3</v>
      </c>
      <c r="D93" s="213">
        <f t="shared" ref="D93" si="8">C93*$D$29</f>
        <v>7.34</v>
      </c>
    </row>
    <row r="94" spans="1:4" ht="13.5" thickBot="1">
      <c r="A94" s="234" t="s">
        <v>65</v>
      </c>
      <c r="B94" s="235"/>
      <c r="C94" s="27">
        <f t="shared" ref="C94:D94" si="9">SUM(C88:C93)</f>
        <v>1.2E-2</v>
      </c>
      <c r="D94" s="25">
        <f t="shared" si="9"/>
        <v>27.28</v>
      </c>
    </row>
    <row r="95" spans="1:4" ht="36.75" customHeight="1" thickBot="1">
      <c r="A95" s="251" t="s">
        <v>127</v>
      </c>
      <c r="B95" s="251"/>
      <c r="C95" s="251"/>
      <c r="D95" s="251"/>
    </row>
    <row r="96" spans="1:4" ht="15.75" customHeight="1" thickBot="1">
      <c r="A96" s="252" t="s">
        <v>128</v>
      </c>
      <c r="B96" s="253"/>
      <c r="C96" s="253"/>
      <c r="D96" s="254"/>
    </row>
    <row r="97" spans="1:4" ht="15.75" customHeight="1" thickBot="1">
      <c r="A97" s="163" t="s">
        <v>129</v>
      </c>
      <c r="B97" s="234" t="s">
        <v>130</v>
      </c>
      <c r="C97" s="236"/>
      <c r="D97" s="20" t="s">
        <v>102</v>
      </c>
    </row>
    <row r="98" spans="1:4" ht="15" customHeight="1" thickBot="1">
      <c r="A98" s="165" t="s">
        <v>107</v>
      </c>
      <c r="B98" s="232" t="s">
        <v>131</v>
      </c>
      <c r="C98" s="233"/>
      <c r="D98" s="21">
        <v>0</v>
      </c>
    </row>
    <row r="99" spans="1:4" ht="15.75" customHeight="1" thickBot="1">
      <c r="A99" s="234" t="s">
        <v>103</v>
      </c>
      <c r="B99" s="235"/>
      <c r="C99" s="236"/>
      <c r="D99" s="21">
        <f>SUM(D98)</f>
        <v>0</v>
      </c>
    </row>
    <row r="100" spans="1:4" ht="13.5" thickBot="1">
      <c r="A100" s="168"/>
      <c r="C100" s="169"/>
      <c r="D100" s="19"/>
    </row>
    <row r="101" spans="1:4" ht="13.5" thickBot="1">
      <c r="A101" s="252" t="s">
        <v>132</v>
      </c>
      <c r="B101" s="253"/>
      <c r="C101" s="253"/>
      <c r="D101" s="254"/>
    </row>
    <row r="102" spans="1:4" ht="13.5" thickBot="1">
      <c r="A102" s="163">
        <v>4</v>
      </c>
      <c r="B102" s="234" t="s">
        <v>133</v>
      </c>
      <c r="C102" s="236"/>
      <c r="D102" s="20" t="s">
        <v>102</v>
      </c>
    </row>
    <row r="103" spans="1:4" ht="15" customHeight="1" thickBot="1">
      <c r="A103" s="165" t="s">
        <v>119</v>
      </c>
      <c r="B103" s="232" t="s">
        <v>120</v>
      </c>
      <c r="C103" s="233"/>
      <c r="D103" s="21">
        <f>D94</f>
        <v>27.28</v>
      </c>
    </row>
    <row r="104" spans="1:4" ht="15.75" customHeight="1" thickBot="1">
      <c r="A104" s="165" t="s">
        <v>129</v>
      </c>
      <c r="B104" s="232" t="s">
        <v>130</v>
      </c>
      <c r="C104" s="233"/>
      <c r="D104" s="21">
        <f>D99</f>
        <v>0</v>
      </c>
    </row>
    <row r="105" spans="1:4" ht="15.75" customHeight="1" thickBot="1">
      <c r="A105" s="234" t="s">
        <v>103</v>
      </c>
      <c r="B105" s="235"/>
      <c r="C105" s="236"/>
      <c r="D105" s="25">
        <f>SUM(D103:D104)</f>
        <v>27.28</v>
      </c>
    </row>
    <row r="106" spans="1:4" ht="15.75" customHeight="1" thickBot="1">
      <c r="A106" s="168"/>
      <c r="C106" s="169"/>
      <c r="D106" s="19"/>
    </row>
    <row r="107" spans="1:4" ht="15.75" customHeight="1" thickBot="1">
      <c r="A107" s="248" t="s">
        <v>134</v>
      </c>
      <c r="B107" s="249"/>
      <c r="C107" s="249"/>
      <c r="D107" s="250"/>
    </row>
    <row r="108" spans="1:4" ht="15.75" customHeight="1" thickBot="1">
      <c r="A108" s="163">
        <v>5</v>
      </c>
      <c r="B108" s="234" t="s">
        <v>135</v>
      </c>
      <c r="C108" s="236"/>
      <c r="D108" s="20" t="s">
        <v>102</v>
      </c>
    </row>
    <row r="109" spans="1:4" ht="13.5" thickBot="1">
      <c r="A109" s="165" t="s">
        <v>107</v>
      </c>
      <c r="B109" s="232" t="s">
        <v>136</v>
      </c>
      <c r="C109" s="233"/>
      <c r="D109" s="21">
        <f>'Uniformes '!G8</f>
        <v>84.29</v>
      </c>
    </row>
    <row r="110" spans="1:4" ht="13.5" thickBot="1">
      <c r="A110" s="165" t="s">
        <v>109</v>
      </c>
      <c r="B110" s="232" t="s">
        <v>137</v>
      </c>
      <c r="C110" s="233"/>
      <c r="D110" s="21">
        <f>'Equipamentos e Ferramentas'!F10</f>
        <v>126.98</v>
      </c>
    </row>
    <row r="111" spans="1:4" ht="13.5" thickBot="1">
      <c r="A111" s="165" t="s">
        <v>63</v>
      </c>
      <c r="B111" s="232" t="s">
        <v>138</v>
      </c>
      <c r="C111" s="233"/>
      <c r="D111" s="21">
        <f>EPI!G8</f>
        <v>25.59</v>
      </c>
    </row>
    <row r="112" spans="1:4" ht="15" customHeight="1" thickBot="1">
      <c r="A112" s="165"/>
      <c r="B112" s="232"/>
      <c r="C112" s="233"/>
      <c r="D112" s="21"/>
    </row>
    <row r="113" spans="1:5" ht="13.5" thickBot="1">
      <c r="A113" s="234" t="s">
        <v>65</v>
      </c>
      <c r="B113" s="235"/>
      <c r="C113" s="236"/>
      <c r="D113" s="22">
        <f>SUM(D109:D111)</f>
        <v>236.86</v>
      </c>
    </row>
    <row r="114" spans="1:5" ht="15.75" customHeight="1" thickBot="1">
      <c r="A114" s="168"/>
      <c r="C114" s="169"/>
      <c r="D114" s="19"/>
    </row>
    <row r="115" spans="1:5" ht="18" customHeight="1" thickBot="1">
      <c r="A115" s="239" t="s">
        <v>139</v>
      </c>
      <c r="B115" s="240"/>
      <c r="C115" s="240"/>
      <c r="D115" s="241"/>
    </row>
    <row r="116" spans="1:5" ht="15.75" customHeight="1" thickBot="1">
      <c r="A116" s="163">
        <v>6</v>
      </c>
      <c r="B116" s="170" t="s">
        <v>140</v>
      </c>
      <c r="C116" s="147" t="s">
        <v>106</v>
      </c>
      <c r="D116" s="20" t="s">
        <v>102</v>
      </c>
    </row>
    <row r="117" spans="1:5" ht="13.5" thickBot="1">
      <c r="A117" s="165" t="s">
        <v>107</v>
      </c>
      <c r="B117" s="171" t="s">
        <v>141</v>
      </c>
      <c r="C117" s="26">
        <v>0.05</v>
      </c>
      <c r="D117" s="21">
        <f>C117*D135</f>
        <v>199.42</v>
      </c>
    </row>
    <row r="118" spans="1:5" ht="13.5" thickBot="1">
      <c r="A118" s="165" t="s">
        <v>109</v>
      </c>
      <c r="B118" s="171" t="s">
        <v>142</v>
      </c>
      <c r="C118" s="26">
        <v>0.05</v>
      </c>
      <c r="D118" s="21">
        <f>(D135+D117)*C118</f>
        <v>209.39</v>
      </c>
      <c r="E118" s="172"/>
    </row>
    <row r="119" spans="1:5" ht="13.5" thickBot="1">
      <c r="A119" s="165" t="s">
        <v>63</v>
      </c>
      <c r="B119" s="171" t="s">
        <v>143</v>
      </c>
      <c r="C119" s="26">
        <f>C120+C121+C122</f>
        <v>0.14249999999999999</v>
      </c>
      <c r="D119" s="21">
        <f>((D135+D117+D118)/(1-C119))*C119</f>
        <v>730.74</v>
      </c>
    </row>
    <row r="120" spans="1:5" ht="13.5" thickBot="1">
      <c r="A120" s="165"/>
      <c r="B120" s="171" t="s">
        <v>144</v>
      </c>
      <c r="C120" s="26">
        <v>9.2499999999999999E-2</v>
      </c>
      <c r="D120" s="21">
        <f>C120*D137</f>
        <v>474.34</v>
      </c>
    </row>
    <row r="121" spans="1:5" ht="13.5" thickBot="1">
      <c r="A121" s="165"/>
      <c r="B121" s="171" t="s">
        <v>145</v>
      </c>
      <c r="C121" s="28">
        <v>0.05</v>
      </c>
      <c r="D121" s="21">
        <f>C121*D137</f>
        <v>256.39999999999998</v>
      </c>
    </row>
    <row r="122" spans="1:5" ht="13.5" thickBot="1">
      <c r="A122" s="165"/>
      <c r="B122" s="171" t="s">
        <v>146</v>
      </c>
      <c r="C122" s="28">
        <v>0</v>
      </c>
      <c r="D122" s="21">
        <f>C122*D137</f>
        <v>0</v>
      </c>
    </row>
    <row r="123" spans="1:5" ht="13.5" thickBot="1">
      <c r="A123" s="234" t="s">
        <v>65</v>
      </c>
      <c r="B123" s="236"/>
      <c r="C123" s="27">
        <f>C119+C117+C118</f>
        <v>0.24249999999999999</v>
      </c>
      <c r="D123" s="20">
        <f>SUM(D117,D118,D119)</f>
        <v>1139.55</v>
      </c>
    </row>
    <row r="124" spans="1:5" ht="21.75" customHeight="1">
      <c r="A124" s="149" t="s">
        <v>147</v>
      </c>
      <c r="C124" s="169"/>
      <c r="D124" s="19"/>
    </row>
    <row r="125" spans="1:5">
      <c r="A125" s="242" t="s">
        <v>148</v>
      </c>
      <c r="B125" s="242"/>
      <c r="C125" s="242"/>
      <c r="D125" s="242"/>
    </row>
    <row r="126" spans="1:5">
      <c r="A126" s="149" t="s">
        <v>149</v>
      </c>
      <c r="C126" s="169"/>
      <c r="D126" s="19"/>
    </row>
    <row r="127" spans="1:5" ht="15" customHeight="1" thickBot="1">
      <c r="A127" s="168"/>
      <c r="C127" s="169"/>
      <c r="D127" s="19"/>
    </row>
    <row r="128" spans="1:5" ht="21.75" customHeight="1" thickBot="1">
      <c r="A128" s="243" t="s">
        <v>150</v>
      </c>
      <c r="B128" s="244"/>
      <c r="C128" s="244"/>
      <c r="D128" s="245"/>
    </row>
    <row r="129" spans="1:4" ht="15.75" customHeight="1" thickBot="1">
      <c r="A129" s="163"/>
      <c r="B129" s="246" t="s">
        <v>151</v>
      </c>
      <c r="C129" s="247"/>
      <c r="D129" s="20" t="s">
        <v>102</v>
      </c>
    </row>
    <row r="130" spans="1:4" ht="15.75" customHeight="1" thickBot="1">
      <c r="A130" s="173" t="s">
        <v>107</v>
      </c>
      <c r="B130" s="237" t="s">
        <v>39</v>
      </c>
      <c r="C130" s="238"/>
      <c r="D130" s="21">
        <f>D29</f>
        <v>2266.8000000000002</v>
      </c>
    </row>
    <row r="131" spans="1:4" ht="13.5" thickBot="1">
      <c r="A131" s="173" t="s">
        <v>109</v>
      </c>
      <c r="B131" s="232" t="s">
        <v>55</v>
      </c>
      <c r="C131" s="233"/>
      <c r="D131" s="21">
        <f>D73</f>
        <v>1457.03</v>
      </c>
    </row>
    <row r="132" spans="1:4" ht="15.75" customHeight="1" thickBot="1">
      <c r="A132" s="173" t="s">
        <v>63</v>
      </c>
      <c r="B132" s="232" t="s">
        <v>104</v>
      </c>
      <c r="C132" s="233"/>
      <c r="D132" s="21">
        <f>D82</f>
        <v>0.45</v>
      </c>
    </row>
    <row r="133" spans="1:4" ht="15" customHeight="1" thickBot="1">
      <c r="A133" s="173" t="s">
        <v>29</v>
      </c>
      <c r="B133" s="232" t="s">
        <v>117</v>
      </c>
      <c r="C133" s="233"/>
      <c r="D133" s="21">
        <f>D105</f>
        <v>27.28</v>
      </c>
    </row>
    <row r="134" spans="1:4" ht="13.5" thickBot="1">
      <c r="A134" s="173" t="s">
        <v>91</v>
      </c>
      <c r="B134" s="232" t="s">
        <v>134</v>
      </c>
      <c r="C134" s="233"/>
      <c r="D134" s="21">
        <f>D113</f>
        <v>236.86</v>
      </c>
    </row>
    <row r="135" spans="1:4" ht="14.25" customHeight="1" thickBot="1">
      <c r="A135" s="234" t="s">
        <v>152</v>
      </c>
      <c r="B135" s="235"/>
      <c r="C135" s="236"/>
      <c r="D135" s="21">
        <f>SUM(D130:D134)</f>
        <v>3988.42</v>
      </c>
    </row>
    <row r="136" spans="1:4" ht="15" customHeight="1" thickBot="1">
      <c r="A136" s="173" t="s">
        <v>114</v>
      </c>
      <c r="B136" s="237" t="s">
        <v>153</v>
      </c>
      <c r="C136" s="238"/>
      <c r="D136" s="29">
        <f>D123</f>
        <v>1139.55</v>
      </c>
    </row>
    <row r="137" spans="1:4" ht="16.5" customHeight="1" thickBot="1">
      <c r="A137" s="228" t="s">
        <v>154</v>
      </c>
      <c r="B137" s="229"/>
      <c r="C137" s="230"/>
      <c r="D137" s="46">
        <f>ROUND((D135+D136),2)</f>
        <v>5127.97</v>
      </c>
    </row>
    <row r="138" spans="1:4" ht="15" customHeight="1">
      <c r="A138" s="231"/>
      <c r="B138" s="231"/>
      <c r="C138" s="231"/>
      <c r="D138" s="231"/>
    </row>
    <row r="139" spans="1:4" ht="15" customHeight="1"/>
    <row r="141" spans="1:4" ht="15" customHeight="1"/>
    <row r="142" spans="1:4" ht="14.25" customHeight="1"/>
  </sheetData>
  <mergeCells count="86">
    <mergeCell ref="A137:C137"/>
    <mergeCell ref="A138:D138"/>
    <mergeCell ref="B131:C131"/>
    <mergeCell ref="B132:C132"/>
    <mergeCell ref="B133:C133"/>
    <mergeCell ref="B134:C134"/>
    <mergeCell ref="A135:C135"/>
    <mergeCell ref="B136:C136"/>
    <mergeCell ref="B130:C130"/>
    <mergeCell ref="B108:C108"/>
    <mergeCell ref="B109:C109"/>
    <mergeCell ref="B110:C110"/>
    <mergeCell ref="B111:C111"/>
    <mergeCell ref="B112:C112"/>
    <mergeCell ref="A113:C113"/>
    <mergeCell ref="A115:D115"/>
    <mergeCell ref="A123:B123"/>
    <mergeCell ref="A125:D125"/>
    <mergeCell ref="A128:D128"/>
    <mergeCell ref="B129:C129"/>
    <mergeCell ref="A107:D107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105:C105"/>
    <mergeCell ref="A86:D8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85:D85"/>
    <mergeCell ref="A66:C66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ACA2-7E3C-47B8-93C7-4A7132165904}">
  <dimension ref="A1:M66"/>
  <sheetViews>
    <sheetView workbookViewId="0">
      <selection sqref="A1:G1"/>
    </sheetView>
  </sheetViews>
  <sheetFormatPr defaultRowHeight="12.75"/>
  <cols>
    <col min="1" max="1" width="16.42578125" customWidth="1"/>
    <col min="2" max="2" width="90.85546875" customWidth="1"/>
    <col min="3" max="3" width="11.5703125" customWidth="1"/>
    <col min="4" max="4" width="9.140625" customWidth="1"/>
    <col min="5" max="7" width="14.140625" customWidth="1"/>
  </cols>
  <sheetData>
    <row r="1" spans="1:13" ht="18.75" customHeight="1">
      <c r="A1" s="316" t="s">
        <v>157</v>
      </c>
      <c r="B1" s="317"/>
      <c r="C1" s="317"/>
      <c r="D1" s="317"/>
      <c r="E1" s="317"/>
      <c r="F1" s="317"/>
      <c r="G1" s="317"/>
    </row>
    <row r="2" spans="1:13" ht="30">
      <c r="A2" s="40" t="s">
        <v>1</v>
      </c>
      <c r="B2" s="40" t="s">
        <v>158</v>
      </c>
      <c r="C2" s="174" t="s">
        <v>159</v>
      </c>
      <c r="D2" s="41" t="s">
        <v>160</v>
      </c>
      <c r="E2" s="42" t="s">
        <v>161</v>
      </c>
      <c r="F2" s="42" t="s">
        <v>162</v>
      </c>
      <c r="G2" s="42" t="s">
        <v>163</v>
      </c>
    </row>
    <row r="3" spans="1:13" ht="15">
      <c r="A3" s="43">
        <v>1</v>
      </c>
      <c r="B3" s="192" t="s">
        <v>164</v>
      </c>
      <c r="C3" s="224">
        <v>466763</v>
      </c>
      <c r="D3" s="43" t="s">
        <v>160</v>
      </c>
      <c r="E3" s="45">
        <v>10</v>
      </c>
      <c r="F3" s="211">
        <v>31.85</v>
      </c>
      <c r="G3" s="53">
        <f>F3*E3</f>
        <v>318.5</v>
      </c>
      <c r="M3" s="212"/>
    </row>
    <row r="4" spans="1:13" ht="15">
      <c r="A4" s="43">
        <v>2</v>
      </c>
      <c r="B4" s="192" t="s">
        <v>165</v>
      </c>
      <c r="C4" s="224">
        <v>230492</v>
      </c>
      <c r="D4" s="43" t="s">
        <v>160</v>
      </c>
      <c r="E4" s="208">
        <v>6</v>
      </c>
      <c r="F4" s="209">
        <v>54</v>
      </c>
      <c r="G4" s="210">
        <f t="shared" ref="G4:G6" si="0">F4*E4</f>
        <v>324</v>
      </c>
    </row>
    <row r="5" spans="1:13" ht="15">
      <c r="A5" s="43">
        <v>3</v>
      </c>
      <c r="B5" s="192" t="s">
        <v>166</v>
      </c>
      <c r="C5" s="224">
        <v>627052</v>
      </c>
      <c r="D5" s="43" t="s">
        <v>160</v>
      </c>
      <c r="E5" s="45">
        <v>2</v>
      </c>
      <c r="F5" s="186">
        <v>109.99</v>
      </c>
      <c r="G5" s="53">
        <f t="shared" si="0"/>
        <v>219.98</v>
      </c>
    </row>
    <row r="6" spans="1:13" ht="15">
      <c r="A6" s="43">
        <v>5</v>
      </c>
      <c r="B6" s="193" t="s">
        <v>167</v>
      </c>
      <c r="C6" s="193">
        <v>455531</v>
      </c>
      <c r="D6" s="43" t="s">
        <v>160</v>
      </c>
      <c r="E6" s="45">
        <v>6</v>
      </c>
      <c r="F6" s="186">
        <v>9.5</v>
      </c>
      <c r="G6" s="53">
        <f t="shared" si="0"/>
        <v>57</v>
      </c>
    </row>
    <row r="7" spans="1:13" ht="15">
      <c r="A7" s="43">
        <v>6</v>
      </c>
      <c r="B7" s="313" t="s">
        <v>168</v>
      </c>
      <c r="C7" s="314"/>
      <c r="D7" s="315"/>
      <c r="E7" s="48">
        <v>0.1</v>
      </c>
      <c r="F7" s="55"/>
      <c r="G7" s="54">
        <f>SUM(G3:G6)*E7</f>
        <v>91.95</v>
      </c>
    </row>
    <row r="8" spans="1:13" ht="15">
      <c r="A8" s="312" t="s">
        <v>169</v>
      </c>
      <c r="B8" s="312"/>
      <c r="C8" s="312"/>
      <c r="D8" s="312"/>
      <c r="E8" s="312"/>
      <c r="F8" s="56"/>
      <c r="G8" s="44">
        <f>SUM(G3:G7)/12</f>
        <v>84.29</v>
      </c>
    </row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</sheetData>
  <mergeCells count="3">
    <mergeCell ref="A8:E8"/>
    <mergeCell ref="B7:D7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23A7-649C-4975-AF4E-D56679D47BF4}">
  <dimension ref="A1:H66"/>
  <sheetViews>
    <sheetView workbookViewId="0">
      <selection activeCell="D14" sqref="D14"/>
    </sheetView>
  </sheetViews>
  <sheetFormatPr defaultRowHeight="12.75"/>
  <cols>
    <col min="1" max="1" width="8.140625" customWidth="1"/>
    <col min="2" max="2" width="91.42578125" customWidth="1"/>
    <col min="3" max="3" width="8.7109375" customWidth="1"/>
    <col min="4" max="4" width="9.140625" customWidth="1"/>
    <col min="5" max="5" width="14.140625" customWidth="1"/>
    <col min="6" max="6" width="14.140625" style="117" customWidth="1"/>
    <col min="7" max="7" width="14.140625" customWidth="1"/>
  </cols>
  <sheetData>
    <row r="1" spans="1:8" ht="18.75" customHeight="1">
      <c r="A1" s="318" t="s">
        <v>170</v>
      </c>
      <c r="B1" s="319"/>
      <c r="C1" s="319"/>
      <c r="D1" s="319"/>
      <c r="E1" s="319"/>
      <c r="F1" s="319"/>
      <c r="G1" s="319"/>
    </row>
    <row r="2" spans="1:8" ht="30">
      <c r="A2" s="187" t="s">
        <v>1</v>
      </c>
      <c r="B2" s="187" t="s">
        <v>158</v>
      </c>
      <c r="C2" s="187" t="s">
        <v>159</v>
      </c>
      <c r="D2" s="187" t="s">
        <v>160</v>
      </c>
      <c r="E2" s="187" t="s">
        <v>161</v>
      </c>
      <c r="F2" s="188" t="s">
        <v>162</v>
      </c>
      <c r="G2" s="187" t="s">
        <v>163</v>
      </c>
      <c r="H2" s="189"/>
    </row>
    <row r="3" spans="1:8" ht="15">
      <c r="A3" s="43">
        <v>1</v>
      </c>
      <c r="B3" s="190" t="s">
        <v>171</v>
      </c>
      <c r="C3" s="191"/>
      <c r="D3" s="191" t="s">
        <v>160</v>
      </c>
      <c r="E3" s="45">
        <v>2</v>
      </c>
      <c r="F3" s="53">
        <v>17.989999999999998</v>
      </c>
      <c r="G3" s="53">
        <f>F3*E3</f>
        <v>35.979999999999997</v>
      </c>
      <c r="H3" s="189"/>
    </row>
    <row r="4" spans="1:8" ht="15">
      <c r="A4" s="43">
        <v>2</v>
      </c>
      <c r="B4" s="203" t="s">
        <v>172</v>
      </c>
      <c r="C4" s="204"/>
      <c r="D4" s="204" t="s">
        <v>160</v>
      </c>
      <c r="E4" s="205">
        <v>1</v>
      </c>
      <c r="F4" s="206">
        <v>45</v>
      </c>
      <c r="G4" s="53">
        <f t="shared" ref="G4:G6" si="0">F4*E4</f>
        <v>45</v>
      </c>
      <c r="H4" s="189"/>
    </row>
    <row r="5" spans="1:8" ht="15">
      <c r="A5" s="43">
        <v>3</v>
      </c>
      <c r="B5" s="190" t="s">
        <v>173</v>
      </c>
      <c r="C5" s="191"/>
      <c r="D5" s="191" t="s">
        <v>160</v>
      </c>
      <c r="E5" s="45">
        <v>2</v>
      </c>
      <c r="F5" s="53">
        <v>84.21</v>
      </c>
      <c r="G5" s="53">
        <f t="shared" si="0"/>
        <v>168.42</v>
      </c>
      <c r="H5" s="189"/>
    </row>
    <row r="6" spans="1:8" ht="15">
      <c r="A6" s="43">
        <v>4</v>
      </c>
      <c r="B6" s="190" t="s">
        <v>174</v>
      </c>
      <c r="C6" s="191"/>
      <c r="D6" s="191" t="s">
        <v>160</v>
      </c>
      <c r="E6" s="45">
        <v>2</v>
      </c>
      <c r="F6" s="53">
        <v>14.9</v>
      </c>
      <c r="G6" s="53">
        <f t="shared" si="0"/>
        <v>29.8</v>
      </c>
      <c r="H6" s="189"/>
    </row>
    <row r="7" spans="1:8" ht="15">
      <c r="A7" s="43">
        <v>5</v>
      </c>
      <c r="B7" s="190" t="s">
        <v>175</v>
      </c>
      <c r="C7" s="190"/>
      <c r="D7" s="190"/>
      <c r="E7" s="189"/>
      <c r="F7" s="176">
        <v>0.1</v>
      </c>
      <c r="G7" s="53">
        <f>SUM(G3:G6)*F7</f>
        <v>27.92</v>
      </c>
      <c r="H7" s="189"/>
    </row>
    <row r="8" spans="1:8" ht="15">
      <c r="A8" s="312" t="s">
        <v>169</v>
      </c>
      <c r="B8" s="312"/>
      <c r="C8" s="312"/>
      <c r="D8" s="312"/>
      <c r="E8" s="312"/>
      <c r="F8" s="175"/>
      <c r="G8" s="52">
        <f>SUM(G3:G7)/12</f>
        <v>25.59</v>
      </c>
      <c r="H8" s="189"/>
    </row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</sheetData>
  <mergeCells count="2">
    <mergeCell ref="A8:E8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28B9-598E-4287-B542-C8ECF13391A3}">
  <dimension ref="A1:G10"/>
  <sheetViews>
    <sheetView workbookViewId="0">
      <selection activeCell="A2" sqref="A2"/>
    </sheetView>
  </sheetViews>
  <sheetFormatPr defaultRowHeight="12.75"/>
  <cols>
    <col min="1" max="1" width="9.140625" style="50" customWidth="1"/>
    <col min="2" max="2" width="82.5703125" customWidth="1"/>
    <col min="3" max="3" width="9.140625" customWidth="1"/>
    <col min="4" max="4" width="14.140625" customWidth="1"/>
    <col min="5" max="5" width="12.85546875" style="49" customWidth="1"/>
    <col min="6" max="6" width="13.85546875" customWidth="1"/>
  </cols>
  <sheetData>
    <row r="1" spans="1:7" ht="18.75" customHeight="1">
      <c r="A1" s="322" t="s">
        <v>176</v>
      </c>
      <c r="B1" s="322"/>
      <c r="C1" s="322"/>
      <c r="D1" s="322"/>
      <c r="E1" s="322"/>
      <c r="F1" s="322"/>
    </row>
    <row r="2" spans="1:7" ht="30">
      <c r="A2" s="194" t="s">
        <v>1</v>
      </c>
      <c r="B2" s="194" t="s">
        <v>177</v>
      </c>
      <c r="C2" s="194" t="s">
        <v>160</v>
      </c>
      <c r="D2" s="194" t="s">
        <v>178</v>
      </c>
      <c r="E2" s="195" t="s">
        <v>179</v>
      </c>
      <c r="F2" s="194" t="s">
        <v>180</v>
      </c>
    </row>
    <row r="3" spans="1:7" ht="15">
      <c r="A3" s="198">
        <v>1</v>
      </c>
      <c r="B3" s="207" t="s">
        <v>181</v>
      </c>
      <c r="C3" s="220" t="s">
        <v>182</v>
      </c>
      <c r="D3" s="198">
        <v>8</v>
      </c>
      <c r="E3" s="199">
        <v>118.9</v>
      </c>
      <c r="F3" s="199">
        <f>E3*D3</f>
        <v>951.2</v>
      </c>
    </row>
    <row r="4" spans="1:7" ht="15">
      <c r="A4" s="198">
        <v>2</v>
      </c>
      <c r="B4" s="207" t="s">
        <v>183</v>
      </c>
      <c r="C4" s="220" t="s">
        <v>182</v>
      </c>
      <c r="D4" s="198">
        <v>1</v>
      </c>
      <c r="E4" s="199">
        <v>248.8</v>
      </c>
      <c r="F4" s="199">
        <f t="shared" ref="F4:F8" si="0">E4*D4</f>
        <v>248.8</v>
      </c>
    </row>
    <row r="5" spans="1:7" ht="15">
      <c r="A5" s="198">
        <v>3</v>
      </c>
      <c r="B5" s="207" t="s">
        <v>184</v>
      </c>
      <c r="C5" s="220" t="s">
        <v>182</v>
      </c>
      <c r="D5" s="198">
        <v>1</v>
      </c>
      <c r="E5" s="199">
        <v>92.6</v>
      </c>
      <c r="F5" s="199">
        <f t="shared" si="0"/>
        <v>92.6</v>
      </c>
    </row>
    <row r="6" spans="1:7" ht="15">
      <c r="A6" s="198">
        <v>4</v>
      </c>
      <c r="B6" s="207" t="s">
        <v>185</v>
      </c>
      <c r="C6" s="220" t="s">
        <v>182</v>
      </c>
      <c r="D6" s="198">
        <v>1</v>
      </c>
      <c r="E6" s="199">
        <v>47.53</v>
      </c>
      <c r="F6" s="199">
        <f t="shared" si="0"/>
        <v>47.53</v>
      </c>
    </row>
    <row r="7" spans="1:7" ht="15">
      <c r="A7" s="198">
        <v>5</v>
      </c>
      <c r="B7" t="s">
        <v>186</v>
      </c>
      <c r="C7" s="220" t="s">
        <v>182</v>
      </c>
      <c r="D7" s="198">
        <v>1</v>
      </c>
      <c r="E7" s="199">
        <v>46.78</v>
      </c>
      <c r="F7" s="199">
        <f t="shared" si="0"/>
        <v>46.78</v>
      </c>
    </row>
    <row r="8" spans="1:7" ht="15">
      <c r="A8" s="198">
        <v>6</v>
      </c>
      <c r="B8" s="207" t="s">
        <v>187</v>
      </c>
      <c r="C8" s="220" t="s">
        <v>182</v>
      </c>
      <c r="D8" s="198">
        <v>1</v>
      </c>
      <c r="E8" s="199">
        <v>73.989999999999995</v>
      </c>
      <c r="F8" s="199">
        <f t="shared" si="0"/>
        <v>73.989999999999995</v>
      </c>
    </row>
    <row r="9" spans="1:7" ht="15" customHeight="1">
      <c r="A9" s="198">
        <v>7</v>
      </c>
      <c r="B9" s="200" t="s">
        <v>168</v>
      </c>
      <c r="C9" s="200"/>
      <c r="D9" s="201">
        <v>0.1</v>
      </c>
      <c r="E9" s="202"/>
      <c r="F9" s="199">
        <f>SUM(E3:E8)*D9</f>
        <v>62.86</v>
      </c>
      <c r="G9" s="54"/>
    </row>
    <row r="10" spans="1:7" ht="17.25" customHeight="1">
      <c r="A10" s="320" t="s">
        <v>169</v>
      </c>
      <c r="B10" s="321"/>
      <c r="C10" s="321"/>
      <c r="D10" s="321"/>
      <c r="E10" s="196"/>
      <c r="F10" s="197">
        <f>SUM(F3:F9)/12</f>
        <v>126.98</v>
      </c>
    </row>
  </sheetData>
  <mergeCells count="2">
    <mergeCell ref="A10:D10"/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EEBB-2C56-418D-A063-00168AA2A075}">
  <dimension ref="A1:D53"/>
  <sheetViews>
    <sheetView showGridLines="0" topLeftCell="A30" zoomScale="80" zoomScaleNormal="80" workbookViewId="0">
      <selection activeCell="D24" sqref="D24"/>
    </sheetView>
  </sheetViews>
  <sheetFormatPr defaultRowHeight="12.75"/>
  <cols>
    <col min="1" max="1" width="5.7109375" style="47" customWidth="1"/>
    <col min="2" max="2" width="47.28515625" style="47" bestFit="1" customWidth="1"/>
    <col min="3" max="3" width="16.28515625" style="47" customWidth="1"/>
    <col min="4" max="4" width="123.140625" style="47" customWidth="1"/>
    <col min="5" max="16384" width="9.140625" style="47"/>
  </cols>
  <sheetData>
    <row r="1" spans="1:4" ht="16.5" thickBot="1">
      <c r="A1" s="326" t="s">
        <v>39</v>
      </c>
      <c r="B1" s="327"/>
      <c r="C1" s="327"/>
      <c r="D1" s="328"/>
    </row>
    <row r="2" spans="1:4" ht="16.5" thickBot="1">
      <c r="A2" s="57" t="s">
        <v>188</v>
      </c>
      <c r="B2" s="329" t="s">
        <v>40</v>
      </c>
      <c r="C2" s="330"/>
      <c r="D2" s="223" t="s">
        <v>189</v>
      </c>
    </row>
    <row r="3" spans="1:4" ht="45" customHeight="1">
      <c r="A3" s="58" t="s">
        <v>20</v>
      </c>
      <c r="B3" s="331" t="s">
        <v>190</v>
      </c>
      <c r="C3" s="331"/>
      <c r="D3" s="222" t="s">
        <v>191</v>
      </c>
    </row>
    <row r="4" spans="1:4" ht="45" customHeight="1">
      <c r="A4" s="58" t="s">
        <v>23</v>
      </c>
      <c r="B4" s="332" t="s">
        <v>192</v>
      </c>
      <c r="C4" s="332"/>
      <c r="D4" s="221" t="s">
        <v>193</v>
      </c>
    </row>
    <row r="5" spans="1:4" ht="16.5" thickBot="1">
      <c r="A5" s="59"/>
      <c r="B5" s="178"/>
      <c r="C5" s="178"/>
      <c r="D5" s="179"/>
    </row>
    <row r="6" spans="1:4" ht="16.5" thickBot="1">
      <c r="A6" s="323" t="s">
        <v>55</v>
      </c>
      <c r="B6" s="324"/>
      <c r="C6" s="324"/>
      <c r="D6" s="325"/>
    </row>
    <row r="7" spans="1:4" ht="16.5" thickBot="1">
      <c r="A7" s="323" t="s">
        <v>56</v>
      </c>
      <c r="B7" s="324"/>
      <c r="C7" s="324"/>
      <c r="D7" s="325"/>
    </row>
    <row r="8" spans="1:4" ht="34.5" customHeight="1" thickBot="1">
      <c r="A8" s="60" t="s">
        <v>57</v>
      </c>
      <c r="B8" s="116" t="s">
        <v>58</v>
      </c>
      <c r="C8" s="61" t="s">
        <v>59</v>
      </c>
      <c r="D8" s="62" t="s">
        <v>189</v>
      </c>
    </row>
    <row r="9" spans="1:4" ht="15.75">
      <c r="A9" s="63" t="s">
        <v>20</v>
      </c>
      <c r="B9" s="64" t="s">
        <v>60</v>
      </c>
      <c r="C9" s="65">
        <v>8.3299999999999999E-2</v>
      </c>
      <c r="D9" s="66" t="s">
        <v>194</v>
      </c>
    </row>
    <row r="10" spans="1:4" ht="13.5" customHeight="1">
      <c r="A10" s="67" t="s">
        <v>23</v>
      </c>
      <c r="B10" s="68" t="s">
        <v>61</v>
      </c>
      <c r="C10" s="69">
        <v>0.121</v>
      </c>
      <c r="D10" s="70" t="s">
        <v>195</v>
      </c>
    </row>
    <row r="11" spans="1:4" ht="48" customHeight="1" thickBot="1">
      <c r="A11" s="71" t="s">
        <v>63</v>
      </c>
      <c r="B11" s="72" t="s">
        <v>64</v>
      </c>
      <c r="C11" s="73">
        <v>7.5200000000000003E-2</v>
      </c>
      <c r="D11" s="74" t="s">
        <v>196</v>
      </c>
    </row>
    <row r="12" spans="1:4" ht="13.5" customHeight="1" thickBot="1">
      <c r="A12" s="323" t="s">
        <v>69</v>
      </c>
      <c r="B12" s="324"/>
      <c r="C12" s="324"/>
      <c r="D12" s="325"/>
    </row>
    <row r="13" spans="1:4" ht="16.5" thickBot="1">
      <c r="A13" s="60" t="s">
        <v>70</v>
      </c>
      <c r="B13" s="75" t="s">
        <v>71</v>
      </c>
      <c r="C13" s="61" t="s">
        <v>59</v>
      </c>
      <c r="D13" s="62" t="s">
        <v>189</v>
      </c>
    </row>
    <row r="14" spans="1:4" ht="15.75">
      <c r="A14" s="76" t="s">
        <v>20</v>
      </c>
      <c r="B14" s="77" t="s">
        <v>197</v>
      </c>
      <c r="C14" s="78">
        <v>0.2</v>
      </c>
      <c r="D14" s="70" t="s">
        <v>198</v>
      </c>
    </row>
    <row r="15" spans="1:4" ht="15.75">
      <c r="A15" s="76" t="s">
        <v>109</v>
      </c>
      <c r="B15" s="77" t="s">
        <v>199</v>
      </c>
      <c r="C15" s="78">
        <v>2.5000000000000001E-2</v>
      </c>
      <c r="D15" s="70" t="s">
        <v>200</v>
      </c>
    </row>
    <row r="16" spans="1:4" ht="15.75">
      <c r="A16" s="76" t="s">
        <v>63</v>
      </c>
      <c r="B16" s="77" t="s">
        <v>201</v>
      </c>
      <c r="C16" s="78">
        <v>0.03</v>
      </c>
      <c r="D16" s="79" t="s">
        <v>202</v>
      </c>
    </row>
    <row r="17" spans="1:4" ht="15.75">
      <c r="A17" s="76" t="s">
        <v>29</v>
      </c>
      <c r="B17" s="77" t="s">
        <v>203</v>
      </c>
      <c r="C17" s="78">
        <v>1.4999999999999999E-2</v>
      </c>
      <c r="D17" s="70" t="s">
        <v>204</v>
      </c>
    </row>
    <row r="18" spans="1:4" ht="15.75">
      <c r="A18" s="76" t="s">
        <v>91</v>
      </c>
      <c r="B18" s="77" t="s">
        <v>205</v>
      </c>
      <c r="C18" s="78">
        <v>0.01</v>
      </c>
      <c r="D18" s="80" t="s">
        <v>206</v>
      </c>
    </row>
    <row r="19" spans="1:4" ht="15.75">
      <c r="A19" s="76" t="s">
        <v>114</v>
      </c>
      <c r="B19" s="77" t="s">
        <v>207</v>
      </c>
      <c r="C19" s="78">
        <v>6.0000000000000001E-3</v>
      </c>
      <c r="D19" s="70" t="s">
        <v>208</v>
      </c>
    </row>
    <row r="20" spans="1:4" ht="15.75">
      <c r="A20" s="67" t="s">
        <v>94</v>
      </c>
      <c r="B20" s="77" t="s">
        <v>79</v>
      </c>
      <c r="C20" s="78">
        <v>2E-3</v>
      </c>
      <c r="D20" s="70" t="s">
        <v>209</v>
      </c>
    </row>
    <row r="21" spans="1:4" ht="16.5" thickBot="1">
      <c r="A21" s="67" t="s">
        <v>210</v>
      </c>
      <c r="B21" s="77" t="s">
        <v>80</v>
      </c>
      <c r="C21" s="78">
        <v>0.08</v>
      </c>
      <c r="D21" s="70" t="s">
        <v>211</v>
      </c>
    </row>
    <row r="22" spans="1:4" ht="16.5" thickBot="1">
      <c r="A22" s="323" t="s">
        <v>84</v>
      </c>
      <c r="B22" s="324"/>
      <c r="C22" s="324"/>
      <c r="D22" s="325"/>
    </row>
    <row r="23" spans="1:4" ht="16.5" thickBot="1">
      <c r="A23" s="60" t="s">
        <v>85</v>
      </c>
      <c r="B23" s="342" t="s">
        <v>86</v>
      </c>
      <c r="C23" s="343"/>
      <c r="D23" s="62" t="s">
        <v>189</v>
      </c>
    </row>
    <row r="24" spans="1:4" ht="15.75">
      <c r="A24" s="81" t="s">
        <v>20</v>
      </c>
      <c r="B24" s="344" t="s">
        <v>87</v>
      </c>
      <c r="C24" s="345"/>
      <c r="D24" s="82" t="s">
        <v>212</v>
      </c>
    </row>
    <row r="25" spans="1:4" ht="15.75">
      <c r="A25" s="83" t="s">
        <v>23</v>
      </c>
      <c r="B25" s="346" t="s">
        <v>88</v>
      </c>
      <c r="C25" s="347"/>
      <c r="D25" s="82" t="s">
        <v>213</v>
      </c>
    </row>
    <row r="26" spans="1:4" ht="15.75">
      <c r="A26" s="83" t="s">
        <v>63</v>
      </c>
      <c r="B26" s="84" t="s">
        <v>89</v>
      </c>
      <c r="C26" s="85"/>
      <c r="D26" s="82" t="s">
        <v>214</v>
      </c>
    </row>
    <row r="27" spans="1:4" ht="15.75">
      <c r="A27" s="83" t="s">
        <v>45</v>
      </c>
      <c r="B27" s="86" t="s">
        <v>90</v>
      </c>
      <c r="C27" s="85"/>
      <c r="D27" s="82" t="s">
        <v>215</v>
      </c>
    </row>
    <row r="28" spans="1:4" ht="15.75">
      <c r="A28" s="180" t="s">
        <v>91</v>
      </c>
      <c r="B28" s="344" t="s">
        <v>92</v>
      </c>
      <c r="C28" s="345"/>
      <c r="D28" s="82" t="s">
        <v>216</v>
      </c>
    </row>
    <row r="29" spans="1:4" ht="16.5" thickBot="1">
      <c r="A29" s="87"/>
      <c r="B29" s="181"/>
      <c r="C29" s="181"/>
      <c r="D29" s="182"/>
    </row>
    <row r="30" spans="1:4" ht="16.5" thickBot="1">
      <c r="A30" s="333" t="s">
        <v>104</v>
      </c>
      <c r="B30" s="334"/>
      <c r="C30" s="334"/>
      <c r="D30" s="335"/>
    </row>
    <row r="31" spans="1:4" ht="16.5" thickBot="1">
      <c r="A31" s="88">
        <v>3</v>
      </c>
      <c r="B31" s="75" t="s">
        <v>105</v>
      </c>
      <c r="C31" s="89" t="s">
        <v>106</v>
      </c>
      <c r="D31" s="90" t="s">
        <v>189</v>
      </c>
    </row>
    <row r="32" spans="1:4" ht="16.5" thickBot="1">
      <c r="A32" s="91" t="s">
        <v>107</v>
      </c>
      <c r="B32" s="92" t="s">
        <v>108</v>
      </c>
      <c r="C32" s="93">
        <v>4.1999999999999997E-3</v>
      </c>
      <c r="D32" s="94" t="s">
        <v>217</v>
      </c>
    </row>
    <row r="33" spans="1:4" ht="32.25" thickBot="1">
      <c r="A33" s="91" t="s">
        <v>109</v>
      </c>
      <c r="B33" s="92" t="s">
        <v>110</v>
      </c>
      <c r="C33" s="93">
        <f>8%*C32</f>
        <v>2.9999999999999997E-4</v>
      </c>
      <c r="D33" s="94" t="s">
        <v>218</v>
      </c>
    </row>
    <row r="34" spans="1:4" ht="16.5" thickBot="1">
      <c r="A34" s="91" t="s">
        <v>63</v>
      </c>
      <c r="B34" s="92" t="s">
        <v>111</v>
      </c>
      <c r="C34" s="95">
        <v>0.04</v>
      </c>
      <c r="D34" s="96" t="s">
        <v>219</v>
      </c>
    </row>
    <row r="35" spans="1:4" ht="16.5" thickBot="1">
      <c r="A35" s="91" t="s">
        <v>29</v>
      </c>
      <c r="B35" s="92" t="s">
        <v>112</v>
      </c>
      <c r="C35" s="93">
        <v>1.9400000000000001E-2</v>
      </c>
      <c r="D35" s="70" t="s">
        <v>220</v>
      </c>
    </row>
    <row r="36" spans="1:4" ht="40.5" customHeight="1" thickBot="1">
      <c r="A36" s="91" t="s">
        <v>91</v>
      </c>
      <c r="B36" s="92" t="s">
        <v>113</v>
      </c>
      <c r="C36" s="93">
        <f>1*36.8%*C35</f>
        <v>7.1000000000000004E-3</v>
      </c>
      <c r="D36" s="70" t="s">
        <v>221</v>
      </c>
    </row>
    <row r="37" spans="1:4" ht="41.25" customHeight="1" thickBot="1">
      <c r="A37" s="91" t="s">
        <v>114</v>
      </c>
      <c r="B37" s="92" t="s">
        <v>222</v>
      </c>
      <c r="C37" s="95">
        <v>2.0000000000000001E-4</v>
      </c>
      <c r="D37" s="70" t="s">
        <v>223</v>
      </c>
    </row>
    <row r="38" spans="1:4" ht="16.5" thickBot="1">
      <c r="A38" s="97"/>
      <c r="B38" s="98"/>
      <c r="C38" s="99"/>
      <c r="D38" s="182"/>
    </row>
    <row r="39" spans="1:4" ht="16.5" thickBot="1">
      <c r="A39" s="336" t="s">
        <v>117</v>
      </c>
      <c r="B39" s="337"/>
      <c r="C39" s="337"/>
      <c r="D39" s="338"/>
    </row>
    <row r="40" spans="1:4" ht="16.5" thickBot="1">
      <c r="A40" s="88" t="s">
        <v>119</v>
      </c>
      <c r="B40" s="100" t="s">
        <v>120</v>
      </c>
      <c r="C40" s="88" t="s">
        <v>106</v>
      </c>
      <c r="D40" s="90" t="s">
        <v>189</v>
      </c>
    </row>
    <row r="41" spans="1:4" ht="18.75" customHeight="1" thickBot="1">
      <c r="A41" s="91" t="s">
        <v>107</v>
      </c>
      <c r="B41" s="92" t="s">
        <v>121</v>
      </c>
      <c r="C41" s="101">
        <v>0</v>
      </c>
      <c r="D41" s="96" t="s">
        <v>224</v>
      </c>
    </row>
    <row r="42" spans="1:4" ht="16.5" thickBot="1">
      <c r="A42" s="91" t="s">
        <v>109</v>
      </c>
      <c r="B42" s="102" t="s">
        <v>225</v>
      </c>
      <c r="C42" s="103">
        <v>4.1999999999999997E-3</v>
      </c>
      <c r="D42" s="104" t="s">
        <v>226</v>
      </c>
    </row>
    <row r="43" spans="1:4" ht="31.5" customHeight="1" thickBot="1">
      <c r="A43" s="91" t="s">
        <v>63</v>
      </c>
      <c r="B43" s="102" t="s">
        <v>123</v>
      </c>
      <c r="C43" s="103">
        <v>2.0000000000000001E-4</v>
      </c>
      <c r="D43" s="104" t="s">
        <v>227</v>
      </c>
    </row>
    <row r="44" spans="1:4" ht="32.25" thickBot="1">
      <c r="A44" s="91" t="s">
        <v>29</v>
      </c>
      <c r="B44" s="92" t="s">
        <v>124</v>
      </c>
      <c r="C44" s="105">
        <v>4.1999999999999997E-3</v>
      </c>
      <c r="D44" s="106" t="s">
        <v>228</v>
      </c>
    </row>
    <row r="45" spans="1:4" ht="32.25" thickBot="1">
      <c r="A45" s="91" t="s">
        <v>91</v>
      </c>
      <c r="B45" s="92" t="s">
        <v>229</v>
      </c>
      <c r="C45" s="105">
        <v>2.0000000000000001E-4</v>
      </c>
      <c r="D45" s="106" t="s">
        <v>230</v>
      </c>
    </row>
    <row r="46" spans="1:4" ht="16.5" thickBot="1">
      <c r="A46" s="97"/>
      <c r="B46" s="98"/>
      <c r="C46" s="107"/>
      <c r="D46" s="182"/>
    </row>
    <row r="47" spans="1:4" ht="16.5" thickBot="1">
      <c r="A47" s="339" t="s">
        <v>139</v>
      </c>
      <c r="B47" s="340"/>
      <c r="C47" s="340"/>
      <c r="D47" s="341"/>
    </row>
    <row r="48" spans="1:4" ht="16.5" thickBot="1">
      <c r="A48" s="88">
        <v>6</v>
      </c>
      <c r="B48" s="108" t="s">
        <v>140</v>
      </c>
      <c r="C48" s="75" t="s">
        <v>231</v>
      </c>
      <c r="D48" s="90" t="s">
        <v>102</v>
      </c>
    </row>
    <row r="49" spans="1:4" ht="16.5" thickBot="1">
      <c r="A49" s="91" t="s">
        <v>107</v>
      </c>
      <c r="B49" s="109" t="s">
        <v>141</v>
      </c>
      <c r="C49" s="110">
        <v>0.05</v>
      </c>
      <c r="D49" s="111" t="s">
        <v>232</v>
      </c>
    </row>
    <row r="50" spans="1:4" ht="16.5" thickBot="1">
      <c r="A50" s="91" t="s">
        <v>109</v>
      </c>
      <c r="B50" s="109" t="s">
        <v>142</v>
      </c>
      <c r="C50" s="103">
        <v>0.05</v>
      </c>
      <c r="D50" s="111" t="s">
        <v>232</v>
      </c>
    </row>
    <row r="51" spans="1:4" ht="16.5" thickBot="1">
      <c r="A51" s="91" t="s">
        <v>63</v>
      </c>
      <c r="B51" s="112" t="s">
        <v>143</v>
      </c>
      <c r="C51" s="105"/>
      <c r="D51" s="113"/>
    </row>
    <row r="52" spans="1:4" ht="48" thickBot="1">
      <c r="A52" s="91"/>
      <c r="B52" s="112" t="s">
        <v>144</v>
      </c>
      <c r="C52" s="105">
        <f>7.6%+1.65%</f>
        <v>9.2499999999999999E-2</v>
      </c>
      <c r="D52" s="114" t="s">
        <v>233</v>
      </c>
    </row>
    <row r="53" spans="1:4" ht="16.5" thickBot="1">
      <c r="A53" s="91"/>
      <c r="B53" s="112" t="s">
        <v>145</v>
      </c>
      <c r="C53" s="115">
        <v>0.05</v>
      </c>
      <c r="D53" s="94" t="s">
        <v>234</v>
      </c>
    </row>
  </sheetData>
  <mergeCells count="15">
    <mergeCell ref="A30:D30"/>
    <mergeCell ref="A39:D39"/>
    <mergeCell ref="A47:D47"/>
    <mergeCell ref="A12:D12"/>
    <mergeCell ref="A22:D22"/>
    <mergeCell ref="B23:C23"/>
    <mergeCell ref="B24:C24"/>
    <mergeCell ref="B25:C25"/>
    <mergeCell ref="B28:C28"/>
    <mergeCell ref="A7:D7"/>
    <mergeCell ref="A1:D1"/>
    <mergeCell ref="B2:C2"/>
    <mergeCell ref="B3:C3"/>
    <mergeCell ref="A6:D6"/>
    <mergeCell ref="B4:C4"/>
  </mergeCells>
  <phoneticPr fontId="30" type="noConversion"/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e7ead6202eb6d8b4296c59b3c0daf247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38a50ea107d47135e0b1264858970068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Props1.xml><?xml version="1.0" encoding="utf-8"?>
<ds:datastoreItem xmlns:ds="http://schemas.openxmlformats.org/officeDocument/2006/customXml" ds:itemID="{F38591FC-595D-4545-8072-BCAD4D230BFF}"/>
</file>

<file path=customXml/itemProps2.xml><?xml version="1.0" encoding="utf-8"?>
<ds:datastoreItem xmlns:ds="http://schemas.openxmlformats.org/officeDocument/2006/customXml" ds:itemID="{1B407CA8-A046-428C-AF30-6DC0ACB533D5}"/>
</file>

<file path=customXml/itemProps3.xml><?xml version="1.0" encoding="utf-8"?>
<ds:datastoreItem xmlns:ds="http://schemas.openxmlformats.org/officeDocument/2006/customXml" ds:itemID="{B03308EA-C923-4FE4-995D-9504115D9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Souto Mangabeira Binicheski</dc:creator>
  <cp:keywords/>
  <dc:description/>
  <cp:lastModifiedBy/>
  <cp:revision/>
  <dcterms:created xsi:type="dcterms:W3CDTF">2008-06-24T14:14:08Z</dcterms:created>
  <dcterms:modified xsi:type="dcterms:W3CDTF">2025-09-11T12:13:34Z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