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03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cfileserver02\SAA\CGCC\3 - CGL\DIVISÃO DE LICITAÇÕES\2025\2. PREGÕES\UASG 150002 - SGA\PE nº 90006.2025 - Secretariado\APÓS SUSPENSÃO\00. Edital\"/>
    </mc:Choice>
  </mc:AlternateContent>
  <xr:revisionPtr revIDLastSave="0" documentId="8_{5631C328-696C-458E-8CD6-29723AA02583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RESUMO" sheetId="25" r:id="rId1"/>
    <sheet name="Técnico em Secretariado" sheetId="21" r:id="rId2"/>
    <sheet name="Secretariado Executivo" sheetId="31" r:id="rId3"/>
    <sheet name="Secretariado Executivo Bilíngue" sheetId="23" r:id="rId4"/>
    <sheet name="Encarregado Geral" sheetId="30" r:id="rId5"/>
    <sheet name="Memória de Cálculo e Fundamento" sheetId="29" r:id="rId6"/>
    <sheet name="Uniformes" sheetId="32" r:id="rId7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30" l="1"/>
  <c r="D83" i="23"/>
  <c r="D83" i="31"/>
  <c r="D83" i="21"/>
  <c r="D97" i="30"/>
  <c r="J9" i="32"/>
  <c r="K9" i="32" s="1"/>
  <c r="J20" i="32"/>
  <c r="J21" i="32"/>
  <c r="J26" i="32"/>
  <c r="J25" i="32"/>
  <c r="J24" i="32"/>
  <c r="J23" i="32"/>
  <c r="J22" i="32"/>
  <c r="J6" i="32"/>
  <c r="J7" i="32"/>
  <c r="J8" i="32"/>
  <c r="J10" i="32"/>
  <c r="J11" i="32"/>
  <c r="J5" i="32"/>
  <c r="K5" i="32" l="1"/>
  <c r="K6" i="32"/>
  <c r="K7" i="32"/>
  <c r="K8" i="32"/>
  <c r="K10" i="32"/>
  <c r="K11" i="32"/>
  <c r="K20" i="32"/>
  <c r="K21" i="32"/>
  <c r="K22" i="32"/>
  <c r="K23" i="32"/>
  <c r="K24" i="32"/>
  <c r="K25" i="32"/>
  <c r="K26" i="32"/>
  <c r="J12" i="32" l="1"/>
  <c r="J27" i="32"/>
  <c r="J29" i="32"/>
  <c r="J14" i="32"/>
  <c r="J31" i="32" l="1"/>
  <c r="E111" i="21" s="1"/>
  <c r="D121" i="30"/>
  <c r="D125" i="30" s="1"/>
  <c r="E136" i="30"/>
  <c r="D83" i="30"/>
  <c r="E60" i="30"/>
  <c r="D37" i="30"/>
  <c r="E22" i="30"/>
  <c r="E29" i="30" s="1"/>
  <c r="E96" i="30" l="1"/>
  <c r="E59" i="30"/>
  <c r="E67" i="30" s="1"/>
  <c r="E74" i="30" s="1"/>
  <c r="E95" i="30"/>
  <c r="E94" i="30"/>
  <c r="E52" i="30"/>
  <c r="E93" i="30"/>
  <c r="E92" i="30"/>
  <c r="E50" i="30"/>
  <c r="E91" i="30"/>
  <c r="E97" i="30" s="1"/>
  <c r="E49" i="30"/>
  <c r="E132" i="30"/>
  <c r="E48" i="30"/>
  <c r="E84" i="30"/>
  <c r="E47" i="30"/>
  <c r="E46" i="30"/>
  <c r="E82" i="30"/>
  <c r="E38" i="30"/>
  <c r="E36" i="30"/>
  <c r="E35" i="30"/>
  <c r="E37" i="30" s="1"/>
  <c r="E39" i="30" s="1"/>
  <c r="E72" i="30" s="1"/>
  <c r="E45" i="30"/>
  <c r="E81" i="30"/>
  <c r="E79" i="30"/>
  <c r="E51" i="30"/>
  <c r="E83" i="30"/>
  <c r="E80" i="30"/>
  <c r="E53" i="30" l="1"/>
  <c r="E73" i="30" s="1"/>
  <c r="E75" i="30" s="1"/>
  <c r="E133" i="30" s="1"/>
  <c r="E135" i="30"/>
  <c r="E105" i="30"/>
  <c r="E107" i="30" s="1"/>
  <c r="E85" i="30"/>
  <c r="E134" i="30" s="1"/>
  <c r="E137" i="30" l="1"/>
  <c r="E119" i="30" s="1"/>
  <c r="E120" i="30" s="1"/>
  <c r="E121" i="30" l="1"/>
  <c r="E125" i="30" s="1"/>
  <c r="E138" i="30" s="1"/>
  <c r="E139" i="30" s="1"/>
  <c r="F6" i="25" s="1"/>
  <c r="E124" i="30"/>
  <c r="E123" i="30" l="1"/>
  <c r="E122" i="30"/>
  <c r="D121" i="23" l="1"/>
  <c r="D125" i="23" s="1"/>
  <c r="E102" i="23"/>
  <c r="E106" i="23" s="1"/>
  <c r="D97" i="23"/>
  <c r="E60" i="23"/>
  <c r="D53" i="23"/>
  <c r="D85" i="23" s="1"/>
  <c r="D37" i="23"/>
  <c r="D38" i="23" s="1"/>
  <c r="E22" i="23"/>
  <c r="C33" i="29"/>
  <c r="D121" i="31"/>
  <c r="D125" i="31" s="1"/>
  <c r="E102" i="31"/>
  <c r="E106" i="31" s="1"/>
  <c r="D97" i="31"/>
  <c r="E60" i="31"/>
  <c r="D53" i="31"/>
  <c r="D37" i="31"/>
  <c r="D38" i="31" s="1"/>
  <c r="E22" i="31"/>
  <c r="E60" i="21"/>
  <c r="E23" i="23" l="1"/>
  <c r="E26" i="23"/>
  <c r="D85" i="31"/>
  <c r="E23" i="31"/>
  <c r="E26" i="31"/>
  <c r="E29" i="23" l="1"/>
  <c r="E38" i="23" s="1"/>
  <c r="E79" i="23"/>
  <c r="E36" i="23"/>
  <c r="E35" i="23"/>
  <c r="E37" i="23" s="1"/>
  <c r="E96" i="23"/>
  <c r="E95" i="23"/>
  <c r="E59" i="23"/>
  <c r="E67" i="23" s="1"/>
  <c r="E74" i="23" s="1"/>
  <c r="E92" i="23"/>
  <c r="E51" i="23"/>
  <c r="E84" i="23"/>
  <c r="E49" i="23"/>
  <c r="E48" i="23"/>
  <c r="E47" i="23"/>
  <c r="E82" i="23"/>
  <c r="E81" i="23"/>
  <c r="E45" i="23"/>
  <c r="E80" i="23"/>
  <c r="E132" i="23"/>
  <c r="E94" i="23"/>
  <c r="E93" i="23"/>
  <c r="E50" i="23"/>
  <c r="E46" i="23"/>
  <c r="E83" i="23"/>
  <c r="E29" i="31"/>
  <c r="E47" i="31" s="1"/>
  <c r="E39" i="23" l="1"/>
  <c r="E72" i="23" s="1"/>
  <c r="E52" i="23"/>
  <c r="E91" i="23"/>
  <c r="E53" i="23"/>
  <c r="E73" i="23" s="1"/>
  <c r="E75" i="23"/>
  <c r="E133" i="23" s="1"/>
  <c r="E85" i="23"/>
  <c r="E134" i="23" s="1"/>
  <c r="E97" i="23"/>
  <c r="E105" i="23" s="1"/>
  <c r="E107" i="23" s="1"/>
  <c r="E135" i="23" s="1"/>
  <c r="E82" i="31"/>
  <c r="E48" i="31"/>
  <c r="E49" i="31"/>
  <c r="E50" i="31"/>
  <c r="E51" i="31"/>
  <c r="E92" i="31"/>
  <c r="E59" i="31"/>
  <c r="E67" i="31" s="1"/>
  <c r="E74" i="31" s="1"/>
  <c r="E94" i="31"/>
  <c r="E95" i="31"/>
  <c r="E83" i="31"/>
  <c r="E84" i="31"/>
  <c r="E91" i="31"/>
  <c r="E93" i="31"/>
  <c r="E132" i="31"/>
  <c r="E52" i="31"/>
  <c r="E96" i="31"/>
  <c r="E35" i="31"/>
  <c r="E36" i="31"/>
  <c r="E80" i="31"/>
  <c r="E79" i="31"/>
  <c r="E45" i="31"/>
  <c r="E81" i="31"/>
  <c r="E46" i="31"/>
  <c r="E38" i="31"/>
  <c r="E53" i="31" l="1"/>
  <c r="E73" i="31" s="1"/>
  <c r="E37" i="31"/>
  <c r="E97" i="31"/>
  <c r="E105" i="31" s="1"/>
  <c r="E107" i="31" s="1"/>
  <c r="E135" i="31" s="1"/>
  <c r="E39" i="31"/>
  <c r="E72" i="31" s="1"/>
  <c r="E85" i="31"/>
  <c r="E134" i="31" s="1"/>
  <c r="E75" i="31" l="1"/>
  <c r="E133" i="31" s="1"/>
  <c r="E7" i="25" l="1"/>
  <c r="D37" i="21" l="1"/>
  <c r="C30" i="29" l="1"/>
  <c r="C47" i="29" l="1"/>
  <c r="D121" i="21" l="1"/>
  <c r="D125" i="21" s="1"/>
  <c r="E102" i="21"/>
  <c r="E106" i="21" s="1"/>
  <c r="D97" i="21"/>
  <c r="D53" i="21"/>
  <c r="E22" i="21"/>
  <c r="E115" i="23" l="1"/>
  <c r="E136" i="23" s="1"/>
  <c r="E137" i="23" s="1"/>
  <c r="E119" i="23" s="1"/>
  <c r="E115" i="31"/>
  <c r="E136" i="31" s="1"/>
  <c r="E137" i="31" s="1"/>
  <c r="E119" i="31" s="1"/>
  <c r="D38" i="21"/>
  <c r="D85" i="21"/>
  <c r="E23" i="21"/>
  <c r="E26" i="21"/>
  <c r="E120" i="31" l="1"/>
  <c r="E121" i="31" s="1"/>
  <c r="E125" i="31" s="1"/>
  <c r="E138" i="31" s="1"/>
  <c r="E139" i="31" s="1"/>
  <c r="E120" i="23"/>
  <c r="E121" i="23" s="1"/>
  <c r="E125" i="23" s="1"/>
  <c r="E138" i="23" s="1"/>
  <c r="E139" i="23" s="1"/>
  <c r="E115" i="21"/>
  <c r="E136" i="21" s="1"/>
  <c r="E29" i="21"/>
  <c r="E59" i="21" s="1"/>
  <c r="E67" i="21" s="1"/>
  <c r="E74" i="21" s="1"/>
  <c r="F5" i="25" l="1"/>
  <c r="E124" i="23"/>
  <c r="E123" i="23"/>
  <c r="E122" i="23"/>
  <c r="F4" i="25"/>
  <c r="E124" i="31"/>
  <c r="E122" i="31"/>
  <c r="E123" i="31"/>
  <c r="E81" i="21"/>
  <c r="E79" i="21"/>
  <c r="E82" i="21"/>
  <c r="E94" i="21"/>
  <c r="E91" i="21"/>
  <c r="E84" i="21"/>
  <c r="E95" i="21"/>
  <c r="E93" i="21"/>
  <c r="E92" i="21"/>
  <c r="E38" i="21"/>
  <c r="E80" i="21"/>
  <c r="E83" i="21"/>
  <c r="E132" i="21"/>
  <c r="E96" i="21"/>
  <c r="E46" i="21"/>
  <c r="E50" i="21"/>
  <c r="E35" i="21"/>
  <c r="E49" i="21"/>
  <c r="E47" i="21"/>
  <c r="E51" i="21"/>
  <c r="E48" i="21"/>
  <c r="E52" i="21"/>
  <c r="E36" i="21"/>
  <c r="E45" i="21"/>
  <c r="G6" i="25" l="1"/>
  <c r="H6" i="25" s="1"/>
  <c r="E37" i="21"/>
  <c r="E39" i="21" s="1"/>
  <c r="E72" i="21" s="1"/>
  <c r="E53" i="21"/>
  <c r="E73" i="21" s="1"/>
  <c r="E97" i="21"/>
  <c r="E85" i="21"/>
  <c r="E134" i="21" s="1"/>
  <c r="E105" i="21" l="1"/>
  <c r="E107" i="21" s="1"/>
  <c r="E135" i="21" s="1"/>
  <c r="E75" i="21"/>
  <c r="E133" i="21" s="1"/>
  <c r="E137" i="21" l="1"/>
  <c r="E119" i="21" l="1"/>
  <c r="G5" i="25" l="1"/>
  <c r="H5" i="25" s="1"/>
  <c r="E120" i="21"/>
  <c r="E121" i="21" s="1"/>
  <c r="E125" i="21" s="1"/>
  <c r="E138" i="21" s="1"/>
  <c r="E139" i="21" s="1"/>
  <c r="G4" i="25" l="1"/>
  <c r="H4" i="25" s="1"/>
  <c r="E123" i="21"/>
  <c r="E124" i="21"/>
  <c r="E122" i="21"/>
  <c r="F3" i="25"/>
  <c r="F7" i="25" s="1"/>
  <c r="G3" i="25" l="1"/>
  <c r="G7" i="25" s="1"/>
  <c r="H3" i="25" l="1"/>
  <c r="H7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A89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A89" authorId="0" shapeId="0" xr:uid="{2FA2C737-393C-4E43-A58D-20565CF6651F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A89" authorId="0" shapeId="0" xr:uid="{026B54E7-3F83-4FEE-B8B8-CA31D582FFDA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sharedStrings.xml><?xml version="1.0" encoding="utf-8"?>
<sst xmlns="http://schemas.openxmlformats.org/spreadsheetml/2006/main" count="1107" uniqueCount="251">
  <si>
    <t>TABELA DE VALORES</t>
  </si>
  <si>
    <t>Item</t>
  </si>
  <si>
    <t>Especificação</t>
  </si>
  <si>
    <t>CATSER</t>
  </si>
  <si>
    <t>Unidade de Medida</t>
  </si>
  <si>
    <t>Quantidade Estimada</t>
  </si>
  <si>
    <t>Valor Unitário</t>
  </si>
  <si>
    <t>Valor Mensal</t>
  </si>
  <si>
    <t>Valor Anual</t>
  </si>
  <si>
    <t>Técnico(a) em Secretariado</t>
  </si>
  <si>
    <t>Posto de Trabalho</t>
  </si>
  <si>
    <t>Secretário(a) Executivo(a)</t>
  </si>
  <si>
    <t>Secretário(a) Executivo(a) Bilíngue</t>
  </si>
  <si>
    <t>Encarregado(a) Geral</t>
  </si>
  <si>
    <t>TOTAL</t>
  </si>
  <si>
    <t>SECRETARIA EXECUTIVA</t>
  </si>
  <si>
    <t>SUBSECRETARIA DE ASSUNTOS ADMINISTRATIVOS</t>
  </si>
  <si>
    <t>COORDENAÇÃO-GERAL DE LICITAÇÕES E CONTRATOS</t>
  </si>
  <si>
    <t>PLANILHA DE CUSTOS E FORMAÇÃO DE CUSTOS</t>
  </si>
  <si>
    <t xml:space="preserve">INSTRUÇÃO NORMATIVA Nº 5, DE 26 DE MAIO DE 2017 (Atualizada) e </t>
  </si>
  <si>
    <t>INSTRUÇÃO NORMATIVA Nº 7, DE 20 DE SETEMBRO DE 2018.</t>
  </si>
  <si>
    <t>Discriminação dos Serviços (dados referentes à contratação)</t>
  </si>
  <si>
    <t xml:space="preserve">A </t>
  </si>
  <si>
    <t xml:space="preserve">Data de apresentação da proposta (dia/mês/ano) </t>
  </si>
  <si>
    <t>DD/MM/2025</t>
  </si>
  <si>
    <t xml:space="preserve">B </t>
  </si>
  <si>
    <t xml:space="preserve">Município/UF </t>
  </si>
  <si>
    <t>Brasília/DF</t>
  </si>
  <si>
    <t xml:space="preserve">C </t>
  </si>
  <si>
    <t xml:space="preserve">Ano Acordo, Convenção ou Sentença Normativa em Dissídio Coletivo, Nº do registro no MTE </t>
  </si>
  <si>
    <t>DF 000045/2025 - SIS/DF</t>
  </si>
  <si>
    <t>D</t>
  </si>
  <si>
    <t xml:space="preserve">Nº de meses de execução contratual </t>
  </si>
  <si>
    <t xml:space="preserve">Dados complementares para composição dos custos referente à mão-de-obra </t>
  </si>
  <si>
    <t>Tipo de serviço (mesmo serviço com características distintas)</t>
  </si>
  <si>
    <t>TÉCNICO EM SECRETARIADO</t>
  </si>
  <si>
    <t>Salário Normativo da Categoria Profissional</t>
  </si>
  <si>
    <t xml:space="preserve">Categoria profissional (vinculada à execução contratual) </t>
  </si>
  <si>
    <t>Classificação Brasileira de Ocupações (CBO):</t>
  </si>
  <si>
    <t>3515-05</t>
  </si>
  <si>
    <t xml:space="preserve">Data base da categoria (dia/mês/ano) </t>
  </si>
  <si>
    <t>Módulo 1 - Composição da Remuneração</t>
  </si>
  <si>
    <t xml:space="preserve">Composição da remuneração </t>
  </si>
  <si>
    <t xml:space="preserve">Valor (R$) </t>
  </si>
  <si>
    <t xml:space="preserve">Salário Base </t>
  </si>
  <si>
    <t>Adicional de Periculosidade</t>
  </si>
  <si>
    <t xml:space="preserve">Adicional de insalubridade </t>
  </si>
  <si>
    <t xml:space="preserve">D </t>
  </si>
  <si>
    <t xml:space="preserve">Adicional noturno </t>
  </si>
  <si>
    <t xml:space="preserve">E </t>
  </si>
  <si>
    <t>Adicional de Hora Noturna reduzida</t>
  </si>
  <si>
    <t xml:space="preserve">G </t>
  </si>
  <si>
    <t xml:space="preserve">Intervalo Intrajornada </t>
  </si>
  <si>
    <t xml:space="preserve">H </t>
  </si>
  <si>
    <t>Descanso Semanal Remunerado</t>
  </si>
  <si>
    <t xml:space="preserve">Total da Remuneração </t>
  </si>
  <si>
    <t>Nota 1: O Módulo 1 refere-se ao valor mensal devido ao empregado pela prestação do serviço no período de 12 meses.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</si>
  <si>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</si>
  <si>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</si>
  <si>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</si>
  <si>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</si>
  <si>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 xml:space="preserve">% </t>
  </si>
  <si>
    <t xml:space="preserve">13 º Salário </t>
  </si>
  <si>
    <t>Férias e Adicional de Férias</t>
  </si>
  <si>
    <t xml:space="preserve">Subtotal </t>
  </si>
  <si>
    <t>C</t>
  </si>
  <si>
    <t>Incidência dos encargos previstos no Submódulo 2.2 sobre 13º Salário, Férias e Adicional de Férias</t>
  </si>
  <si>
    <t xml:space="preserve">Total </t>
  </si>
  <si>
    <t>Nota 1: Como a planilha de custos e formação de preços é calculada mensalmente, provisiona-se proporcionalmente 1/12 (um doze avos) dos valores referentes a gratificação natalina, férias e adicional de férias. (Redação dada pela Instrução Normativa nº 7, de 2018)</t>
  </si>
  <si>
    <t>Nota 2: O adicional de férias contido no Submódulo 2.1 corresponde a 1/3 (um terço) da remuneração que por sua vez é divido por 12 (doze) conforme Nota 1 acima.</t>
  </si>
  <si>
    <t>Nota 3: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  (Incluído pela Instrução Normativa nº 7, de 2018)</t>
  </si>
  <si>
    <t>Submódulo 2.2 - Encargos Previdenciários (GPS), Fundo de Garantia por Tempo de Serviço (FGTS) e outras contribuições.</t>
  </si>
  <si>
    <t>2.2</t>
  </si>
  <si>
    <t>GPS, FGTS e outras contribuições</t>
  </si>
  <si>
    <t xml:space="preserve">INSS </t>
  </si>
  <si>
    <t xml:space="preserve">Salário Educação </t>
  </si>
  <si>
    <t>SAT</t>
  </si>
  <si>
    <t>SESC ou SESI</t>
  </si>
  <si>
    <t>SENAI - SENAC</t>
  </si>
  <si>
    <t xml:space="preserve">F </t>
  </si>
  <si>
    <t xml:space="preserve">SEBRAE </t>
  </si>
  <si>
    <t>INCRA</t>
  </si>
  <si>
    <t>FGTS</t>
  </si>
  <si>
    <t xml:space="preserve">TOTAL 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</si>
  <si>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</si>
  <si>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grave.</t>
  </si>
  <si>
    <t>Nota 3: Esses percentuais incidem sobre o Módulo 1, o Submódulo 2.1. (Redação dada pela Instrução Normativa nº 7, de 2018)</t>
  </si>
  <si>
    <t>Submódulo 2.3 - Benefícios Mensais e Diários.</t>
  </si>
  <si>
    <t>2.3</t>
  </si>
  <si>
    <t>Benefícios Mensais e Diários</t>
  </si>
  <si>
    <t>Dias</t>
  </si>
  <si>
    <t>Valor/dia</t>
  </si>
  <si>
    <t xml:space="preserve">Transporte </t>
  </si>
  <si>
    <t>Auxílio- Refeição/Alimentação  (Vales, Cestas básicas, etc)</t>
  </si>
  <si>
    <t xml:space="preserve">Fundo Social Odontológico </t>
  </si>
  <si>
    <t>Plano de Saúde</t>
  </si>
  <si>
    <t>E</t>
  </si>
  <si>
    <t>Seguro de vida, invalidez e funeral</t>
  </si>
  <si>
    <t>Auxílio creche</t>
  </si>
  <si>
    <t>G</t>
  </si>
  <si>
    <t>Contribuição Negocial</t>
  </si>
  <si>
    <t>Processamento em folha</t>
  </si>
  <si>
    <t xml:space="preserve">Total de Benefícios mensais e diários </t>
  </si>
  <si>
    <t>Nota 1: O valor informado deverá ser o custo real do benefício (descontado o valor eventualmente pago pelo posto).</t>
  </si>
  <si>
    <t>Nota 2: Observar a previsão dos benefícios contidos em Acordos, Convenções e Dissídios Coletivos de Trabalho e atentar-se ao disposto no art. 6º desta Instrução Normativa SEGES Nº 05/2017.</t>
  </si>
  <si>
    <t>Quadro-Resumo do Módulo 2 - Encargos e Benefícios anuais, mensais e diários</t>
  </si>
  <si>
    <t>Encargos e Benefícios Anuais, Mensais e Diários</t>
  </si>
  <si>
    <t>Valor (R$)</t>
  </si>
  <si>
    <t>Total</t>
  </si>
  <si>
    <t>Módulo 3 - Provisão para Rescisão</t>
  </si>
  <si>
    <t>Provisão para Rescisão</t>
  </si>
  <si>
    <t>%</t>
  </si>
  <si>
    <t>A</t>
  </si>
  <si>
    <t>Aviso Prévio Indenizado</t>
  </si>
  <si>
    <t>B</t>
  </si>
  <si>
    <t>Incidência do FGTS sobre o Aviso Prévio Indenizado</t>
  </si>
  <si>
    <t>Multa do FGTS e contribuição social sobre o Aviso Prévio Indenizado</t>
  </si>
  <si>
    <t>Aviso Prévio Trabalhado</t>
  </si>
  <si>
    <t>Incidência de GPS, FGTS e outras contribuições sobre o Aviso Prévio Trabalhado</t>
  </si>
  <si>
    <t>F</t>
  </si>
  <si>
    <t>Multa do FGTS e contribuição social sobre o Aviso Prévio Trabalhado</t>
  </si>
  <si>
    <t>Nota 1: O somatório dos percentuais referentes a Multa do FGTS e contribuição social sobre o Aviso Prévio Indenizado e a Multa do FGTS e contribuição social sobre o Aviso Prévio Trabalhado não deverão ultrapassar a 5% conforme o Anexo XI da IN 05/2017-SG/MPDG</t>
  </si>
  <si>
    <t>Módulo 4 - Custo de Reposição do Profissional Ausente</t>
  </si>
  <si>
    <t>Submódulo 4.1 - Ausências Legais</t>
  </si>
  <si>
    <t>4.1</t>
  </si>
  <si>
    <t>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</si>
  <si>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</si>
  <si>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</si>
  <si>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</si>
  <si>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</si>
  <si>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</si>
  <si>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</t>
  </si>
  <si>
    <t>Nota 1: 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</si>
  <si>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</si>
  <si>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</si>
  <si>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</si>
  <si>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</si>
  <si>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</si>
  <si>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</si>
  <si>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</si>
  <si>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</si>
  <si>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</si>
  <si>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</si>
  <si>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Equipamentos: Ponto Biométrico</t>
  </si>
  <si>
    <t>Outros (especificar)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</si>
  <si>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</si>
  <si>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</si>
  <si>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</si>
  <si>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</si>
  <si>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</si>
  <si>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(PIS, COFINS)</t>
  </si>
  <si>
    <t>C.2. Tributos Estaduais (ISS)</t>
  </si>
  <si>
    <t>C.3. Tributos Municipais (especificar)</t>
  </si>
  <si>
    <t>Nota 1: Custos Indiretos, Tributos e Lucro por empregado.</t>
  </si>
  <si>
    <t>Nota 2: Os percentuais de Custos Indiretos (5%) e de Lucro (5%) por posto indicados acima estão menores que os máximos aceitáveis, de acordo com o Acórdão 2.369/2011- TCU – Plenário.</t>
  </si>
  <si>
    <t>Nota 3: O orçamento dos custos dos serviços foi estimado levando-se em consideração empresas optantes pelo Lucro Real.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</si>
  <si>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</si>
  <si>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</si>
  <si>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</si>
  <si>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</si>
  <si>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</si>
  <si>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SECRETARIADO EXECUTIVO</t>
  </si>
  <si>
    <t>SECRETÁRIA(O) EXECUTIVA(O)</t>
  </si>
  <si>
    <t>2523-05</t>
  </si>
  <si>
    <t>Auxílio- Refeição/ Alimentação  (Vales, Cestas básicas, etc)</t>
  </si>
  <si>
    <t>SECRETARIADO EXECUTIVO BILÍNGUE</t>
  </si>
  <si>
    <t>SECRETÁRIA(O) EXECUTIVA(O) BILÍNGUE</t>
  </si>
  <si>
    <t>2523-10</t>
  </si>
  <si>
    <t>SUBSECRETARIA DE GESTÃO ADMINISTRATIVA</t>
  </si>
  <si>
    <t>SINDSERVIÇOS - DF000042/2025</t>
  </si>
  <si>
    <t>ENCARREGADO-GERAL</t>
  </si>
  <si>
    <t>4110-10</t>
  </si>
  <si>
    <t>Multa do FGTS sobre o Aviso Prévio Indenizado (Multa FGTS - Rescisão sem Justa Causa:) – valor da multado FGTS.</t>
  </si>
  <si>
    <t>Multa do FGTS sobre o Aviso Prévio Trabalhado</t>
  </si>
  <si>
    <t>Substituto na cobertura de Ausências Legais por doença</t>
  </si>
  <si>
    <t xml:space="preserve">                                                </t>
  </si>
  <si>
    <t>BASE LEGAL</t>
  </si>
  <si>
    <t>SECRETARIADO: Cláusula 5ª - CCT 2025 - DF000045/2025 - SIS DF / ENCARREGADO GERAL: Cláusula 5ª - CCT 2025 - DF000042/2025 - SINDISERVIÇOS</t>
  </si>
  <si>
    <t>Cálculo: [(1/12)x100] - Art 7 º, inciso VIII, da Constituição Federal, Lei nº 4 090 62 e Lei nº 787/89</t>
  </si>
  <si>
    <t>Item 14 - anexo VII, IN 05/2017 - MP e Art 8º da IN CJF nº 001/2013 - Cáculo: Férias - [(1/11) x 100] = 9,09 e 1/3 constitucional - [(1/3) x (1/11) x 100]=3,03%</t>
  </si>
  <si>
    <t>Item 14 - anexo VII, da IN 05/2017, IN nº 05/2017 - Anexo VII-D; IN nº 07/2018</t>
  </si>
  <si>
    <t>INSS</t>
  </si>
  <si>
    <t>Art. 2°, § 3º, da Lei 11.457, de 16 de março de 2007.</t>
  </si>
  <si>
    <t>SALÁRIO EDUCAÇÃO</t>
  </si>
  <si>
    <t>Art. 3º, Inciso I, Decreto 87.043, de 22 de março de 1982.</t>
  </si>
  <si>
    <t>SEGURO ACIDENTE DE TRABALHO= SAT X FAP</t>
  </si>
  <si>
    <t>RAT - 1% - Serviços combinados de escritório e apoio administrativo – código 8211-3/00, todos do Anexo V do Decreto nº 3.048/1999); - FAP: 2 (padrão) . Observação: A licitante deve preencher o item A.08 das planilhas de composição de custos e formação de preços com o valor de seu FAP, a ser comprovado no envio de sua proposta adequada ao lance vencedor, mediante apresentação da GFIP ou outro documento apto a fazêlo.</t>
  </si>
  <si>
    <t>SESI/SESC</t>
  </si>
  <si>
    <t>Art. 30, Lei 8.036, de 11 de maio de 1990.</t>
  </si>
  <si>
    <t>SENAI/SENAC</t>
  </si>
  <si>
    <t>Art. 1º, caput, Decreto-Lei 6.246, de 1944 (SENAI) e art. 4º, caput do Decreto-Lei 8.621, de 1946 (SENAC).</t>
  </si>
  <si>
    <t>SEBRAE</t>
  </si>
  <si>
    <t>Art. 8º, Lei 8.029, de 12 de abril de 1990.</t>
  </si>
  <si>
    <t>Art. 1°, I, 2 c/c art. 3°, ambos do Decreto-Lei 1.146, de 31 de dezembro de 1970.</t>
  </si>
  <si>
    <t>H</t>
  </si>
  <si>
    <t>Art. 15, Lei nº 8.036/90 e Art. 7º, III, CF.</t>
  </si>
  <si>
    <t>Secretariado: Cláusula 17ª - CCT 2025 - DF000045/2025 - SIS DF / Encarregado Geral: Cláusula 18ª - CCT 2025 - DF000042/2025 - SINDISERVIÇOS</t>
  </si>
  <si>
    <t>Auxílio-Refeição/Alimentação  (Vales, Cestas básicas, etc)</t>
  </si>
  <si>
    <t>Secretariado: Cláusula 16ª - CCT 2025 - DF000045/2025 - SIS DF / Encarregado Geral: Cláusula 17ª - CCT 2025 - DF000042/2025 - SINDISERVIÇOS</t>
  </si>
  <si>
    <t>Secretariado: Cláusula 22ª - CCT 2025 - DF000045/2025 - SIS DF / Encarregado Geral: Cláusula 20ª - CCT 2025 - DF000042/2025 - SINDISERVIÇOS</t>
  </si>
  <si>
    <t>Secretariado: Cláusula 18ª - CCT 2025 - DF000045/2025 - SIS DF / Encarregado Geral: Cláusula 19ª - CCT 2025 - DF000042/2025 - SINDISERVIÇOS</t>
  </si>
  <si>
    <t>Secretariado: Cláusula 19ª - CCT 2025 - DF000045/2025 - SIS DF / Encarregado Geral: Cláusula 21ª - CCT 2025 - DF000042/2025 - SINDISERVIÇOS</t>
  </si>
  <si>
    <t>Cálculo: {[0,05x(1/12)]x100} = 0,42% - Art. 7º, XXI, CF/88, 477, 487 e ss. CLT</t>
  </si>
  <si>
    <t>INSTRUÇÃO NORMATIVA MTE/SIT Nº 25, DE 20 DE DEZEMBRO DE 2001</t>
  </si>
  <si>
    <t>Cálculo: [0,08*(0,40+0,10)*0,9]*(1+0,0833+0,09075+0,03025) = 4,35% - Item 14 - anexo VII, IN 05/2017 - MP - Art. 18, §1º da Lei 8.036/90 e Art 1º da Complementar nº 110/01</t>
  </si>
  <si>
    <t>Cálculo: [(100% / 30) x 7] / 12 = 1,944% - Acórdão 3.006/2010 – Plenário e Art. 7º, XXI, CF/88, 477, 487 e ss. da CLT</t>
  </si>
  <si>
    <t>Acórdão 2.217/2010 – Plenário</t>
  </si>
  <si>
    <t>Item 14 - anexo VII, IN 05/2017 - MP</t>
  </si>
  <si>
    <r>
      <t xml:space="preserve">Cálculo: [11,11%/12] - Constituição Federal de 1988 </t>
    </r>
    <r>
      <rPr>
        <sz val="32"/>
        <color rgb="FF000000"/>
        <rFont val="Calibri"/>
        <family val="2"/>
        <scheme val="minor"/>
      </rPr>
      <t xml:space="preserve">(Art. 7º inciso XVII) </t>
    </r>
  </si>
  <si>
    <t>Cálculo: [(100% / 30) x 1,4947] / 12 = 0,42 - Art. 473 da CLT</t>
  </si>
  <si>
    <t>Cálculo: {[(5/30)/12]x0,015}x 100, considerando 5 dias de afastamento e que 1% dos homens - Art. 7º inc XIX da CF terão direito a licença</t>
  </si>
  <si>
    <t>Cálculo: {[(100% /30) x 15] / 12} x (nºCAT/População INSS CAT) = 0,051% - Art. 19 a 23 da Lei nº 8.213/91</t>
  </si>
  <si>
    <t xml:space="preserve"> Substituto na cobertura de Afastamento Maternidade</t>
  </si>
  <si>
    <t xml:space="preserve">Cálculo: {[(4/12]*0,0005}x100, considerando que 0,05% dos empregados utilizarão a licença. - Art. 7º inc XVIII, CF, Lei 8.213/91, art 72 da lei 11.770/2008 </t>
  </si>
  <si>
    <t>Percentual (%)</t>
  </si>
  <si>
    <t>CILT nos valores limites para contratação conforme Planilha do Ministério do Planejamento - IN 05/2017</t>
  </si>
  <si>
    <t>Artigo 2º da Lei nº 10.637/02 e Art.2º da Lei 10.833, de 29 de dezembro de 2003. Os tributos (COFINS e PIS) foram definidos utilizando o regime de tributação de Lucro REAL. A licitante deve elaborar sua proposta e, por conseguinte, sua planilha com base no regime de tributação ao qual estará submetida durante a execução do contrato.</t>
  </si>
  <si>
    <t xml:space="preserve">Lei Complementar nº 116, de 31 de julho de 2003 </t>
  </si>
  <si>
    <t>Uniformes - Feminino</t>
  </si>
  <si>
    <t>Descrição</t>
  </si>
  <si>
    <t>Unid.</t>
  </si>
  <si>
    <t>Quant./ano</t>
  </si>
  <si>
    <t>INEP</t>
  </si>
  <si>
    <t>MJ</t>
  </si>
  <si>
    <t>TST</t>
  </si>
  <si>
    <t>ADEDO UNIFORMES</t>
  </si>
  <si>
    <t>NÉVOA UNIFORMES</t>
  </si>
  <si>
    <t>Valores</t>
  </si>
  <si>
    <t>Valor</t>
  </si>
  <si>
    <t>Custo Unit.</t>
  </si>
  <si>
    <t>Custo Total</t>
  </si>
  <si>
    <t>Vestido ou saia: tecido composto de poliéster e elastano  (mesmo tecido do blazer); Cor: preto; Fechamento: Zíper; Modelo: Clássico</t>
  </si>
  <si>
    <t>Unid</t>
  </si>
  <si>
    <t>Blazer: tecido composto de poliéster e elastano; Cor: Preta; Fechamento: 02 (dois) botões; Bolsos: 02 (dois) embutidos, com lapela, localizado na parte frontal inferior; Modelo: Esporte fino, com gola em “V”;</t>
  </si>
  <si>
    <t>Calça social: tecido composto de poliéster e elastano (mesmo tecido do blazer); Cor: Preta; Fechamento: zíper; Bolsos: 02 (dois) embutidos, localizado na parte traseira; Modelo: Esporte fino</t>
  </si>
  <si>
    <t>Camisa social (manga comprida): Tecido: misto de algodão e Poliéster. Cor: Branca, sem transparência; Modelo: Social; Fechamento: Botões Colarinho: Em “V”; Punhos: Com botões (para camisas com manga comprida).</t>
  </si>
  <si>
    <t>Camisa social (manga curta): Tecido: misto de algodão e Poliéster. Cor: Branca, sem transparência; Modelo: Social; Fechamento: Botões Colarinho: Em “V”.</t>
  </si>
  <si>
    <t>Sapato (confortável): Material: Couro legítimo; Cor: Preta, liso; com brilho; Modelo: Scarpin ou estilo boneca; Salto: 3 à 5 centímetros de altura</t>
  </si>
  <si>
    <t>Par</t>
  </si>
  <si>
    <t>Meia calça ou meias 3/4: 100% poliamida Cor: Preta Modelo: Social</t>
  </si>
  <si>
    <t>Custo anual do uniforme, por empregado</t>
  </si>
  <si>
    <r>
      <t xml:space="preserve">Custo Efetivo mensal do uniforme e seus complementos por empregado </t>
    </r>
    <r>
      <rPr>
        <b/>
        <i/>
        <sz val="10"/>
        <rFont val="Arial"/>
        <family val="2"/>
      </rPr>
      <t>(custo anual / 12 meses)</t>
    </r>
  </si>
  <si>
    <t>Uniformes - Motorista</t>
  </si>
  <si>
    <t xml:space="preserve">Blazer - Tecido: Microfriba Cor: Preta; Fechamento: 02 (dois) botões; Bolsos: 02 (dois) embutidos, com lapela,  localizado na parte frontal inferior; Modelo: Esporte
fino, com gola em “V”;
</t>
  </si>
  <si>
    <t>Camisa manga longa - Tecido: misto de algodão e Poliéster; Cor: Branca, sem transparência; Modelo: Social; fechamento: Botões Colarinho: Em “V”; Punhos: Com botões.</t>
  </si>
  <si>
    <t xml:space="preserve">Camisa manga curta - Tecido: misto de algodão e Poliéster; Cor: Branca, sem transparência; Modelo: Social; fechamento: Botões Colarinho: Em “V”
</t>
  </si>
  <si>
    <t>Calça - Tecido: Microfriba (mesmo tecido do blazer); Cor: Preta; Fechamento: zíper; Bolsos: 02 (dois) localizados nas laterais e 02 (dois) localizados na parte traseira; Modelo: Esporte fino.</t>
  </si>
  <si>
    <t xml:space="preserve">Gravata: Tecido: 100% Poliéster Cor: Preta Modelo: Tradicional
</t>
  </si>
  <si>
    <t>Meia - Tecido: 100% poliamida Cor: Preta Modelo: Social</t>
  </si>
  <si>
    <t>Sapato - Material: Couro legítimo; Cor: Preta, liso, com brilho; Modelo: Social ou esporte fino; Fechamento: Cadarço Solado: Borracha.</t>
  </si>
  <si>
    <r>
      <t xml:space="preserve">Custo Efetivo mensal do uniforme e seus complementos por empregado (M + F) </t>
    </r>
    <r>
      <rPr>
        <b/>
        <i/>
        <sz val="10"/>
        <rFont val="Arial"/>
        <family val="2"/>
      </rPr>
      <t>(médi</t>
    </r>
    <r>
      <rPr>
        <sz val="10"/>
        <rFont val="Arial"/>
        <family val="2"/>
      </rPr>
      <t>a mensal dos uniformes M+F</t>
    </r>
    <r>
      <rPr>
        <b/>
        <i/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</si>
</sst>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%"/>
    <numFmt numFmtId="166" formatCode="&quot;R$&quot;\ #,##0.00"/>
    <numFmt numFmtId="167" formatCode="0.000%"/>
    <numFmt numFmtId="168" formatCode="0.0000%"/>
    <numFmt numFmtId="169" formatCode="0.00000%"/>
  </numFmts>
  <fonts count="24">
    <font>
      <sz val="10"/>
      <name val="Arial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3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0"/>
      <color theme="10"/>
      <name val="Arial"/>
      <family val="2"/>
    </font>
    <font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Calibri"/>
      <family val="2"/>
    </font>
    <font>
      <sz val="11.5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29">
    <xf numFmtId="0" fontId="0" fillId="0" borderId="0" xfId="0"/>
    <xf numFmtId="0" fontId="6" fillId="0" borderId="0" xfId="0" applyFont="1"/>
    <xf numFmtId="0" fontId="6" fillId="0" borderId="47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justify" vertical="center" shrinkToFit="1"/>
    </xf>
    <xf numFmtId="0" fontId="6" fillId="0" borderId="22" xfId="0" applyFont="1" applyBorder="1" applyAlignment="1">
      <alignment horizontal="justify" vertical="center" shrinkToFit="1"/>
    </xf>
    <xf numFmtId="164" fontId="6" fillId="0" borderId="48" xfId="1" applyFont="1" applyFill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14" fontId="6" fillId="0" borderId="35" xfId="1" applyNumberFormat="1" applyFont="1" applyFill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164" fontId="6" fillId="0" borderId="24" xfId="1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164" fontId="6" fillId="0" borderId="4" xfId="1" applyFont="1" applyFill="1" applyBorder="1" applyAlignment="1">
      <alignment horizontal="center" vertical="center" shrinkToFit="1"/>
    </xf>
    <xf numFmtId="164" fontId="6" fillId="0" borderId="4" xfId="1" applyFont="1" applyFill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164" fontId="6" fillId="0" borderId="29" xfId="1" applyFont="1" applyFill="1" applyBorder="1" applyAlignment="1">
      <alignment vertical="center" shrinkToFit="1"/>
    </xf>
    <xf numFmtId="164" fontId="6" fillId="0" borderId="31" xfId="1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164" fontId="5" fillId="0" borderId="17" xfId="1" applyFont="1" applyFill="1" applyBorder="1" applyAlignment="1">
      <alignment vertical="center" shrinkToFit="1"/>
    </xf>
    <xf numFmtId="0" fontId="6" fillId="0" borderId="38" xfId="0" applyFont="1" applyBorder="1" applyAlignment="1">
      <alignment horizontal="center" vertical="center" shrinkToFit="1"/>
    </xf>
    <xf numFmtId="164" fontId="6" fillId="0" borderId="40" xfId="1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164" fontId="6" fillId="0" borderId="0" xfId="1" applyFont="1" applyFill="1" applyBorder="1" applyAlignment="1">
      <alignment vertical="center" shrinkToFit="1"/>
    </xf>
    <xf numFmtId="0" fontId="5" fillId="0" borderId="0" xfId="0" applyFont="1" applyAlignment="1">
      <alignment horizontal="justify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left" vertical="center" shrinkToFit="1"/>
    </xf>
    <xf numFmtId="0" fontId="5" fillId="0" borderId="45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left" vertical="center" shrinkToFit="1"/>
    </xf>
    <xf numFmtId="10" fontId="6" fillId="0" borderId="39" xfId="2" applyNumberFormat="1" applyFont="1" applyFill="1" applyBorder="1" applyAlignment="1" applyProtection="1">
      <alignment horizontal="center" vertical="center" shrinkToFit="1"/>
    </xf>
    <xf numFmtId="0" fontId="6" fillId="0" borderId="41" xfId="0" applyFont="1" applyBorder="1" applyAlignment="1">
      <alignment horizontal="left" vertical="center" shrinkToFit="1"/>
    </xf>
    <xf numFmtId="10" fontId="6" fillId="0" borderId="41" xfId="2" applyNumberFormat="1" applyFont="1" applyFill="1" applyBorder="1" applyAlignment="1" applyProtection="1">
      <alignment horizontal="center" vertical="center" shrinkToFit="1"/>
    </xf>
    <xf numFmtId="0" fontId="5" fillId="0" borderId="17" xfId="0" applyFont="1" applyBorder="1" applyAlignment="1">
      <alignment horizontal="center" vertical="center" wrapText="1"/>
    </xf>
    <xf numFmtId="10" fontId="5" fillId="0" borderId="33" xfId="2" applyNumberFormat="1" applyFont="1" applyFill="1" applyBorder="1" applyAlignment="1" applyProtection="1">
      <alignment horizontal="center" vertical="center" shrinkToFit="1"/>
    </xf>
    <xf numFmtId="164" fontId="5" fillId="0" borderId="9" xfId="1" applyFont="1" applyFill="1" applyBorder="1" applyAlignment="1">
      <alignment vertical="center" shrinkToFit="1"/>
    </xf>
    <xf numFmtId="164" fontId="5" fillId="0" borderId="46" xfId="1" applyFont="1" applyFill="1" applyBorder="1" applyAlignment="1">
      <alignment horizontal="center" vertical="center" shrinkToFit="1"/>
    </xf>
    <xf numFmtId="0" fontId="6" fillId="0" borderId="5" xfId="0" applyFont="1" applyBorder="1"/>
    <xf numFmtId="0" fontId="6" fillId="0" borderId="0" xfId="0" applyFont="1" applyAlignment="1">
      <alignment horizontal="center"/>
    </xf>
    <xf numFmtId="164" fontId="6" fillId="0" borderId="0" xfId="1" applyFont="1" applyFill="1" applyBorder="1"/>
    <xf numFmtId="0" fontId="5" fillId="0" borderId="14" xfId="0" applyFont="1" applyBorder="1" applyAlignment="1">
      <alignment horizontal="center" vertical="center" wrapText="1"/>
    </xf>
    <xf numFmtId="164" fontId="5" fillId="0" borderId="17" xfId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4" fontId="6" fillId="0" borderId="20" xfId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justify" vertical="center" wrapText="1"/>
    </xf>
    <xf numFmtId="10" fontId="6" fillId="0" borderId="14" xfId="2" applyNumberFormat="1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wrapText="1"/>
    </xf>
    <xf numFmtId="10" fontId="6" fillId="0" borderId="20" xfId="2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9" fontId="6" fillId="0" borderId="20" xfId="2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4" fontId="6" fillId="0" borderId="14" xfId="1" applyFont="1" applyFill="1" applyBorder="1" applyAlignment="1">
      <alignment horizontal="center" vertical="center" wrapText="1"/>
    </xf>
    <xf numFmtId="164" fontId="5" fillId="0" borderId="15" xfId="1" applyFont="1" applyFill="1" applyBorder="1" applyAlignment="1">
      <alignment horizontal="center" vertical="center" wrapText="1"/>
    </xf>
    <xf numFmtId="164" fontId="6" fillId="0" borderId="29" xfId="1" applyFont="1" applyFill="1" applyBorder="1" applyAlignment="1">
      <alignment vertical="center" wrapText="1" shrinkToFit="1"/>
    </xf>
    <xf numFmtId="164" fontId="6" fillId="0" borderId="20" xfId="1" applyFont="1" applyFill="1" applyBorder="1" applyAlignment="1">
      <alignment horizontal="left" vertical="center" wrapText="1"/>
    </xf>
    <xf numFmtId="49" fontId="6" fillId="0" borderId="29" xfId="1" applyNumberFormat="1" applyFont="1" applyFill="1" applyBorder="1" applyAlignment="1">
      <alignment vertical="center" wrapText="1" shrinkToFit="1"/>
    </xf>
    <xf numFmtId="49" fontId="6" fillId="0" borderId="20" xfId="1" applyNumberFormat="1" applyFont="1" applyFill="1" applyBorder="1" applyAlignment="1">
      <alignment horizontal="left" vertical="center" wrapText="1"/>
    </xf>
    <xf numFmtId="164" fontId="6" fillId="0" borderId="40" xfId="1" applyFont="1" applyFill="1" applyBorder="1" applyAlignment="1">
      <alignment vertical="center" wrapText="1" shrinkToFit="1"/>
    </xf>
    <xf numFmtId="164" fontId="9" fillId="0" borderId="0" xfId="1" applyFont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3" fontId="9" fillId="0" borderId="0" xfId="3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shrinkToFit="1"/>
    </xf>
    <xf numFmtId="164" fontId="5" fillId="0" borderId="0" xfId="1" applyFont="1" applyFill="1" applyBorder="1" applyAlignment="1">
      <alignment vertical="center" shrinkToFit="1"/>
    </xf>
    <xf numFmtId="0" fontId="12" fillId="0" borderId="0" xfId="0" applyFont="1"/>
    <xf numFmtId="0" fontId="13" fillId="0" borderId="0" xfId="0" applyFont="1" applyAlignment="1">
      <alignment vertical="center"/>
    </xf>
    <xf numFmtId="164" fontId="5" fillId="0" borderId="0" xfId="1" applyFont="1" applyFill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shrinkToFit="1"/>
    </xf>
    <xf numFmtId="0" fontId="15" fillId="0" borderId="0" xfId="0" applyFont="1" applyAlignment="1">
      <alignment horizontal="justify" vertical="center" shrinkToFit="1"/>
    </xf>
    <xf numFmtId="10" fontId="15" fillId="0" borderId="0" xfId="2" applyNumberFormat="1" applyFont="1" applyFill="1" applyBorder="1" applyAlignment="1" applyProtection="1">
      <alignment horizontal="center" vertical="center" shrinkToFit="1"/>
    </xf>
    <xf numFmtId="164" fontId="15" fillId="0" borderId="0" xfId="1" applyFont="1" applyFill="1" applyBorder="1" applyAlignment="1">
      <alignment vertical="center" shrinkToFit="1"/>
    </xf>
    <xf numFmtId="0" fontId="14" fillId="0" borderId="0" xfId="0" applyFont="1"/>
    <xf numFmtId="0" fontId="6" fillId="0" borderId="60" xfId="0" applyFont="1" applyBorder="1" applyAlignment="1">
      <alignment horizontal="left" vertical="center" wrapText="1" shrinkToFit="1"/>
    </xf>
    <xf numFmtId="0" fontId="6" fillId="0" borderId="61" xfId="0" applyFont="1" applyBorder="1" applyAlignment="1">
      <alignment horizontal="left" vertical="center" shrinkToFit="1"/>
    </xf>
    <xf numFmtId="10" fontId="6" fillId="0" borderId="61" xfId="2" applyNumberFormat="1" applyFont="1" applyFill="1" applyBorder="1" applyAlignment="1" applyProtection="1">
      <alignment horizontal="center" vertical="center" shrinkToFit="1"/>
    </xf>
    <xf numFmtId="164" fontId="6" fillId="0" borderId="62" xfId="1" applyFont="1" applyFill="1" applyBorder="1" applyAlignment="1">
      <alignment vertical="center" shrinkToFit="1"/>
    </xf>
    <xf numFmtId="0" fontId="6" fillId="0" borderId="19" xfId="0" applyFont="1" applyBorder="1" applyAlignment="1">
      <alignment horizontal="center" vertical="center" shrinkToFit="1"/>
    </xf>
    <xf numFmtId="10" fontId="6" fillId="0" borderId="10" xfId="2" applyNumberFormat="1" applyFont="1" applyFill="1" applyBorder="1" applyAlignment="1" applyProtection="1">
      <alignment horizontal="center" vertical="center" shrinkToFit="1"/>
    </xf>
    <xf numFmtId="164" fontId="6" fillId="0" borderId="63" xfId="1" applyFont="1" applyFill="1" applyBorder="1" applyAlignment="1">
      <alignment vertical="center" shrinkToFit="1"/>
    </xf>
    <xf numFmtId="0" fontId="6" fillId="2" borderId="0" xfId="0" applyFont="1" applyFill="1"/>
    <xf numFmtId="43" fontId="6" fillId="0" borderId="0" xfId="0" applyNumberFormat="1" applyFont="1"/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shrinkToFi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6" fillId="0" borderId="51" xfId="0" applyFont="1" applyBorder="1" applyAlignment="1">
      <alignment horizontal="justify" vertical="center" shrinkToFit="1"/>
    </xf>
    <xf numFmtId="0" fontId="6" fillId="0" borderId="68" xfId="0" applyFont="1" applyBorder="1" applyAlignment="1">
      <alignment horizontal="center" vertical="center" shrinkToFit="1"/>
    </xf>
    <xf numFmtId="10" fontId="6" fillId="0" borderId="1" xfId="2" applyNumberFormat="1" applyFont="1" applyFill="1" applyBorder="1" applyAlignment="1" applyProtection="1">
      <alignment horizontal="center" vertical="center" shrinkToFit="1"/>
    </xf>
    <xf numFmtId="10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0" fontId="6" fillId="0" borderId="1" xfId="2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4" xfId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3" fontId="6" fillId="0" borderId="4" xfId="0" applyNumberFormat="1" applyFont="1" applyBorder="1" applyAlignment="1">
      <alignment horizontal="justify" vertical="center" wrapText="1"/>
    </xf>
    <xf numFmtId="10" fontId="5" fillId="0" borderId="8" xfId="2" applyNumberFormat="1" applyFont="1" applyFill="1" applyBorder="1" applyAlignment="1">
      <alignment horizontal="center" vertical="center" wrapText="1"/>
    </xf>
    <xf numFmtId="164" fontId="5" fillId="0" borderId="9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4" fontId="6" fillId="0" borderId="4" xfId="1" applyFont="1" applyFill="1" applyBorder="1" applyAlignment="1">
      <alignment horizontal="center" vertical="center" wrapText="1"/>
    </xf>
    <xf numFmtId="10" fontId="5" fillId="0" borderId="8" xfId="2" applyNumberFormat="1" applyFont="1" applyFill="1" applyBorder="1" applyAlignment="1">
      <alignment horizontal="center" vertical="center" shrinkToFit="1"/>
    </xf>
    <xf numFmtId="164" fontId="6" fillId="0" borderId="1" xfId="5" applyFont="1" applyFill="1" applyBorder="1" applyAlignment="1">
      <alignment vertical="center" shrinkToFit="1"/>
    </xf>
    <xf numFmtId="164" fontId="5" fillId="0" borderId="4" xfId="1" applyFont="1" applyFill="1" applyBorder="1" applyAlignment="1">
      <alignment horizontal="center" vertical="center" shrinkToFit="1"/>
    </xf>
    <xf numFmtId="0" fontId="6" fillId="0" borderId="4" xfId="0" applyFont="1" applyBorder="1"/>
    <xf numFmtId="164" fontId="6" fillId="0" borderId="4" xfId="1" applyFont="1" applyFill="1" applyBorder="1" applyAlignment="1">
      <alignment vertical="center" shrinkToFit="1"/>
    </xf>
    <xf numFmtId="0" fontId="6" fillId="0" borderId="0" xfId="0" applyFont="1" applyAlignment="1">
      <alignment horizontal="justify" vertical="center" shrinkToFit="1"/>
    </xf>
    <xf numFmtId="14" fontId="6" fillId="0" borderId="0" xfId="1" applyNumberFormat="1" applyFont="1" applyFill="1" applyBorder="1" applyAlignment="1">
      <alignment horizontal="center" vertical="center" shrinkToFit="1"/>
    </xf>
    <xf numFmtId="9" fontId="6" fillId="0" borderId="1" xfId="0" applyNumberFormat="1" applyFont="1" applyBorder="1" applyAlignment="1">
      <alignment horizontal="center" vertical="center" shrinkToFit="1"/>
    </xf>
    <xf numFmtId="10" fontId="6" fillId="0" borderId="1" xfId="0" applyNumberFormat="1" applyFont="1" applyBorder="1" applyAlignment="1">
      <alignment horizontal="center" vertical="center" shrinkToFit="1"/>
    </xf>
    <xf numFmtId="164" fontId="5" fillId="0" borderId="4" xfId="1" applyFont="1" applyFill="1" applyBorder="1" applyAlignment="1">
      <alignment vertical="center" shrinkToFit="1"/>
    </xf>
    <xf numFmtId="164" fontId="6" fillId="0" borderId="9" xfId="1" applyFont="1" applyFill="1" applyBorder="1" applyAlignment="1">
      <alignment vertical="center" shrinkToFit="1"/>
    </xf>
    <xf numFmtId="164" fontId="6" fillId="0" borderId="9" xfId="1" applyFont="1" applyFill="1" applyBorder="1" applyAlignment="1">
      <alignment horizontal="center" vertical="center" wrapText="1"/>
    </xf>
    <xf numFmtId="44" fontId="6" fillId="0" borderId="4" xfId="1" applyNumberFormat="1" applyFont="1" applyFill="1" applyBorder="1" applyAlignment="1">
      <alignment horizontal="center" vertical="center" wrapText="1"/>
    </xf>
    <xf numFmtId="44" fontId="5" fillId="0" borderId="9" xfId="1" applyNumberFormat="1" applyFont="1" applyFill="1" applyBorder="1" applyAlignment="1">
      <alignment horizontal="center" vertical="center" wrapText="1"/>
    </xf>
    <xf numFmtId="9" fontId="6" fillId="0" borderId="1" xfId="2" applyFont="1" applyFill="1" applyBorder="1" applyAlignment="1">
      <alignment horizontal="center" vertical="center" wrapText="1"/>
    </xf>
    <xf numFmtId="10" fontId="5" fillId="0" borderId="8" xfId="2" applyNumberFormat="1" applyFont="1" applyFill="1" applyBorder="1" applyAlignment="1" applyProtection="1">
      <alignment horizontal="center" vertical="center" shrinkToFit="1"/>
    </xf>
    <xf numFmtId="164" fontId="6" fillId="0" borderId="71" xfId="1" applyFont="1" applyFill="1" applyBorder="1" applyAlignment="1">
      <alignment horizontal="center" vertical="center" wrapText="1"/>
    </xf>
    <xf numFmtId="164" fontId="6" fillId="0" borderId="31" xfId="1" applyFont="1" applyFill="1" applyBorder="1" applyAlignment="1">
      <alignment horizontal="center" vertical="center" wrapText="1" shrinkToFit="1"/>
    </xf>
    <xf numFmtId="0" fontId="5" fillId="0" borderId="0" xfId="6" applyFont="1" applyAlignment="1">
      <alignment horizontal="center" vertical="center" wrapText="1"/>
    </xf>
    <xf numFmtId="0" fontId="1" fillId="0" borderId="0" xfId="6"/>
    <xf numFmtId="0" fontId="16" fillId="0" borderId="0" xfId="0" applyFont="1" applyAlignment="1">
      <alignment vertical="center"/>
    </xf>
    <xf numFmtId="0" fontId="6" fillId="0" borderId="23" xfId="6" applyFont="1" applyBorder="1" applyAlignment="1">
      <alignment horizontal="center" vertical="center" shrinkToFit="1"/>
    </xf>
    <xf numFmtId="164" fontId="6" fillId="0" borderId="24" xfId="5" applyFont="1" applyFill="1" applyBorder="1" applyAlignment="1">
      <alignment horizontal="center" vertical="center" shrinkToFit="1"/>
    </xf>
    <xf numFmtId="0" fontId="6" fillId="0" borderId="6" xfId="6" applyFont="1" applyBorder="1" applyAlignment="1">
      <alignment horizontal="center" vertical="center" shrinkToFit="1"/>
    </xf>
    <xf numFmtId="164" fontId="6" fillId="0" borderId="4" xfId="5" applyFont="1" applyFill="1" applyBorder="1" applyAlignment="1">
      <alignment horizontal="center" vertical="center" shrinkToFit="1"/>
    </xf>
    <xf numFmtId="164" fontId="6" fillId="0" borderId="4" xfId="5" applyFont="1" applyFill="1" applyBorder="1" applyAlignment="1">
      <alignment horizontal="center" vertical="center" wrapText="1" shrinkToFit="1"/>
    </xf>
    <xf numFmtId="0" fontId="6" fillId="0" borderId="7" xfId="6" applyFont="1" applyBorder="1" applyAlignment="1">
      <alignment horizontal="center" vertical="center" shrinkToFit="1"/>
    </xf>
    <xf numFmtId="0" fontId="6" fillId="0" borderId="9" xfId="5" applyNumberFormat="1" applyFont="1" applyFill="1" applyBorder="1" applyAlignment="1">
      <alignment horizontal="center" vertical="center" shrinkToFit="1"/>
    </xf>
    <xf numFmtId="0" fontId="6" fillId="0" borderId="68" xfId="6" applyFont="1" applyBorder="1" applyAlignment="1">
      <alignment horizontal="center" vertical="center" shrinkToFit="1"/>
    </xf>
    <xf numFmtId="0" fontId="6" fillId="0" borderId="26" xfId="6" applyFont="1" applyBorder="1" applyAlignment="1">
      <alignment horizontal="center" vertical="center" shrinkToFit="1"/>
    </xf>
    <xf numFmtId="164" fontId="6" fillId="0" borderId="29" xfId="5" applyFont="1" applyFill="1" applyBorder="1" applyAlignment="1">
      <alignment vertical="center" shrinkToFit="1"/>
    </xf>
    <xf numFmtId="4" fontId="1" fillId="0" borderId="0" xfId="6" applyNumberFormat="1"/>
    <xf numFmtId="0" fontId="17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6" fontId="16" fillId="0" borderId="0" xfId="3" applyNumberFormat="1" applyFont="1" applyBorder="1" applyAlignment="1">
      <alignment horizontal="center" vertical="center"/>
    </xf>
    <xf numFmtId="0" fontId="6" fillId="0" borderId="47" xfId="6" applyFont="1" applyBorder="1" applyAlignment="1">
      <alignment horizontal="center" vertical="center" shrinkToFit="1"/>
    </xf>
    <xf numFmtId="0" fontId="6" fillId="0" borderId="53" xfId="6" applyFont="1" applyBorder="1" applyAlignment="1">
      <alignment horizontal="justify" vertical="center" shrinkToFit="1"/>
    </xf>
    <xf numFmtId="0" fontId="6" fillId="0" borderId="51" xfId="6" applyFont="1" applyBorder="1" applyAlignment="1">
      <alignment horizontal="justify" vertical="center" shrinkToFit="1"/>
    </xf>
    <xf numFmtId="0" fontId="6" fillId="0" borderId="22" xfId="6" applyFont="1" applyBorder="1" applyAlignment="1">
      <alignment horizontal="justify" vertical="center" shrinkToFit="1"/>
    </xf>
    <xf numFmtId="164" fontId="6" fillId="0" borderId="48" xfId="5" applyFont="1" applyFill="1" applyBorder="1" applyAlignment="1">
      <alignment horizontal="center" vertical="center" shrinkToFit="1"/>
    </xf>
    <xf numFmtId="0" fontId="6" fillId="0" borderId="32" xfId="6" applyFont="1" applyBorder="1" applyAlignment="1">
      <alignment horizontal="center" vertical="center" shrinkToFit="1"/>
    </xf>
    <xf numFmtId="14" fontId="6" fillId="0" borderId="35" xfId="5" applyNumberFormat="1" applyFont="1" applyFill="1" applyBorder="1" applyAlignment="1">
      <alignment horizontal="center" vertical="center" shrinkToFit="1"/>
    </xf>
    <xf numFmtId="0" fontId="14" fillId="0" borderId="0" xfId="6" applyFont="1"/>
    <xf numFmtId="0" fontId="11" fillId="0" borderId="0" xfId="6" applyFont="1" applyAlignment="1">
      <alignment horizontal="left" vertical="center" shrinkToFit="1"/>
    </xf>
    <xf numFmtId="0" fontId="6" fillId="0" borderId="0" xfId="6" applyFont="1" applyAlignment="1">
      <alignment horizontal="center" vertical="center" shrinkToFit="1"/>
    </xf>
    <xf numFmtId="164" fontId="6" fillId="0" borderId="0" xfId="5" applyFont="1" applyFill="1" applyBorder="1" applyAlignment="1">
      <alignment vertical="center" shrinkToFit="1"/>
    </xf>
    <xf numFmtId="10" fontId="6" fillId="0" borderId="1" xfId="7" applyNumberFormat="1" applyFont="1" applyFill="1" applyBorder="1" applyAlignment="1" applyProtection="1">
      <alignment horizontal="center" vertical="center" shrinkToFit="1"/>
    </xf>
    <xf numFmtId="164" fontId="6" fillId="0" borderId="4" xfId="5" applyFont="1" applyFill="1" applyBorder="1" applyAlignment="1">
      <alignment vertical="center" shrinkToFit="1"/>
    </xf>
    <xf numFmtId="0" fontId="5" fillId="0" borderId="6" xfId="6" applyFont="1" applyBorder="1" applyAlignment="1">
      <alignment horizontal="center" vertical="center" shrinkToFit="1"/>
    </xf>
    <xf numFmtId="0" fontId="5" fillId="0" borderId="1" xfId="6" applyFont="1" applyBorder="1" applyAlignment="1">
      <alignment horizontal="center" vertical="center" shrinkToFit="1"/>
    </xf>
    <xf numFmtId="10" fontId="5" fillId="0" borderId="1" xfId="6" applyNumberFormat="1" applyFont="1" applyBorder="1" applyAlignment="1">
      <alignment horizontal="center" vertical="center" shrinkToFit="1"/>
    </xf>
    <xf numFmtId="164" fontId="5" fillId="0" borderId="4" xfId="5" applyFont="1" applyFill="1" applyBorder="1" applyAlignment="1">
      <alignment vertical="center" shrinkToFit="1"/>
    </xf>
    <xf numFmtId="0" fontId="6" fillId="2" borderId="0" xfId="6" applyFont="1" applyFill="1"/>
    <xf numFmtId="164" fontId="5" fillId="0" borderId="9" xfId="5" applyFont="1" applyFill="1" applyBorder="1" applyAlignment="1">
      <alignment vertical="center" shrinkToFit="1"/>
    </xf>
    <xf numFmtId="0" fontId="13" fillId="0" borderId="0" xfId="6" applyFont="1" applyAlignment="1">
      <alignment vertical="center"/>
    </xf>
    <xf numFmtId="0" fontId="15" fillId="0" borderId="0" xfId="6" applyFont="1" applyAlignment="1">
      <alignment horizontal="justify" vertical="center" shrinkToFit="1"/>
    </xf>
    <xf numFmtId="10" fontId="15" fillId="0" borderId="0" xfId="7" applyNumberFormat="1" applyFont="1" applyFill="1" applyBorder="1" applyAlignment="1" applyProtection="1">
      <alignment horizontal="center" vertical="center" shrinkToFit="1"/>
    </xf>
    <xf numFmtId="164" fontId="15" fillId="0" borderId="0" xfId="5" applyFont="1" applyFill="1" applyBorder="1" applyAlignment="1">
      <alignment vertical="center" shrinkToFit="1"/>
    </xf>
    <xf numFmtId="0" fontId="18" fillId="0" borderId="0" xfId="6" applyFont="1"/>
    <xf numFmtId="0" fontId="5" fillId="0" borderId="0" xfId="6" applyFont="1" applyAlignment="1">
      <alignment horizontal="justify" vertical="center" shrinkToFit="1"/>
    </xf>
    <xf numFmtId="164" fontId="5" fillId="0" borderId="0" xfId="5" applyFont="1" applyFill="1" applyBorder="1" applyAlignment="1">
      <alignment vertical="center" shrinkToFit="1"/>
    </xf>
    <xf numFmtId="0" fontId="6" fillId="0" borderId="0" xfId="6" quotePrefix="1" applyFont="1"/>
    <xf numFmtId="0" fontId="6" fillId="0" borderId="5" xfId="6" applyFont="1" applyBorder="1"/>
    <xf numFmtId="0" fontId="6" fillId="0" borderId="0" xfId="6" applyFont="1" applyAlignment="1">
      <alignment horizontal="center"/>
    </xf>
    <xf numFmtId="164" fontId="6" fillId="0" borderId="0" xfId="5" applyFont="1" applyFill="1" applyBorder="1"/>
    <xf numFmtId="43" fontId="6" fillId="0" borderId="0" xfId="6" applyNumberFormat="1" applyFont="1"/>
    <xf numFmtId="43" fontId="1" fillId="0" borderId="0" xfId="6" applyNumberFormat="1"/>
    <xf numFmtId="0" fontId="16" fillId="0" borderId="0" xfId="0" applyFont="1" applyAlignment="1">
      <alignment vertical="center" wrapText="1"/>
    </xf>
    <xf numFmtId="0" fontId="6" fillId="0" borderId="5" xfId="6" applyFont="1" applyBorder="1" applyAlignment="1">
      <alignment horizontal="center" vertical="center" shrinkToFit="1"/>
    </xf>
    <xf numFmtId="0" fontId="6" fillId="0" borderId="0" xfId="6" applyFont="1" applyAlignment="1">
      <alignment horizontal="justify" vertical="center" shrinkToFit="1"/>
    </xf>
    <xf numFmtId="14" fontId="6" fillId="0" borderId="0" xfId="5" applyNumberFormat="1" applyFont="1" applyFill="1" applyBorder="1" applyAlignment="1">
      <alignment horizontal="center" vertical="center" shrinkToFit="1"/>
    </xf>
    <xf numFmtId="0" fontId="6" fillId="0" borderId="1" xfId="6" applyFont="1" applyBorder="1" applyAlignment="1">
      <alignment horizontal="center" vertical="center" shrinkToFit="1"/>
    </xf>
    <xf numFmtId="9" fontId="6" fillId="0" borderId="1" xfId="6" applyNumberFormat="1" applyFont="1" applyBorder="1" applyAlignment="1">
      <alignment horizontal="center" vertical="center" shrinkToFit="1"/>
    </xf>
    <xf numFmtId="10" fontId="6" fillId="0" borderId="1" xfId="6" applyNumberFormat="1" applyFont="1" applyBorder="1" applyAlignment="1">
      <alignment horizontal="center" vertical="center" shrinkToFit="1"/>
    </xf>
    <xf numFmtId="164" fontId="5" fillId="0" borderId="4" xfId="5" applyFont="1" applyFill="1" applyBorder="1" applyAlignment="1">
      <alignment horizontal="center" vertical="center" shrinkToFit="1"/>
    </xf>
    <xf numFmtId="0" fontId="5" fillId="0" borderId="1" xfId="6" applyFont="1" applyBorder="1" applyAlignment="1">
      <alignment horizontal="center" vertical="center" wrapText="1"/>
    </xf>
    <xf numFmtId="10" fontId="6" fillId="2" borderId="1" xfId="7" applyNumberFormat="1" applyFont="1" applyFill="1" applyBorder="1" applyAlignment="1" applyProtection="1">
      <alignment horizontal="center" vertical="center" shrinkToFit="1"/>
    </xf>
    <xf numFmtId="164" fontId="6" fillId="2" borderId="4" xfId="5" applyFont="1" applyFill="1" applyBorder="1" applyAlignment="1">
      <alignment vertical="center" shrinkToFit="1"/>
    </xf>
    <xf numFmtId="10" fontId="5" fillId="0" borderId="8" xfId="7" applyNumberFormat="1" applyFont="1" applyFill="1" applyBorder="1" applyAlignment="1" applyProtection="1">
      <alignment horizontal="center" vertical="center" shrinkToFit="1"/>
    </xf>
    <xf numFmtId="0" fontId="6" fillId="0" borderId="1" xfId="6" applyFont="1" applyBorder="1" applyAlignment="1">
      <alignment vertical="center" shrinkToFit="1"/>
    </xf>
    <xf numFmtId="44" fontId="6" fillId="0" borderId="4" xfId="5" applyNumberFormat="1" applyFont="1" applyFill="1" applyBorder="1" applyAlignment="1">
      <alignment vertical="center" shrinkToFit="1"/>
    </xf>
    <xf numFmtId="0" fontId="5" fillId="0" borderId="6" xfId="6" applyFont="1" applyBorder="1" applyAlignment="1">
      <alignment horizontal="center" vertical="center" wrapText="1"/>
    </xf>
    <xf numFmtId="164" fontId="5" fillId="0" borderId="4" xfId="5" applyFont="1" applyFill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164" fontId="6" fillId="0" borderId="4" xfId="5" applyFont="1" applyFill="1" applyBorder="1" applyAlignment="1">
      <alignment horizontal="center" vertical="center" wrapText="1"/>
    </xf>
    <xf numFmtId="164" fontId="5" fillId="0" borderId="9" xfId="5" applyFont="1" applyFill="1" applyBorder="1" applyAlignment="1">
      <alignment horizontal="center" vertical="center" wrapText="1"/>
    </xf>
    <xf numFmtId="164" fontId="5" fillId="0" borderId="0" xfId="5" applyFont="1" applyFill="1" applyBorder="1" applyAlignment="1">
      <alignment horizontal="center" vertical="center" wrapText="1"/>
    </xf>
    <xf numFmtId="0" fontId="13" fillId="0" borderId="0" xfId="6" applyFont="1" applyAlignment="1">
      <alignment horizontal="left" vertical="center" wrapText="1"/>
    </xf>
    <xf numFmtId="10" fontId="6" fillId="0" borderId="1" xfId="7" applyNumberFormat="1" applyFont="1" applyFill="1" applyBorder="1" applyAlignment="1">
      <alignment horizontal="center" vertical="center" shrinkToFit="1"/>
    </xf>
    <xf numFmtId="10" fontId="6" fillId="2" borderId="1" xfId="7" applyNumberFormat="1" applyFont="1" applyFill="1" applyBorder="1" applyAlignment="1">
      <alignment horizontal="center" vertical="center" shrinkToFit="1"/>
    </xf>
    <xf numFmtId="10" fontId="5" fillId="0" borderId="8" xfId="7" applyNumberFormat="1" applyFont="1" applyFill="1" applyBorder="1" applyAlignment="1">
      <alignment horizontal="center" vertical="center" shrinkToFit="1"/>
    </xf>
    <xf numFmtId="10" fontId="6" fillId="0" borderId="1" xfId="7" applyNumberFormat="1" applyFont="1" applyFill="1" applyBorder="1" applyAlignment="1">
      <alignment horizontal="center" vertical="center" wrapText="1"/>
    </xf>
    <xf numFmtId="43" fontId="6" fillId="0" borderId="4" xfId="6" applyNumberFormat="1" applyFont="1" applyBorder="1" applyAlignment="1">
      <alignment horizontal="justify" vertical="center" wrapText="1"/>
    </xf>
    <xf numFmtId="10" fontId="5" fillId="0" borderId="8" xfId="7" applyNumberFormat="1" applyFont="1" applyFill="1" applyBorder="1" applyAlignment="1">
      <alignment horizontal="center" vertical="center" wrapText="1"/>
    </xf>
    <xf numFmtId="164" fontId="6" fillId="0" borderId="71" xfId="5" applyFont="1" applyFill="1" applyBorder="1" applyAlignment="1">
      <alignment horizontal="center" vertical="center" wrapText="1"/>
    </xf>
    <xf numFmtId="165" fontId="6" fillId="0" borderId="1" xfId="7" applyNumberFormat="1" applyFont="1" applyFill="1" applyBorder="1" applyAlignment="1">
      <alignment horizontal="center" vertical="center" wrapText="1"/>
    </xf>
    <xf numFmtId="165" fontId="6" fillId="2" borderId="1" xfId="7" applyNumberFormat="1" applyFont="1" applyFill="1" applyBorder="1" applyAlignment="1">
      <alignment horizontal="center" vertical="center" wrapText="1"/>
    </xf>
    <xf numFmtId="164" fontId="6" fillId="2" borderId="4" xfId="5" applyFont="1" applyFill="1" applyBorder="1" applyAlignment="1">
      <alignment horizontal="center" vertical="center" wrapText="1"/>
    </xf>
    <xf numFmtId="0" fontId="1" fillId="0" borderId="0" xfId="6" applyAlignment="1">
      <alignment horizontal="center"/>
    </xf>
    <xf numFmtId="0" fontId="19" fillId="4" borderId="18" xfId="6" applyFont="1" applyFill="1" applyBorder="1" applyAlignment="1">
      <alignment horizontal="center" vertical="center" wrapText="1"/>
    </xf>
    <xf numFmtId="0" fontId="19" fillId="4" borderId="10" xfId="6" applyFont="1" applyFill="1" applyBorder="1" applyAlignment="1">
      <alignment horizontal="center" vertical="center"/>
    </xf>
    <xf numFmtId="0" fontId="1" fillId="0" borderId="0" xfId="6" applyAlignment="1">
      <alignment horizontal="right" vertical="center"/>
    </xf>
    <xf numFmtId="0" fontId="1" fillId="0" borderId="0" xfId="6" applyAlignment="1">
      <alignment horizontal="left" vertical="center"/>
    </xf>
    <xf numFmtId="1" fontId="21" fillId="0" borderId="1" xfId="6" applyNumberFormat="1" applyFont="1" applyBorder="1" applyAlignment="1">
      <alignment horizontal="center" vertical="center" wrapText="1"/>
    </xf>
    <xf numFmtId="4" fontId="1" fillId="0" borderId="1" xfId="6" applyNumberFormat="1" applyBorder="1" applyAlignment="1">
      <alignment horizontal="center" vertical="center" wrapText="1"/>
    </xf>
    <xf numFmtId="0" fontId="23" fillId="0" borderId="1" xfId="6" applyFont="1" applyBorder="1" applyAlignment="1">
      <alignment horizontal="justify" vertical="center"/>
    </xf>
    <xf numFmtId="0" fontId="22" fillId="4" borderId="6" xfId="6" applyFont="1" applyFill="1" applyBorder="1" applyAlignment="1">
      <alignment horizontal="center" vertical="center"/>
    </xf>
    <xf numFmtId="1" fontId="21" fillId="0" borderId="13" xfId="6" applyNumberFormat="1" applyFont="1" applyBorder="1" applyAlignment="1">
      <alignment horizontal="center" vertical="center" wrapText="1"/>
    </xf>
    <xf numFmtId="4" fontId="1" fillId="0" borderId="13" xfId="6" applyNumberFormat="1" applyBorder="1" applyAlignment="1">
      <alignment horizontal="center" vertical="center" wrapText="1"/>
    </xf>
    <xf numFmtId="0" fontId="23" fillId="0" borderId="13" xfId="6" applyFont="1" applyBorder="1" applyAlignment="1">
      <alignment horizontal="justify" vertical="center"/>
    </xf>
    <xf numFmtId="0" fontId="22" fillId="4" borderId="23" xfId="6" applyFont="1" applyFill="1" applyBorder="1" applyAlignment="1">
      <alignment horizontal="center" vertical="center"/>
    </xf>
    <xf numFmtId="0" fontId="19" fillId="4" borderId="8" xfId="6" applyFont="1" applyFill="1" applyBorder="1" applyAlignment="1">
      <alignment horizontal="center" vertical="center"/>
    </xf>
    <xf numFmtId="0" fontId="19" fillId="4" borderId="8" xfId="6" applyFont="1" applyFill="1" applyBorder="1" applyAlignment="1">
      <alignment horizontal="center" vertical="center" wrapText="1"/>
    </xf>
    <xf numFmtId="0" fontId="23" fillId="0" borderId="13" xfId="6" applyFont="1" applyBorder="1" applyAlignment="1">
      <alignment horizontal="justify" vertical="center" wrapText="1"/>
    </xf>
    <xf numFmtId="0" fontId="23" fillId="0" borderId="1" xfId="6" applyFont="1" applyBorder="1" applyAlignment="1">
      <alignment horizontal="justify" vertical="center" wrapText="1"/>
    </xf>
    <xf numFmtId="0" fontId="19" fillId="4" borderId="56" xfId="6" applyFont="1" applyFill="1" applyBorder="1" applyAlignment="1">
      <alignment horizontal="center" vertical="center"/>
    </xf>
    <xf numFmtId="0" fontId="19" fillId="4" borderId="9" xfId="6" applyFont="1" applyFill="1" applyBorder="1" applyAlignment="1">
      <alignment horizontal="center" vertical="center" wrapText="1"/>
    </xf>
    <xf numFmtId="44" fontId="22" fillId="0" borderId="56" xfId="6" applyNumberFormat="1" applyFont="1" applyBorder="1" applyAlignment="1">
      <alignment horizontal="center" vertical="center" wrapText="1"/>
    </xf>
    <xf numFmtId="44" fontId="22" fillId="0" borderId="1" xfId="6" applyNumberFormat="1" applyFont="1" applyBorder="1" applyAlignment="1">
      <alignment horizontal="center" vertical="center" wrapText="1"/>
    </xf>
    <xf numFmtId="44" fontId="22" fillId="0" borderId="13" xfId="6" applyNumberFormat="1" applyFont="1" applyBorder="1" applyAlignment="1">
      <alignment horizontal="center" vertical="center" wrapText="1"/>
    </xf>
    <xf numFmtId="44" fontId="1" fillId="0" borderId="0" xfId="6" applyNumberFormat="1"/>
    <xf numFmtId="44" fontId="22" fillId="0" borderId="57" xfId="6" applyNumberFormat="1" applyFont="1" applyBorder="1" applyAlignment="1">
      <alignment horizontal="center" vertical="center" wrapText="1"/>
    </xf>
    <xf numFmtId="44" fontId="22" fillId="0" borderId="4" xfId="6" applyNumberFormat="1" applyFont="1" applyBorder="1" applyAlignment="1">
      <alignment horizontal="center" vertical="center" wrapText="1"/>
    </xf>
    <xf numFmtId="44" fontId="9" fillId="0" borderId="1" xfId="1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wrapText="1"/>
    </xf>
    <xf numFmtId="44" fontId="22" fillId="0" borderId="24" xfId="6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4" fontId="9" fillId="0" borderId="0" xfId="0" applyNumberFormat="1" applyFont="1" applyAlignment="1">
      <alignment wrapText="1"/>
    </xf>
    <xf numFmtId="167" fontId="6" fillId="0" borderId="1" xfId="7" applyNumberFormat="1" applyFont="1" applyFill="1" applyBorder="1" applyAlignment="1">
      <alignment horizontal="center" vertical="center" shrinkToFit="1"/>
    </xf>
    <xf numFmtId="168" fontId="6" fillId="0" borderId="1" xfId="7" applyNumberFormat="1" applyFont="1" applyFill="1" applyBorder="1" applyAlignment="1">
      <alignment horizontal="center" vertical="center" wrapText="1"/>
    </xf>
    <xf numFmtId="167" fontId="6" fillId="0" borderId="1" xfId="2" applyNumberFormat="1" applyFont="1" applyFill="1" applyBorder="1" applyAlignment="1">
      <alignment horizontal="center" vertical="center" wrapText="1"/>
    </xf>
    <xf numFmtId="168" fontId="6" fillId="0" borderId="1" xfId="2" applyNumberFormat="1" applyFont="1" applyFill="1" applyBorder="1" applyAlignment="1">
      <alignment horizontal="center" vertical="center" wrapText="1"/>
    </xf>
    <xf numFmtId="169" fontId="6" fillId="0" borderId="1" xfId="2" applyNumberFormat="1" applyFont="1" applyFill="1" applyBorder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66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3" fillId="0" borderId="0" xfId="0" applyFont="1" applyAlignment="1">
      <alignment horizontal="justify" vertical="justify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66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5" fillId="0" borderId="69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4" fillId="0" borderId="52" xfId="4" applyFont="1" applyFill="1" applyBorder="1" applyAlignment="1">
      <alignment horizontal="left" wrapText="1"/>
    </xf>
    <xf numFmtId="0" fontId="5" fillId="0" borderId="1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justify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justify" vertical="center" wrapText="1" shrinkToFit="1"/>
    </xf>
    <xf numFmtId="0" fontId="6" fillId="0" borderId="66" xfId="0" applyFont="1" applyBorder="1" applyAlignment="1">
      <alignment horizontal="justify" vertical="center" wrapText="1" shrinkToFit="1"/>
    </xf>
    <xf numFmtId="0" fontId="6" fillId="0" borderId="2" xfId="0" applyFont="1" applyBorder="1" applyAlignment="1">
      <alignment horizontal="justify" vertical="center" wrapText="1" shrinkToFit="1"/>
    </xf>
    <xf numFmtId="0" fontId="5" fillId="0" borderId="7" xfId="0" applyFont="1" applyBorder="1" applyAlignment="1">
      <alignment horizontal="justify" vertical="center" shrinkToFit="1"/>
    </xf>
    <xf numFmtId="0" fontId="5" fillId="0" borderId="8" xfId="0" applyFont="1" applyBorder="1" applyAlignment="1">
      <alignment horizontal="justify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justify" vertical="center" shrinkToFit="1"/>
    </xf>
    <xf numFmtId="0" fontId="6" fillId="0" borderId="64" xfId="0" applyFont="1" applyBorder="1" applyAlignment="1">
      <alignment horizontal="justify" vertical="center" shrinkToFit="1"/>
    </xf>
    <xf numFmtId="0" fontId="6" fillId="0" borderId="28" xfId="0" applyFont="1" applyBorder="1" applyAlignment="1">
      <alignment horizontal="justify" vertical="center" shrinkToFit="1"/>
    </xf>
    <xf numFmtId="0" fontId="6" fillId="0" borderId="27" xfId="0" applyFont="1" applyBorder="1" applyAlignment="1">
      <alignment horizontal="justify" vertical="center" shrinkToFit="1"/>
    </xf>
    <xf numFmtId="0" fontId="6" fillId="0" borderId="49" xfId="0" applyFont="1" applyBorder="1" applyAlignment="1">
      <alignment horizontal="justify" vertical="center" shrinkToFit="1"/>
    </xf>
    <xf numFmtId="0" fontId="6" fillId="0" borderId="30" xfId="0" applyFont="1" applyBorder="1" applyAlignment="1">
      <alignment horizontal="justify" vertical="center" shrinkToFit="1"/>
    </xf>
    <xf numFmtId="0" fontId="6" fillId="0" borderId="33" xfId="0" applyFont="1" applyBorder="1" applyAlignment="1">
      <alignment horizontal="justify" vertical="center" shrinkToFit="1"/>
    </xf>
    <xf numFmtId="0" fontId="6" fillId="0" borderId="43" xfId="0" applyFont="1" applyBorder="1" applyAlignment="1">
      <alignment horizontal="justify" vertical="center" shrinkToFit="1"/>
    </xf>
    <xf numFmtId="0" fontId="6" fillId="0" borderId="34" xfId="0" applyFont="1" applyBorder="1" applyAlignment="1">
      <alignment horizontal="justify" vertical="center" shrinkToFit="1"/>
    </xf>
    <xf numFmtId="0" fontId="13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0" xfId="4" applyFont="1" applyFill="1" applyBorder="1" applyAlignment="1">
      <alignment horizontal="left" wrapTex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left" vertical="center" shrinkToFit="1"/>
    </xf>
    <xf numFmtId="0" fontId="5" fillId="0" borderId="7" xfId="6" applyFont="1" applyBorder="1" applyAlignment="1">
      <alignment horizontal="center" vertical="center" wrapText="1"/>
    </xf>
    <xf numFmtId="0" fontId="5" fillId="0" borderId="8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shrinkToFit="1"/>
    </xf>
    <xf numFmtId="0" fontId="5" fillId="0" borderId="72" xfId="6" applyFont="1" applyBorder="1" applyAlignment="1">
      <alignment horizontal="center" vertical="center" wrapText="1"/>
    </xf>
    <xf numFmtId="0" fontId="5" fillId="0" borderId="73" xfId="6" applyFont="1" applyBorder="1" applyAlignment="1">
      <alignment horizontal="center" vertical="center" wrapText="1"/>
    </xf>
    <xf numFmtId="0" fontId="5" fillId="0" borderId="59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left" vertical="center" wrapText="1"/>
    </xf>
    <xf numFmtId="0" fontId="6" fillId="0" borderId="2" xfId="6" applyFont="1" applyBorder="1" applyAlignment="1">
      <alignment horizontal="left" vertical="center" wrapText="1"/>
    </xf>
    <xf numFmtId="0" fontId="6" fillId="0" borderId="1" xfId="6" applyFont="1" applyBorder="1" applyAlignment="1">
      <alignment vertical="center" wrapText="1"/>
    </xf>
    <xf numFmtId="0" fontId="5" fillId="0" borderId="6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13" fillId="0" borderId="0" xfId="6" applyFont="1" applyAlignment="1">
      <alignment horizontal="justify" vertical="justify" wrapText="1"/>
    </xf>
    <xf numFmtId="0" fontId="5" fillId="0" borderId="69" xfId="6" applyFont="1" applyBorder="1" applyAlignment="1">
      <alignment horizontal="center" vertical="center"/>
    </xf>
    <xf numFmtId="0" fontId="5" fillId="0" borderId="56" xfId="6" applyFont="1" applyBorder="1" applyAlignment="1">
      <alignment horizontal="center" vertical="center"/>
    </xf>
    <xf numFmtId="0" fontId="5" fillId="0" borderId="57" xfId="6" applyFont="1" applyBorder="1" applyAlignment="1">
      <alignment horizontal="center" vertical="center"/>
    </xf>
    <xf numFmtId="0" fontId="6" fillId="0" borderId="1" xfId="6" applyFont="1" applyBorder="1" applyAlignment="1">
      <alignment horizontal="left" vertical="center" wrapText="1"/>
    </xf>
    <xf numFmtId="0" fontId="5" fillId="0" borderId="4" xfId="6" applyFont="1" applyBorder="1" applyAlignment="1">
      <alignment horizontal="center" vertical="center" wrapText="1"/>
    </xf>
    <xf numFmtId="0" fontId="13" fillId="0" borderId="0" xfId="6" applyFont="1" applyAlignment="1">
      <alignment horizontal="justify" vertical="center" wrapText="1"/>
    </xf>
    <xf numFmtId="0" fontId="5" fillId="0" borderId="50" xfId="6" applyFont="1" applyBorder="1" applyAlignment="1">
      <alignment horizontal="center" vertical="center" wrapText="1"/>
    </xf>
    <xf numFmtId="0" fontId="5" fillId="0" borderId="70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left" vertical="center" shrinkToFit="1"/>
    </xf>
    <xf numFmtId="0" fontId="5" fillId="0" borderId="7" xfId="6" applyFont="1" applyBorder="1" applyAlignment="1">
      <alignment horizontal="center" vertical="center" shrinkToFit="1"/>
    </xf>
    <xf numFmtId="0" fontId="5" fillId="0" borderId="8" xfId="6" applyFont="1" applyBorder="1" applyAlignment="1">
      <alignment horizontal="center" vertical="center" shrinkToFit="1"/>
    </xf>
    <xf numFmtId="0" fontId="6" fillId="0" borderId="1" xfId="6" applyFont="1" applyBorder="1" applyAlignment="1">
      <alignment horizontal="justify" vertical="center" shrinkToFit="1"/>
    </xf>
    <xf numFmtId="0" fontId="5" fillId="0" borderId="7" xfId="6" applyFont="1" applyBorder="1" applyAlignment="1">
      <alignment horizontal="justify" vertical="center" shrinkToFit="1"/>
    </xf>
    <xf numFmtId="0" fontId="5" fillId="0" borderId="8" xfId="6" applyFont="1" applyBorder="1" applyAlignment="1">
      <alignment horizontal="justify" vertical="center" shrinkToFit="1"/>
    </xf>
    <xf numFmtId="0" fontId="6" fillId="0" borderId="3" xfId="6" applyFont="1" applyBorder="1" applyAlignment="1">
      <alignment horizontal="left" vertical="center" shrinkToFit="1"/>
    </xf>
    <xf numFmtId="0" fontId="6" fillId="0" borderId="66" xfId="6" applyFont="1" applyBorder="1" applyAlignment="1">
      <alignment horizontal="left" vertical="center" shrinkToFit="1"/>
    </xf>
    <xf numFmtId="0" fontId="6" fillId="0" borderId="2" xfId="6" applyFont="1" applyBorder="1" applyAlignment="1">
      <alignment horizontal="left" vertical="center" shrinkToFit="1"/>
    </xf>
    <xf numFmtId="0" fontId="6" fillId="0" borderId="21" xfId="6" applyFont="1" applyBorder="1" applyAlignment="1">
      <alignment horizontal="justify" vertical="center" shrinkToFit="1"/>
    </xf>
    <xf numFmtId="0" fontId="6" fillId="0" borderId="64" xfId="6" applyFont="1" applyBorder="1" applyAlignment="1">
      <alignment horizontal="justify" vertical="center" shrinkToFit="1"/>
    </xf>
    <xf numFmtId="0" fontId="6" fillId="0" borderId="28" xfId="6" applyFont="1" applyBorder="1" applyAlignment="1">
      <alignment horizontal="justify" vertical="center" shrinkToFit="1"/>
    </xf>
    <xf numFmtId="0" fontId="6" fillId="0" borderId="27" xfId="6" applyFont="1" applyBorder="1" applyAlignment="1">
      <alignment horizontal="justify" vertical="center" shrinkToFit="1"/>
    </xf>
    <xf numFmtId="0" fontId="6" fillId="0" borderId="49" xfId="6" applyFont="1" applyBorder="1" applyAlignment="1">
      <alignment horizontal="justify" vertical="center" shrinkToFit="1"/>
    </xf>
    <xf numFmtId="0" fontId="6" fillId="0" borderId="30" xfId="6" applyFont="1" applyBorder="1" applyAlignment="1">
      <alignment horizontal="justify" vertical="center" shrinkToFit="1"/>
    </xf>
    <xf numFmtId="0" fontId="6" fillId="0" borderId="33" xfId="6" applyFont="1" applyBorder="1" applyAlignment="1">
      <alignment horizontal="justify" vertical="center" shrinkToFit="1"/>
    </xf>
    <xf numFmtId="0" fontId="6" fillId="0" borderId="43" xfId="6" applyFont="1" applyBorder="1" applyAlignment="1">
      <alignment horizontal="justify" vertical="center" shrinkToFit="1"/>
    </xf>
    <xf numFmtId="0" fontId="6" fillId="0" borderId="34" xfId="6" applyFont="1" applyBorder="1" applyAlignment="1">
      <alignment horizontal="justify" vertical="center" shrinkToFit="1"/>
    </xf>
    <xf numFmtId="0" fontId="13" fillId="0" borderId="0" xfId="6" applyFont="1" applyAlignment="1">
      <alignment vertical="center" wrapText="1"/>
    </xf>
    <xf numFmtId="0" fontId="13" fillId="0" borderId="0" xfId="6" applyFont="1" applyAlignment="1">
      <alignment wrapText="1"/>
    </xf>
    <xf numFmtId="0" fontId="5" fillId="0" borderId="6" xfId="6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 shrinkToFit="1"/>
    </xf>
    <xf numFmtId="0" fontId="13" fillId="0" borderId="0" xfId="6" applyFont="1" applyAlignment="1">
      <alignment horizontal="left" vertical="center" wrapText="1"/>
    </xf>
    <xf numFmtId="0" fontId="5" fillId="0" borderId="5" xfId="6" applyFont="1" applyBorder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0" fontId="5" fillId="0" borderId="19" xfId="6" applyFont="1" applyBorder="1" applyAlignment="1">
      <alignment horizontal="center" vertical="center" wrapText="1"/>
    </xf>
    <xf numFmtId="0" fontId="5" fillId="0" borderId="10" xfId="6" applyFont="1" applyBorder="1" applyAlignment="1">
      <alignment horizontal="center" vertical="center" wrapText="1"/>
    </xf>
    <xf numFmtId="0" fontId="5" fillId="0" borderId="11" xfId="6" applyFont="1" applyBorder="1" applyAlignment="1">
      <alignment horizontal="center" vertical="center" wrapText="1"/>
    </xf>
    <xf numFmtId="0" fontId="5" fillId="0" borderId="52" xfId="6" applyFont="1" applyBorder="1" applyAlignment="1">
      <alignment horizontal="center" vertical="center" wrapText="1"/>
    </xf>
    <xf numFmtId="0" fontId="5" fillId="0" borderId="12" xfId="6" applyFont="1" applyBorder="1" applyAlignment="1">
      <alignment horizontal="center" vertical="center" wrapText="1"/>
    </xf>
    <xf numFmtId="0" fontId="5" fillId="0" borderId="20" xfId="6" applyFont="1" applyBorder="1" applyAlignment="1">
      <alignment horizontal="center" vertical="center" wrapText="1"/>
    </xf>
    <xf numFmtId="0" fontId="5" fillId="0" borderId="16" xfId="6" applyFont="1" applyBorder="1" applyAlignment="1">
      <alignment horizontal="center" vertical="center" shrinkToFit="1"/>
    </xf>
    <xf numFmtId="0" fontId="5" fillId="0" borderId="18" xfId="6" applyFont="1" applyBorder="1" applyAlignment="1">
      <alignment horizontal="center" vertical="center" shrinkToFit="1"/>
    </xf>
    <xf numFmtId="0" fontId="6" fillId="0" borderId="13" xfId="6" applyFont="1" applyBorder="1" applyAlignment="1">
      <alignment horizontal="left" vertical="center" shrinkToFit="1"/>
    </xf>
    <xf numFmtId="0" fontId="6" fillId="0" borderId="3" xfId="6" applyFont="1" applyBorder="1" applyAlignment="1">
      <alignment horizontal="justify" vertical="center" wrapText="1" shrinkToFit="1"/>
    </xf>
    <xf numFmtId="0" fontId="6" fillId="0" borderId="66" xfId="6" applyFont="1" applyBorder="1" applyAlignment="1">
      <alignment horizontal="justify" vertical="center" wrapText="1" shrinkToFit="1"/>
    </xf>
    <xf numFmtId="0" fontId="6" fillId="0" borderId="2" xfId="6" applyFont="1" applyBorder="1" applyAlignment="1">
      <alignment horizontal="justify" vertical="center" wrapText="1" shrinkToFit="1"/>
    </xf>
    <xf numFmtId="0" fontId="6" fillId="0" borderId="8" xfId="6" applyFont="1" applyBorder="1" applyAlignment="1">
      <alignment horizontal="left" vertical="center" shrinkToFit="1"/>
    </xf>
    <xf numFmtId="0" fontId="5" fillId="0" borderId="17" xfId="6" applyFont="1" applyBorder="1" applyAlignment="1">
      <alignment horizontal="center" vertical="center" shrinkToFit="1"/>
    </xf>
    <xf numFmtId="0" fontId="6" fillId="0" borderId="56" xfId="6" applyFont="1" applyBorder="1" applyAlignment="1">
      <alignment horizontal="left" vertical="center" shrinkToFit="1"/>
    </xf>
    <xf numFmtId="0" fontId="5" fillId="0" borderId="56" xfId="6" applyFont="1" applyBorder="1" applyAlignment="1">
      <alignment horizontal="center" vertical="center" wrapText="1" shrinkToFit="1"/>
    </xf>
    <xf numFmtId="0" fontId="5" fillId="0" borderId="57" xfId="6" applyFont="1" applyBorder="1" applyAlignment="1">
      <alignment horizontal="center" vertical="center" wrapText="1" shrinkToFit="1"/>
    </xf>
    <xf numFmtId="0" fontId="5" fillId="0" borderId="69" xfId="6" applyFont="1" applyBorder="1" applyAlignment="1">
      <alignment horizontal="center" vertical="center" wrapText="1"/>
    </xf>
    <xf numFmtId="0" fontId="5" fillId="0" borderId="56" xfId="6" applyFont="1" applyBorder="1" applyAlignment="1">
      <alignment horizontal="center" vertical="center" wrapText="1"/>
    </xf>
    <xf numFmtId="0" fontId="5" fillId="0" borderId="57" xfId="6" applyFont="1" applyBorder="1" applyAlignment="1">
      <alignment horizontal="center" vertical="center" wrapText="1"/>
    </xf>
    <xf numFmtId="0" fontId="5" fillId="0" borderId="36" xfId="0" applyFont="1" applyBorder="1" applyAlignment="1">
      <alignment horizontal="justify" vertical="center" shrinkToFit="1"/>
    </xf>
    <xf numFmtId="0" fontId="5" fillId="0" borderId="37" xfId="0" applyFont="1" applyBorder="1" applyAlignment="1">
      <alignment horizontal="justify" vertical="center" shrinkToFit="1"/>
    </xf>
    <xf numFmtId="0" fontId="6" fillId="0" borderId="39" xfId="0" applyFont="1" applyBorder="1" applyAlignment="1">
      <alignment horizontal="justify" vertical="center" shrinkToFit="1"/>
    </xf>
    <xf numFmtId="0" fontId="6" fillId="0" borderId="41" xfId="0" applyFont="1" applyBorder="1" applyAlignment="1">
      <alignment horizontal="justify" vertical="center" shrinkToFit="1"/>
    </xf>
    <xf numFmtId="0" fontId="6" fillId="0" borderId="74" xfId="0" applyFont="1" applyBorder="1" applyAlignment="1">
      <alignment horizontal="left" vertical="center" shrinkToFit="1"/>
    </xf>
    <xf numFmtId="44" fontId="19" fillId="3" borderId="16" xfId="6" applyNumberFormat="1" applyFont="1" applyFill="1" applyBorder="1" applyAlignment="1">
      <alignment horizontal="center" vertical="center"/>
    </xf>
    <xf numFmtId="44" fontId="19" fillId="3" borderId="17" xfId="6" applyNumberFormat="1" applyFont="1" applyFill="1" applyBorder="1" applyAlignment="1">
      <alignment horizontal="center" vertical="center"/>
    </xf>
    <xf numFmtId="0" fontId="19" fillId="4" borderId="16" xfId="6" applyFont="1" applyFill="1" applyBorder="1" applyAlignment="1">
      <alignment horizontal="center" vertical="center" wrapText="1"/>
    </xf>
    <xf numFmtId="0" fontId="19" fillId="4" borderId="18" xfId="6" applyFont="1" applyFill="1" applyBorder="1" applyAlignment="1">
      <alignment horizontal="center" vertical="center" wrapText="1"/>
    </xf>
    <xf numFmtId="0" fontId="19" fillId="4" borderId="17" xfId="6" applyFont="1" applyFill="1" applyBorder="1" applyAlignment="1">
      <alignment horizontal="center" vertical="center" wrapText="1"/>
    </xf>
    <xf numFmtId="0" fontId="19" fillId="4" borderId="19" xfId="6" applyFont="1" applyFill="1" applyBorder="1" applyAlignment="1">
      <alignment horizontal="center" vertical="center"/>
    </xf>
    <xf numFmtId="0" fontId="19" fillId="4" borderId="10" xfId="6" applyFont="1" applyFill="1" applyBorder="1" applyAlignment="1">
      <alignment horizontal="center" vertical="center"/>
    </xf>
    <xf numFmtId="0" fontId="19" fillId="4" borderId="20" xfId="6" applyFont="1" applyFill="1" applyBorder="1" applyAlignment="1">
      <alignment horizontal="center" vertical="center"/>
    </xf>
    <xf numFmtId="44" fontId="21" fillId="3" borderId="19" xfId="6" applyNumberFormat="1" applyFont="1" applyFill="1" applyBorder="1" applyAlignment="1">
      <alignment horizontal="center" vertical="center"/>
    </xf>
    <xf numFmtId="44" fontId="21" fillId="3" borderId="20" xfId="6" applyNumberFormat="1" applyFont="1" applyFill="1" applyBorder="1" applyAlignment="1">
      <alignment horizontal="center" vertical="center"/>
    </xf>
    <xf numFmtId="0" fontId="19" fillId="0" borderId="16" xfId="6" applyFont="1" applyBorder="1" applyAlignment="1">
      <alignment horizontal="center" vertical="center" wrapText="1"/>
    </xf>
    <xf numFmtId="0" fontId="19" fillId="0" borderId="18" xfId="6" applyFont="1" applyBorder="1" applyAlignment="1">
      <alignment horizontal="center" vertical="center" wrapText="1"/>
    </xf>
    <xf numFmtId="0" fontId="19" fillId="0" borderId="17" xfId="6" applyFont="1" applyBorder="1" applyAlignment="1">
      <alignment horizontal="center" vertical="center" wrapText="1"/>
    </xf>
    <xf numFmtId="0" fontId="19" fillId="4" borderId="69" xfId="6" applyFont="1" applyFill="1" applyBorder="1" applyAlignment="1">
      <alignment horizontal="center" vertical="center"/>
    </xf>
    <xf numFmtId="0" fontId="19" fillId="4" borderId="7" xfId="6" applyFont="1" applyFill="1" applyBorder="1" applyAlignment="1">
      <alignment horizontal="center" vertical="center"/>
    </xf>
    <xf numFmtId="0" fontId="19" fillId="4" borderId="56" xfId="6" applyFont="1" applyFill="1" applyBorder="1" applyAlignment="1">
      <alignment horizontal="center" vertical="center" wrapText="1"/>
    </xf>
    <xf numFmtId="0" fontId="19" fillId="4" borderId="8" xfId="6" applyFont="1" applyFill="1" applyBorder="1" applyAlignment="1">
      <alignment horizontal="center" vertical="center" wrapText="1"/>
    </xf>
    <xf numFmtId="0" fontId="19" fillId="4" borderId="56" xfId="6" applyFont="1" applyFill="1" applyBorder="1" applyAlignment="1">
      <alignment horizontal="center" vertical="center"/>
    </xf>
    <xf numFmtId="0" fontId="19" fillId="4" borderId="8" xfId="6" applyFont="1" applyFill="1" applyBorder="1" applyAlignment="1">
      <alignment horizontal="center" vertical="center"/>
    </xf>
    <xf numFmtId="0" fontId="19" fillId="4" borderId="57" xfId="6" applyFont="1" applyFill="1" applyBorder="1" applyAlignment="1">
      <alignment horizontal="center" vertical="center"/>
    </xf>
    <xf numFmtId="0" fontId="19" fillId="0" borderId="11" xfId="6" applyFont="1" applyBorder="1" applyAlignment="1">
      <alignment horizontal="center" vertical="center" wrapText="1"/>
    </xf>
    <xf numFmtId="0" fontId="19" fillId="0" borderId="52" xfId="6" applyFont="1" applyBorder="1" applyAlignment="1">
      <alignment horizontal="center" vertical="center" wrapText="1"/>
    </xf>
    <xf numFmtId="0" fontId="19" fillId="0" borderId="12" xfId="6" applyFont="1" applyBorder="1" applyAlignment="1">
      <alignment horizontal="center" vertical="center" wrapText="1"/>
    </xf>
  </cellXfs>
  <cellStyles count="8">
    <cellStyle name="Hiperlink" xfId="4" builtinId="8"/>
    <cellStyle name="Moeda" xfId="1" builtinId="4"/>
    <cellStyle name="Moeda 3" xfId="5" xr:uid="{167A5980-0802-490B-B44C-D2F0B7142988}"/>
    <cellStyle name="Normal" xfId="0" builtinId="0"/>
    <cellStyle name="Normal 7" xfId="6" xr:uid="{5B170CF3-2BE5-4C05-AB4B-20E43FB6F68E}"/>
    <cellStyle name="Porcentagem" xfId="2" builtinId="5"/>
    <cellStyle name="Porcentagem 4" xfId="7" xr:uid="{9FB2D94F-60EA-4679-B30C-3FF5ED80AA05}"/>
    <cellStyle name="Vírgula" xfId="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1"/>
  <sheetViews>
    <sheetView showGridLines="0" tabSelected="1" zoomScale="80" zoomScaleNormal="80" workbookViewId="0">
      <selection activeCell="I7" sqref="I7:I8"/>
    </sheetView>
  </sheetViews>
  <sheetFormatPr defaultColWidth="22" defaultRowHeight="15.75"/>
  <cols>
    <col min="1" max="1" width="5.85546875" style="62" bestFit="1" customWidth="1"/>
    <col min="2" max="2" width="35.7109375" style="62" bestFit="1" customWidth="1"/>
    <col min="3" max="3" width="8.42578125" style="62" bestFit="1" customWidth="1"/>
    <col min="4" max="4" width="19.42578125" style="62" bestFit="1" customWidth="1"/>
    <col min="5" max="5" width="22.42578125" style="62" bestFit="1" customWidth="1"/>
    <col min="6" max="6" width="24.7109375" style="62" customWidth="1"/>
    <col min="7" max="7" width="23.140625" style="62" customWidth="1"/>
    <col min="8" max="8" width="27.7109375" style="61" customWidth="1"/>
    <col min="9" max="16384" width="22" style="62"/>
  </cols>
  <sheetData>
    <row r="1" spans="1:11">
      <c r="A1" s="239" t="s">
        <v>0</v>
      </c>
      <c r="B1" s="240"/>
      <c r="C1" s="240"/>
      <c r="D1" s="240"/>
      <c r="E1" s="240"/>
      <c r="F1" s="240"/>
      <c r="G1" s="240"/>
      <c r="H1" s="240"/>
    </row>
    <row r="2" spans="1:11" ht="31.5">
      <c r="A2" s="87" t="s">
        <v>1</v>
      </c>
      <c r="B2" s="87" t="s">
        <v>2</v>
      </c>
      <c r="C2" s="87" t="s">
        <v>3</v>
      </c>
      <c r="D2" s="87" t="s">
        <v>4</v>
      </c>
      <c r="E2" s="87" t="s">
        <v>5</v>
      </c>
      <c r="F2" s="87" t="s">
        <v>6</v>
      </c>
      <c r="G2" s="87" t="s">
        <v>7</v>
      </c>
      <c r="H2" s="87" t="s">
        <v>8</v>
      </c>
      <c r="K2" s="61"/>
    </row>
    <row r="3" spans="1:11">
      <c r="A3" s="63">
        <v>1</v>
      </c>
      <c r="B3" s="232" t="s">
        <v>9</v>
      </c>
      <c r="C3" s="63">
        <v>16578</v>
      </c>
      <c r="D3" s="63" t="s">
        <v>10</v>
      </c>
      <c r="E3" s="63">
        <v>190</v>
      </c>
      <c r="F3" s="229">
        <f>'Técnico em Secretariado'!E139</f>
        <v>8821.66</v>
      </c>
      <c r="G3" s="229">
        <f>E3*F3</f>
        <v>1676115.4</v>
      </c>
      <c r="H3" s="229">
        <f>G3*12</f>
        <v>20113384.800000001</v>
      </c>
      <c r="K3" s="61"/>
    </row>
    <row r="4" spans="1:11">
      <c r="A4" s="63">
        <v>2</v>
      </c>
      <c r="B4" s="232" t="s">
        <v>11</v>
      </c>
      <c r="C4" s="63">
        <v>16578</v>
      </c>
      <c r="D4" s="63" t="s">
        <v>10</v>
      </c>
      <c r="E4" s="63">
        <v>30</v>
      </c>
      <c r="F4" s="229">
        <f>'Secretariado Executivo'!E139</f>
        <v>15116.72</v>
      </c>
      <c r="G4" s="229">
        <f>E4*F4</f>
        <v>453501.6</v>
      </c>
      <c r="H4" s="229">
        <f t="shared" ref="H4:H6" si="0">G4*12</f>
        <v>5442019.2000000002</v>
      </c>
      <c r="K4" s="61"/>
    </row>
    <row r="5" spans="1:11">
      <c r="A5" s="63">
        <v>3</v>
      </c>
      <c r="B5" s="232" t="s">
        <v>12</v>
      </c>
      <c r="C5" s="63">
        <v>16578</v>
      </c>
      <c r="D5" s="63" t="s">
        <v>10</v>
      </c>
      <c r="E5" s="63">
        <v>25</v>
      </c>
      <c r="F5" s="229">
        <f>'Secretariado Executivo Bilíngue'!E139</f>
        <v>16886.41</v>
      </c>
      <c r="G5" s="229">
        <f>E5*F5</f>
        <v>422160.25</v>
      </c>
      <c r="H5" s="229">
        <f t="shared" si="0"/>
        <v>5065923</v>
      </c>
      <c r="K5" s="61"/>
    </row>
    <row r="6" spans="1:11">
      <c r="A6" s="63">
        <v>4</v>
      </c>
      <c r="B6" s="232" t="s">
        <v>13</v>
      </c>
      <c r="C6" s="63">
        <v>25623</v>
      </c>
      <c r="D6" s="63" t="s">
        <v>10</v>
      </c>
      <c r="E6" s="63">
        <v>1</v>
      </c>
      <c r="F6" s="229">
        <f>'Encarregado Geral'!E139</f>
        <v>11079.95</v>
      </c>
      <c r="G6" s="229">
        <f>F6*E6</f>
        <v>11079.95</v>
      </c>
      <c r="H6" s="229">
        <f t="shared" si="0"/>
        <v>132959.4</v>
      </c>
      <c r="K6" s="61"/>
    </row>
    <row r="7" spans="1:11" ht="15.75" customHeight="1">
      <c r="A7" s="241" t="s">
        <v>14</v>
      </c>
      <c r="B7" s="242"/>
      <c r="C7" s="242"/>
      <c r="D7" s="243"/>
      <c r="E7" s="85">
        <f>SUM(E3:E6)</f>
        <v>246</v>
      </c>
      <c r="F7" s="230">
        <f t="shared" ref="F7" si="1">SUM(F3:F6)</f>
        <v>51904.74</v>
      </c>
      <c r="G7" s="230">
        <f t="shared" ref="G7" si="2">SUM(G3:G6)</f>
        <v>2562857.2000000002</v>
      </c>
      <c r="H7" s="230">
        <f t="shared" ref="H7" si="3">SUM(H3:H6)</f>
        <v>30754286.399999999</v>
      </c>
      <c r="I7" s="64"/>
    </row>
    <row r="8" spans="1:11">
      <c r="H8" s="62"/>
      <c r="I8" s="233"/>
    </row>
    <row r="9" spans="1:11">
      <c r="G9" s="64"/>
      <c r="H9" s="62"/>
      <c r="I9" s="233"/>
    </row>
    <row r="10" spans="1:11">
      <c r="H10" s="62"/>
    </row>
    <row r="11" spans="1:11">
      <c r="H11" s="62"/>
    </row>
  </sheetData>
  <mergeCells count="2">
    <mergeCell ref="A1:H1"/>
    <mergeCell ref="A7:D7"/>
  </mergeCells>
  <pageMargins left="0.51181102362204722" right="0.51181102362204722" top="1.1811023622047245" bottom="0.78740157480314965" header="0.31496062992125984" footer="0.31496062992125984"/>
  <pageSetup paperSize="9" scale="85" orientation="portrait" r:id="rId1"/>
  <headerFooter>
    <oddHeader>&amp;L&amp;8MINISTÉRIO DA EDUCAÇÃO
SECRETARIA EXECUTIVA
SUBSECRETARIA DE ASSUNTOS ADMINISTRATIVOS
COORDENAÇÃO GERAL DE COMPRAS E CONTRATOS
COORDENAÇÃO DE GESTÃO DE CONTRATOS
Divisão de Contratação e Análise de reajustes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0"/>
  <sheetViews>
    <sheetView showGridLines="0" topLeftCell="A92" zoomScaleNormal="100" workbookViewId="0">
      <selection activeCell="D119" sqref="D119:D120"/>
    </sheetView>
  </sheetViews>
  <sheetFormatPr defaultColWidth="9.140625" defaultRowHeight="12.75"/>
  <cols>
    <col min="1" max="1" width="5" style="1" customWidth="1"/>
    <col min="2" max="2" width="47.7109375" style="1" customWidth="1"/>
    <col min="3" max="3" width="4.140625" style="1" bestFit="1" customWidth="1"/>
    <col min="4" max="4" width="8.42578125" style="1" customWidth="1"/>
    <col min="5" max="5" width="24" style="1" bestFit="1" customWidth="1"/>
    <col min="6" max="16384" width="9.140625" style="1"/>
  </cols>
  <sheetData>
    <row r="1" spans="1:5">
      <c r="A1" s="299" t="s">
        <v>15</v>
      </c>
      <c r="B1" s="300"/>
      <c r="C1" s="300"/>
      <c r="D1" s="300"/>
      <c r="E1" s="300"/>
    </row>
    <row r="2" spans="1:5">
      <c r="A2" s="299" t="s">
        <v>16</v>
      </c>
      <c r="B2" s="300"/>
      <c r="C2" s="300"/>
      <c r="D2" s="300"/>
      <c r="E2" s="300"/>
    </row>
    <row r="3" spans="1:5">
      <c r="A3" s="299" t="s">
        <v>17</v>
      </c>
      <c r="B3" s="300"/>
      <c r="C3" s="300"/>
      <c r="D3" s="300"/>
      <c r="E3" s="300"/>
    </row>
    <row r="4" spans="1:5">
      <c r="A4" s="299"/>
      <c r="B4" s="300"/>
      <c r="C4" s="300"/>
      <c r="D4" s="300"/>
      <c r="E4" s="300"/>
    </row>
    <row r="5" spans="1:5" ht="13.5" thickBot="1">
      <c r="A5" s="277" t="s">
        <v>18</v>
      </c>
      <c r="B5" s="278"/>
      <c r="C5" s="278"/>
      <c r="D5" s="278"/>
      <c r="E5" s="278"/>
    </row>
    <row r="6" spans="1:5">
      <c r="A6" s="279" t="s">
        <v>19</v>
      </c>
      <c r="B6" s="280"/>
      <c r="C6" s="280"/>
      <c r="D6" s="280"/>
      <c r="E6" s="281"/>
    </row>
    <row r="7" spans="1:5" ht="13.5" thickBot="1">
      <c r="A7" s="277" t="s">
        <v>20</v>
      </c>
      <c r="B7" s="278"/>
      <c r="C7" s="278"/>
      <c r="D7" s="278"/>
      <c r="E7" s="287"/>
    </row>
    <row r="8" spans="1:5" ht="13.5" thickBot="1">
      <c r="A8" s="284" t="s">
        <v>21</v>
      </c>
      <c r="B8" s="285"/>
      <c r="C8" s="285"/>
      <c r="D8" s="285"/>
      <c r="E8" s="285"/>
    </row>
    <row r="9" spans="1:5">
      <c r="A9" s="8" t="s">
        <v>22</v>
      </c>
      <c r="B9" s="288" t="s">
        <v>23</v>
      </c>
      <c r="C9" s="288"/>
      <c r="D9" s="288"/>
      <c r="E9" s="9" t="s">
        <v>24</v>
      </c>
    </row>
    <row r="10" spans="1:5">
      <c r="A10" s="10" t="s">
        <v>25</v>
      </c>
      <c r="B10" s="261" t="s">
        <v>26</v>
      </c>
      <c r="C10" s="261"/>
      <c r="D10" s="261"/>
      <c r="E10" s="11" t="s">
        <v>27</v>
      </c>
    </row>
    <row r="11" spans="1:5">
      <c r="A11" s="10" t="s">
        <v>28</v>
      </c>
      <c r="B11" s="289" t="s">
        <v>29</v>
      </c>
      <c r="C11" s="290"/>
      <c r="D11" s="291"/>
      <c r="E11" s="12" t="s">
        <v>30</v>
      </c>
    </row>
    <row r="12" spans="1:5" ht="13.5" thickBot="1">
      <c r="A12" s="13" t="s">
        <v>31</v>
      </c>
      <c r="B12" s="282" t="s">
        <v>32</v>
      </c>
      <c r="C12" s="282"/>
      <c r="D12" s="282"/>
      <c r="E12" s="14">
        <v>12</v>
      </c>
    </row>
    <row r="13" spans="1:5" ht="13.5" thickBot="1">
      <c r="A13" s="284" t="s">
        <v>33</v>
      </c>
      <c r="B13" s="285"/>
      <c r="C13" s="285"/>
      <c r="D13" s="285"/>
      <c r="E13" s="286"/>
    </row>
    <row r="14" spans="1:5">
      <c r="A14" s="93">
        <v>1</v>
      </c>
      <c r="B14" s="269" t="s">
        <v>34</v>
      </c>
      <c r="C14" s="269"/>
      <c r="D14" s="269"/>
      <c r="E14" s="88" t="s">
        <v>35</v>
      </c>
    </row>
    <row r="15" spans="1:5">
      <c r="A15" s="16">
        <v>2</v>
      </c>
      <c r="B15" s="301" t="s">
        <v>36</v>
      </c>
      <c r="C15" s="302"/>
      <c r="D15" s="303"/>
      <c r="E15" s="17">
        <v>3095</v>
      </c>
    </row>
    <row r="16" spans="1:5">
      <c r="A16" s="16">
        <v>3</v>
      </c>
      <c r="B16" s="304" t="s">
        <v>37</v>
      </c>
      <c r="C16" s="305"/>
      <c r="D16" s="306"/>
      <c r="E16" s="18" t="s">
        <v>35</v>
      </c>
    </row>
    <row r="17" spans="1:5">
      <c r="A17" s="2">
        <v>4</v>
      </c>
      <c r="B17" s="3" t="s">
        <v>38</v>
      </c>
      <c r="C17" s="92"/>
      <c r="D17" s="4"/>
      <c r="E17" s="5" t="s">
        <v>39</v>
      </c>
    </row>
    <row r="18" spans="1:5" ht="13.5" thickBot="1">
      <c r="A18" s="6">
        <v>5</v>
      </c>
      <c r="B18" s="307" t="s">
        <v>40</v>
      </c>
      <c r="C18" s="308"/>
      <c r="D18" s="309"/>
      <c r="E18" s="7">
        <v>45658</v>
      </c>
    </row>
    <row r="19" spans="1:5" ht="13.5" thickBot="1">
      <c r="A19" s="19"/>
      <c r="B19" s="111"/>
      <c r="C19" s="111"/>
      <c r="D19" s="111"/>
      <c r="E19" s="112"/>
    </row>
    <row r="20" spans="1:5">
      <c r="A20" s="255" t="s">
        <v>41</v>
      </c>
      <c r="B20" s="256"/>
      <c r="C20" s="256"/>
      <c r="D20" s="256"/>
      <c r="E20" s="257"/>
    </row>
    <row r="21" spans="1:5">
      <c r="A21" s="89">
        <v>1</v>
      </c>
      <c r="B21" s="268" t="s">
        <v>42</v>
      </c>
      <c r="C21" s="268"/>
      <c r="D21" s="268"/>
      <c r="E21" s="108" t="s">
        <v>43</v>
      </c>
    </row>
    <row r="22" spans="1:5">
      <c r="A22" s="10" t="s">
        <v>22</v>
      </c>
      <c r="B22" s="283" t="s">
        <v>44</v>
      </c>
      <c r="C22" s="283"/>
      <c r="D22" s="283"/>
      <c r="E22" s="110">
        <f>E15*1</f>
        <v>3095</v>
      </c>
    </row>
    <row r="23" spans="1:5">
      <c r="A23" s="10" t="s">
        <v>25</v>
      </c>
      <c r="B23" s="261" t="s">
        <v>45</v>
      </c>
      <c r="C23" s="261"/>
      <c r="D23" s="113">
        <v>0</v>
      </c>
      <c r="E23" s="110">
        <f t="shared" ref="E23" si="0">D23*E22</f>
        <v>0</v>
      </c>
    </row>
    <row r="24" spans="1:5">
      <c r="A24" s="10" t="s">
        <v>28</v>
      </c>
      <c r="B24" s="283" t="s">
        <v>46</v>
      </c>
      <c r="C24" s="283"/>
      <c r="D24" s="283"/>
      <c r="E24" s="110">
        <v>0</v>
      </c>
    </row>
    <row r="25" spans="1:5">
      <c r="A25" s="10" t="s">
        <v>47</v>
      </c>
      <c r="B25" s="261" t="s">
        <v>48</v>
      </c>
      <c r="C25" s="261"/>
      <c r="D25" s="114">
        <v>0</v>
      </c>
      <c r="E25" s="110">
        <v>0</v>
      </c>
    </row>
    <row r="26" spans="1:5">
      <c r="A26" s="10" t="s">
        <v>49</v>
      </c>
      <c r="B26" s="283" t="s">
        <v>50</v>
      </c>
      <c r="C26" s="283"/>
      <c r="D26" s="283"/>
      <c r="E26" s="110">
        <f t="shared" ref="E26" si="1">E22/220*0.2*0*15</f>
        <v>0</v>
      </c>
    </row>
    <row r="27" spans="1:5">
      <c r="A27" s="10" t="s">
        <v>51</v>
      </c>
      <c r="B27" s="283" t="s">
        <v>52</v>
      </c>
      <c r="C27" s="283"/>
      <c r="D27" s="283"/>
      <c r="E27" s="110">
        <v>0</v>
      </c>
    </row>
    <row r="28" spans="1:5">
      <c r="A28" s="10" t="s">
        <v>53</v>
      </c>
      <c r="B28" s="283" t="s">
        <v>54</v>
      </c>
      <c r="C28" s="283"/>
      <c r="D28" s="283"/>
      <c r="E28" s="110">
        <v>0</v>
      </c>
    </row>
    <row r="29" spans="1:5" ht="13.5" thickBot="1">
      <c r="A29" s="292" t="s">
        <v>55</v>
      </c>
      <c r="B29" s="293"/>
      <c r="C29" s="293"/>
      <c r="D29" s="293"/>
      <c r="E29" s="36">
        <f t="shared" ref="E29" si="2">ROUND(SUM(E22:E28),2)</f>
        <v>3095</v>
      </c>
    </row>
    <row r="30" spans="1:5">
      <c r="A30" s="68" t="s">
        <v>56</v>
      </c>
      <c r="B30" s="66"/>
      <c r="C30" s="66"/>
      <c r="D30" s="24"/>
      <c r="E30" s="25"/>
    </row>
    <row r="31" spans="1:5" ht="13.5" thickBot="1">
      <c r="A31" s="68"/>
      <c r="B31" s="66"/>
      <c r="C31" s="66"/>
      <c r="D31" s="24"/>
      <c r="E31" s="25"/>
    </row>
    <row r="32" spans="1:5">
      <c r="A32" s="255" t="s">
        <v>57</v>
      </c>
      <c r="B32" s="256"/>
      <c r="C32" s="256"/>
      <c r="D32" s="256"/>
      <c r="E32" s="257"/>
    </row>
    <row r="33" spans="1:6">
      <c r="A33" s="294" t="s">
        <v>58</v>
      </c>
      <c r="B33" s="295"/>
      <c r="C33" s="295"/>
      <c r="D33" s="295"/>
      <c r="E33" s="296"/>
    </row>
    <row r="34" spans="1:6">
      <c r="A34" s="89" t="s">
        <v>59</v>
      </c>
      <c r="B34" s="270" t="s">
        <v>60</v>
      </c>
      <c r="C34" s="270"/>
      <c r="D34" s="90" t="s">
        <v>61</v>
      </c>
      <c r="E34" s="115" t="s">
        <v>43</v>
      </c>
    </row>
    <row r="35" spans="1:6">
      <c r="A35" s="10" t="s">
        <v>22</v>
      </c>
      <c r="B35" s="261" t="s">
        <v>62</v>
      </c>
      <c r="C35" s="261"/>
      <c r="D35" s="94">
        <v>8.3299999999999999E-2</v>
      </c>
      <c r="E35" s="110">
        <f>ROUND(E$29*D35,2)</f>
        <v>257.81</v>
      </c>
    </row>
    <row r="36" spans="1:6">
      <c r="A36" s="10" t="s">
        <v>25</v>
      </c>
      <c r="B36" s="261" t="s">
        <v>63</v>
      </c>
      <c r="C36" s="261"/>
      <c r="D36" s="94">
        <v>0.121</v>
      </c>
      <c r="E36" s="110">
        <f t="shared" ref="E36" si="3">ROUND(E$29*D36,2)</f>
        <v>374.5</v>
      </c>
    </row>
    <row r="37" spans="1:6">
      <c r="A37" s="267" t="s">
        <v>64</v>
      </c>
      <c r="B37" s="268"/>
      <c r="C37" s="268"/>
      <c r="D37" s="95">
        <f>SUM(A35:D36)</f>
        <v>0.20430000000000001</v>
      </c>
      <c r="E37" s="110">
        <f>SUM(E35:E36)</f>
        <v>632.30999999999995</v>
      </c>
    </row>
    <row r="38" spans="1:6">
      <c r="A38" s="10" t="s">
        <v>65</v>
      </c>
      <c r="B38" s="246" t="s">
        <v>66</v>
      </c>
      <c r="C38" s="247"/>
      <c r="D38" s="94">
        <f>D37*D53</f>
        <v>7.5200000000000003E-2</v>
      </c>
      <c r="E38" s="110">
        <f>ROUND(E$29*D38,2)</f>
        <v>232.74</v>
      </c>
      <c r="F38" s="83"/>
    </row>
    <row r="39" spans="1:6" ht="13.5" thickBot="1">
      <c r="A39" s="262" t="s">
        <v>67</v>
      </c>
      <c r="B39" s="263"/>
      <c r="C39" s="263"/>
      <c r="D39" s="263"/>
      <c r="E39" s="116">
        <f>SUM(E37:E38)</f>
        <v>865.05</v>
      </c>
    </row>
    <row r="40" spans="1:6" ht="35.25" customHeight="1">
      <c r="A40" s="271" t="s">
        <v>68</v>
      </c>
      <c r="B40" s="271"/>
      <c r="C40" s="271"/>
      <c r="D40" s="271"/>
      <c r="E40" s="271"/>
    </row>
    <row r="41" spans="1:6" ht="25.5" customHeight="1">
      <c r="A41" s="271" t="s">
        <v>69</v>
      </c>
      <c r="B41" s="271"/>
      <c r="C41" s="271"/>
      <c r="D41" s="271"/>
      <c r="E41" s="271"/>
    </row>
    <row r="42" spans="1:6" ht="25.5" customHeight="1" thickBot="1">
      <c r="A42" s="272" t="s">
        <v>70</v>
      </c>
      <c r="B42" s="272"/>
      <c r="C42" s="272"/>
      <c r="D42" s="272"/>
      <c r="E42" s="272"/>
    </row>
    <row r="43" spans="1:6">
      <c r="A43" s="273" t="s">
        <v>71</v>
      </c>
      <c r="B43" s="274"/>
      <c r="C43" s="274"/>
      <c r="D43" s="274"/>
      <c r="E43" s="275"/>
    </row>
    <row r="44" spans="1:6">
      <c r="A44" s="89" t="s">
        <v>72</v>
      </c>
      <c r="B44" s="258" t="s">
        <v>73</v>
      </c>
      <c r="C44" s="258"/>
      <c r="D44" s="90" t="s">
        <v>61</v>
      </c>
      <c r="E44" s="108" t="s">
        <v>43</v>
      </c>
    </row>
    <row r="45" spans="1:6">
      <c r="A45" s="10" t="s">
        <v>22</v>
      </c>
      <c r="B45" s="261" t="s">
        <v>74</v>
      </c>
      <c r="C45" s="261"/>
      <c r="D45" s="94">
        <v>0.2</v>
      </c>
      <c r="E45" s="110">
        <f>ROUND(E$29*D45,2)</f>
        <v>619</v>
      </c>
    </row>
    <row r="46" spans="1:6">
      <c r="A46" s="10" t="s">
        <v>25</v>
      </c>
      <c r="B46" s="261" t="s">
        <v>75</v>
      </c>
      <c r="C46" s="261"/>
      <c r="D46" s="94">
        <v>2.5000000000000001E-2</v>
      </c>
      <c r="E46" s="110">
        <f t="shared" ref="E46:E52" si="4">ROUND(E$29*D46,2)</f>
        <v>77.38</v>
      </c>
    </row>
    <row r="47" spans="1:6">
      <c r="A47" s="10" t="s">
        <v>28</v>
      </c>
      <c r="B47" s="261" t="s">
        <v>76</v>
      </c>
      <c r="C47" s="261"/>
      <c r="D47" s="94">
        <v>0.03</v>
      </c>
      <c r="E47" s="110">
        <f t="shared" si="4"/>
        <v>92.85</v>
      </c>
    </row>
    <row r="48" spans="1:6">
      <c r="A48" s="10" t="s">
        <v>47</v>
      </c>
      <c r="B48" s="261" t="s">
        <v>77</v>
      </c>
      <c r="C48" s="261"/>
      <c r="D48" s="94">
        <v>1.4999999999999999E-2</v>
      </c>
      <c r="E48" s="110">
        <f t="shared" si="4"/>
        <v>46.43</v>
      </c>
    </row>
    <row r="49" spans="1:6">
      <c r="A49" s="10" t="s">
        <v>49</v>
      </c>
      <c r="B49" s="261" t="s">
        <v>78</v>
      </c>
      <c r="C49" s="261"/>
      <c r="D49" s="94">
        <v>0.01</v>
      </c>
      <c r="E49" s="110">
        <f t="shared" si="4"/>
        <v>30.95</v>
      </c>
    </row>
    <row r="50" spans="1:6">
      <c r="A50" s="10" t="s">
        <v>79</v>
      </c>
      <c r="B50" s="261" t="s">
        <v>80</v>
      </c>
      <c r="C50" s="261"/>
      <c r="D50" s="94">
        <v>6.0000000000000001E-3</v>
      </c>
      <c r="E50" s="110">
        <f t="shared" si="4"/>
        <v>18.57</v>
      </c>
    </row>
    <row r="51" spans="1:6">
      <c r="A51" s="10" t="s">
        <v>51</v>
      </c>
      <c r="B51" s="261" t="s">
        <v>81</v>
      </c>
      <c r="C51" s="261"/>
      <c r="D51" s="94">
        <v>2E-3</v>
      </c>
      <c r="E51" s="110">
        <f t="shared" si="4"/>
        <v>6.19</v>
      </c>
    </row>
    <row r="52" spans="1:6">
      <c r="A52" s="10" t="s">
        <v>53</v>
      </c>
      <c r="B52" s="261" t="s">
        <v>82</v>
      </c>
      <c r="C52" s="261"/>
      <c r="D52" s="94">
        <v>0.08</v>
      </c>
      <c r="E52" s="110">
        <f t="shared" si="4"/>
        <v>247.6</v>
      </c>
    </row>
    <row r="53" spans="1:6" ht="13.5" thickBot="1">
      <c r="A53" s="262" t="s">
        <v>83</v>
      </c>
      <c r="B53" s="263"/>
      <c r="C53" s="263"/>
      <c r="D53" s="121">
        <f t="shared" ref="D53:E53" si="5">SUM(D45:D52)</f>
        <v>0.36799999999999999</v>
      </c>
      <c r="E53" s="36">
        <f t="shared" si="5"/>
        <v>1138.97</v>
      </c>
    </row>
    <row r="54" spans="1:6" ht="16.5" customHeight="1">
      <c r="A54" s="69" t="s">
        <v>84</v>
      </c>
      <c r="B54" s="72"/>
      <c r="C54" s="72"/>
      <c r="D54" s="73"/>
      <c r="E54" s="74"/>
      <c r="F54" s="75"/>
    </row>
    <row r="55" spans="1:6" ht="13.5" customHeight="1">
      <c r="A55" s="69" t="s">
        <v>85</v>
      </c>
      <c r="B55" s="72"/>
      <c r="C55" s="72"/>
      <c r="D55" s="73"/>
      <c r="E55" s="74"/>
      <c r="F55" s="75"/>
    </row>
    <row r="56" spans="1:6" ht="13.5" thickBot="1">
      <c r="A56" s="68" t="s">
        <v>86</v>
      </c>
      <c r="B56" s="72"/>
      <c r="C56" s="72"/>
      <c r="D56" s="73"/>
      <c r="E56" s="74"/>
      <c r="F56" s="75"/>
    </row>
    <row r="57" spans="1:6">
      <c r="A57" s="255" t="s">
        <v>87</v>
      </c>
      <c r="B57" s="256"/>
      <c r="C57" s="256"/>
      <c r="D57" s="256"/>
      <c r="E57" s="257"/>
    </row>
    <row r="58" spans="1:6">
      <c r="A58" s="89" t="s">
        <v>88</v>
      </c>
      <c r="B58" s="96" t="s">
        <v>89</v>
      </c>
      <c r="C58" s="96" t="s">
        <v>90</v>
      </c>
      <c r="D58" s="96" t="s">
        <v>91</v>
      </c>
      <c r="E58" s="108" t="s">
        <v>43</v>
      </c>
    </row>
    <row r="59" spans="1:6">
      <c r="A59" s="10" t="s">
        <v>22</v>
      </c>
      <c r="B59" s="86" t="s">
        <v>92</v>
      </c>
      <c r="C59" s="86">
        <v>22</v>
      </c>
      <c r="D59" s="107">
        <v>11</v>
      </c>
      <c r="E59" s="109">
        <f>IF(C59*D59&lt;E29*6%,0,C59*D59-E29*6%)</f>
        <v>56.3</v>
      </c>
    </row>
    <row r="60" spans="1:6">
      <c r="A60" s="10" t="s">
        <v>25</v>
      </c>
      <c r="B60" s="86" t="s">
        <v>93</v>
      </c>
      <c r="C60" s="86">
        <v>22</v>
      </c>
      <c r="D60" s="107">
        <v>44.7</v>
      </c>
      <c r="E60" s="110">
        <f>C60*D60</f>
        <v>983.4</v>
      </c>
    </row>
    <row r="61" spans="1:6">
      <c r="A61" s="10" t="s">
        <v>65</v>
      </c>
      <c r="B61" s="264" t="s">
        <v>94</v>
      </c>
      <c r="C61" s="265"/>
      <c r="D61" s="266"/>
      <c r="E61" s="110">
        <v>13.64</v>
      </c>
    </row>
    <row r="62" spans="1:6">
      <c r="A62" s="10" t="s">
        <v>47</v>
      </c>
      <c r="B62" s="264" t="s">
        <v>95</v>
      </c>
      <c r="C62" s="265"/>
      <c r="D62" s="266"/>
      <c r="E62" s="110">
        <v>200</v>
      </c>
    </row>
    <row r="63" spans="1:6">
      <c r="A63" s="10" t="s">
        <v>96</v>
      </c>
      <c r="B63" s="283" t="s">
        <v>97</v>
      </c>
      <c r="C63" s="283"/>
      <c r="D63" s="283"/>
      <c r="E63" s="110">
        <v>3.61</v>
      </c>
    </row>
    <row r="64" spans="1:6">
      <c r="A64" s="10" t="s">
        <v>79</v>
      </c>
      <c r="B64" s="283" t="s">
        <v>98</v>
      </c>
      <c r="C64" s="283"/>
      <c r="D64" s="283"/>
      <c r="E64" s="110">
        <v>0</v>
      </c>
    </row>
    <row r="65" spans="1:5">
      <c r="A65" s="10" t="s">
        <v>99</v>
      </c>
      <c r="B65" s="264" t="s">
        <v>100</v>
      </c>
      <c r="C65" s="265"/>
      <c r="D65" s="266"/>
      <c r="E65" s="110">
        <v>0</v>
      </c>
    </row>
    <row r="66" spans="1:5">
      <c r="A66" s="10" t="s">
        <v>79</v>
      </c>
      <c r="B66" s="264" t="s">
        <v>101</v>
      </c>
      <c r="C66" s="265"/>
      <c r="D66" s="266"/>
      <c r="E66" s="110">
        <v>0</v>
      </c>
    </row>
    <row r="67" spans="1:5" ht="13.5" thickBot="1">
      <c r="A67" s="292" t="s">
        <v>102</v>
      </c>
      <c r="B67" s="293" t="s">
        <v>102</v>
      </c>
      <c r="C67" s="293"/>
      <c r="D67" s="293"/>
      <c r="E67" s="36">
        <f>SUM(E59:E66)</f>
        <v>1256.95</v>
      </c>
    </row>
    <row r="68" spans="1:5">
      <c r="A68" s="69" t="s">
        <v>103</v>
      </c>
      <c r="B68" s="26"/>
      <c r="C68" s="26"/>
      <c r="D68" s="26"/>
      <c r="E68" s="67"/>
    </row>
    <row r="69" spans="1:5" ht="24.75" customHeight="1" thickBot="1">
      <c r="A69" s="252" t="s">
        <v>104</v>
      </c>
      <c r="B69" s="252"/>
      <c r="C69" s="252"/>
      <c r="D69" s="252"/>
      <c r="E69" s="252"/>
    </row>
    <row r="70" spans="1:5">
      <c r="A70" s="255" t="s">
        <v>105</v>
      </c>
      <c r="B70" s="256"/>
      <c r="C70" s="256"/>
      <c r="D70" s="256"/>
      <c r="E70" s="257"/>
    </row>
    <row r="71" spans="1:5">
      <c r="A71" s="98">
        <v>2</v>
      </c>
      <c r="B71" s="258" t="s">
        <v>106</v>
      </c>
      <c r="C71" s="258"/>
      <c r="D71" s="258"/>
      <c r="E71" s="99" t="s">
        <v>107</v>
      </c>
    </row>
    <row r="72" spans="1:5">
      <c r="A72" s="100" t="s">
        <v>59</v>
      </c>
      <c r="B72" s="251" t="s">
        <v>60</v>
      </c>
      <c r="C72" s="251"/>
      <c r="D72" s="251"/>
      <c r="E72" s="105">
        <f>E39</f>
        <v>865.05</v>
      </c>
    </row>
    <row r="73" spans="1:5">
      <c r="A73" s="100" t="s">
        <v>72</v>
      </c>
      <c r="B73" s="251" t="s">
        <v>73</v>
      </c>
      <c r="C73" s="251"/>
      <c r="D73" s="251"/>
      <c r="E73" s="105">
        <f>E53</f>
        <v>1138.97</v>
      </c>
    </row>
    <row r="74" spans="1:5">
      <c r="A74" s="100" t="s">
        <v>88</v>
      </c>
      <c r="B74" s="251" t="s">
        <v>89</v>
      </c>
      <c r="C74" s="251"/>
      <c r="D74" s="251"/>
      <c r="E74" s="105">
        <f>E67</f>
        <v>1256.95</v>
      </c>
    </row>
    <row r="75" spans="1:5" ht="13.5" thickBot="1">
      <c r="A75" s="253" t="s">
        <v>108</v>
      </c>
      <c r="B75" s="254"/>
      <c r="C75" s="254"/>
      <c r="D75" s="254"/>
      <c r="E75" s="103">
        <f>SUM(E72:E74)</f>
        <v>3260.97</v>
      </c>
    </row>
    <row r="76" spans="1:5" ht="13.5" thickBot="1">
      <c r="A76" s="91"/>
      <c r="B76" s="91"/>
      <c r="C76" s="91"/>
      <c r="D76" s="91"/>
      <c r="E76" s="70"/>
    </row>
    <row r="77" spans="1:5">
      <c r="A77" s="255" t="s">
        <v>109</v>
      </c>
      <c r="B77" s="256"/>
      <c r="C77" s="256"/>
      <c r="D77" s="256"/>
      <c r="E77" s="257"/>
    </row>
    <row r="78" spans="1:5">
      <c r="A78" s="98">
        <v>3</v>
      </c>
      <c r="B78" s="244" t="s">
        <v>110</v>
      </c>
      <c r="C78" s="245"/>
      <c r="D78" s="90" t="s">
        <v>111</v>
      </c>
      <c r="E78" s="99" t="s">
        <v>107</v>
      </c>
    </row>
    <row r="79" spans="1:5">
      <c r="A79" s="100" t="s">
        <v>112</v>
      </c>
      <c r="B79" s="246" t="s">
        <v>113</v>
      </c>
      <c r="C79" s="247"/>
      <c r="D79" s="194">
        <v>4.1999999999999997E-3</v>
      </c>
      <c r="E79" s="105">
        <f t="shared" ref="E79:E84" si="6">D79*$E$29</f>
        <v>13</v>
      </c>
    </row>
    <row r="80" spans="1:5">
      <c r="A80" s="100" t="s">
        <v>114</v>
      </c>
      <c r="B80" s="246" t="s">
        <v>115</v>
      </c>
      <c r="C80" s="247"/>
      <c r="D80" s="194">
        <v>4.0000000000000002E-4</v>
      </c>
      <c r="E80" s="105">
        <f t="shared" si="6"/>
        <v>1.24</v>
      </c>
    </row>
    <row r="81" spans="1:5">
      <c r="A81" s="100" t="s">
        <v>65</v>
      </c>
      <c r="B81" s="246" t="s">
        <v>116</v>
      </c>
      <c r="C81" s="247"/>
      <c r="D81" s="195">
        <v>3.4799999999999998E-2</v>
      </c>
      <c r="E81" s="105">
        <f t="shared" si="6"/>
        <v>107.71</v>
      </c>
    </row>
    <row r="82" spans="1:5">
      <c r="A82" s="100" t="s">
        <v>31</v>
      </c>
      <c r="B82" s="246" t="s">
        <v>117</v>
      </c>
      <c r="C82" s="247"/>
      <c r="D82" s="194">
        <v>1.9400000000000001E-2</v>
      </c>
      <c r="E82" s="105">
        <f t="shared" si="6"/>
        <v>60.04</v>
      </c>
    </row>
    <row r="83" spans="1:5">
      <c r="A83" s="100" t="s">
        <v>96</v>
      </c>
      <c r="B83" s="246" t="s">
        <v>118</v>
      </c>
      <c r="C83" s="247"/>
      <c r="D83" s="194">
        <f>D82*D53</f>
        <v>7.1000000000000004E-3</v>
      </c>
      <c r="E83" s="105">
        <f t="shared" si="6"/>
        <v>21.97</v>
      </c>
    </row>
    <row r="84" spans="1:5">
      <c r="A84" s="100" t="s">
        <v>119</v>
      </c>
      <c r="B84" s="246" t="s">
        <v>120</v>
      </c>
      <c r="C84" s="247"/>
      <c r="D84" s="195">
        <v>5.1999999999999998E-3</v>
      </c>
      <c r="E84" s="105">
        <f t="shared" si="6"/>
        <v>16.09</v>
      </c>
    </row>
    <row r="85" spans="1:5" ht="13.5" thickBot="1">
      <c r="A85" s="248" t="s">
        <v>108</v>
      </c>
      <c r="B85" s="249"/>
      <c r="C85" s="250"/>
      <c r="D85" s="106">
        <f t="shared" ref="D85:E85" si="7">SUM(D79:D84)</f>
        <v>7.1099999999999997E-2</v>
      </c>
      <c r="E85" s="103">
        <f t="shared" si="7"/>
        <v>220.05</v>
      </c>
    </row>
    <row r="86" spans="1:5" ht="21" customHeight="1">
      <c r="A86" s="310" t="s">
        <v>121</v>
      </c>
      <c r="B86" s="310"/>
      <c r="C86" s="310"/>
      <c r="D86" s="310"/>
      <c r="E86" s="310"/>
    </row>
    <row r="87" spans="1:5" ht="13.5" thickBot="1">
      <c r="A87" s="104"/>
      <c r="B87" s="104"/>
      <c r="C87" s="104"/>
      <c r="D87" s="104"/>
      <c r="E87" s="104"/>
    </row>
    <row r="88" spans="1:5">
      <c r="A88" s="255" t="s">
        <v>122</v>
      </c>
      <c r="B88" s="256"/>
      <c r="C88" s="256"/>
      <c r="D88" s="256"/>
      <c r="E88" s="257"/>
    </row>
    <row r="89" spans="1:5">
      <c r="A89" s="297" t="s">
        <v>123</v>
      </c>
      <c r="B89" s="258"/>
      <c r="C89" s="258"/>
      <c r="D89" s="258"/>
      <c r="E89" s="298"/>
    </row>
    <row r="90" spans="1:5">
      <c r="A90" s="98" t="s">
        <v>124</v>
      </c>
      <c r="B90" s="244" t="s">
        <v>125</v>
      </c>
      <c r="C90" s="245"/>
      <c r="D90" s="96" t="s">
        <v>111</v>
      </c>
      <c r="E90" s="99" t="s">
        <v>107</v>
      </c>
    </row>
    <row r="91" spans="1:5">
      <c r="A91" s="100" t="s">
        <v>112</v>
      </c>
      <c r="B91" s="246" t="s">
        <v>126</v>
      </c>
      <c r="C91" s="247"/>
      <c r="D91" s="97">
        <v>9.2999999999999992E-3</v>
      </c>
      <c r="E91" s="101">
        <f>D91*$E$29</f>
        <v>28.78</v>
      </c>
    </row>
    <row r="92" spans="1:5">
      <c r="A92" s="100" t="s">
        <v>114</v>
      </c>
      <c r="B92" s="246" t="s">
        <v>127</v>
      </c>
      <c r="C92" s="247"/>
      <c r="D92" s="97">
        <v>4.1999999999999997E-3</v>
      </c>
      <c r="E92" s="101">
        <f>D92*$E$29</f>
        <v>13</v>
      </c>
    </row>
    <row r="93" spans="1:5">
      <c r="A93" s="100" t="s">
        <v>65</v>
      </c>
      <c r="B93" s="246" t="s">
        <v>128</v>
      </c>
      <c r="C93" s="247"/>
      <c r="D93" s="97">
        <v>2.0000000000000001E-4</v>
      </c>
      <c r="E93" s="101">
        <f>D93*$E$29</f>
        <v>0.62</v>
      </c>
    </row>
    <row r="94" spans="1:5">
      <c r="A94" s="100" t="s">
        <v>31</v>
      </c>
      <c r="B94" s="246" t="s">
        <v>129</v>
      </c>
      <c r="C94" s="247"/>
      <c r="D94" s="97">
        <v>4.1999999999999997E-3</v>
      </c>
      <c r="E94" s="101">
        <f>D94*$E$29</f>
        <v>13</v>
      </c>
    </row>
    <row r="95" spans="1:5">
      <c r="A95" s="100" t="s">
        <v>96</v>
      </c>
      <c r="B95" s="246" t="s">
        <v>130</v>
      </c>
      <c r="C95" s="247"/>
      <c r="D95" s="97">
        <v>2.0000000000000001E-4</v>
      </c>
      <c r="E95" s="101">
        <f>D95*$E$29</f>
        <v>0.62</v>
      </c>
    </row>
    <row r="96" spans="1:5">
      <c r="A96" s="100" t="s">
        <v>119</v>
      </c>
      <c r="B96" s="246" t="s">
        <v>131</v>
      </c>
      <c r="C96" s="247"/>
      <c r="D96" s="97">
        <v>0</v>
      </c>
      <c r="E96" s="101">
        <f t="shared" ref="E96" si="8">D96*$E$29</f>
        <v>0</v>
      </c>
    </row>
    <row r="97" spans="1:5" ht="13.5" thickBot="1">
      <c r="A97" s="248" t="s">
        <v>67</v>
      </c>
      <c r="B97" s="249"/>
      <c r="C97" s="250"/>
      <c r="D97" s="102">
        <f t="shared" ref="D97:E97" si="9">SUM(D91:D96)</f>
        <v>1.8100000000000002E-2</v>
      </c>
      <c r="E97" s="103">
        <f t="shared" si="9"/>
        <v>56.02</v>
      </c>
    </row>
    <row r="98" spans="1:5" ht="37.5" customHeight="1" thickBot="1">
      <c r="A98" s="252" t="s">
        <v>132</v>
      </c>
      <c r="B98" s="252"/>
      <c r="C98" s="252"/>
      <c r="D98" s="252"/>
      <c r="E98" s="252"/>
    </row>
    <row r="99" spans="1:5">
      <c r="A99" s="255" t="s">
        <v>133</v>
      </c>
      <c r="B99" s="256"/>
      <c r="C99" s="256"/>
      <c r="D99" s="256"/>
      <c r="E99" s="257"/>
    </row>
    <row r="100" spans="1:5">
      <c r="A100" s="98" t="s">
        <v>134</v>
      </c>
      <c r="B100" s="258" t="s">
        <v>135</v>
      </c>
      <c r="C100" s="258"/>
      <c r="D100" s="258"/>
      <c r="E100" s="99" t="s">
        <v>107</v>
      </c>
    </row>
    <row r="101" spans="1:5">
      <c r="A101" s="100" t="s">
        <v>112</v>
      </c>
      <c r="B101" s="251" t="s">
        <v>136</v>
      </c>
      <c r="C101" s="251"/>
      <c r="D101" s="251"/>
      <c r="E101" s="105">
        <v>0</v>
      </c>
    </row>
    <row r="102" spans="1:5" ht="13.5" thickBot="1">
      <c r="A102" s="259" t="s">
        <v>108</v>
      </c>
      <c r="B102" s="260"/>
      <c r="C102" s="260"/>
      <c r="D102" s="260"/>
      <c r="E102" s="122">
        <f>SUM(E101)</f>
        <v>0</v>
      </c>
    </row>
    <row r="103" spans="1:5">
      <c r="A103" s="255" t="s">
        <v>137</v>
      </c>
      <c r="B103" s="256"/>
      <c r="C103" s="256"/>
      <c r="D103" s="256"/>
      <c r="E103" s="257"/>
    </row>
    <row r="104" spans="1:5">
      <c r="A104" s="98">
        <v>4</v>
      </c>
      <c r="B104" s="258" t="s">
        <v>138</v>
      </c>
      <c r="C104" s="258"/>
      <c r="D104" s="258"/>
      <c r="E104" s="99" t="s">
        <v>107</v>
      </c>
    </row>
    <row r="105" spans="1:5">
      <c r="A105" s="100" t="s">
        <v>124</v>
      </c>
      <c r="B105" s="251" t="s">
        <v>125</v>
      </c>
      <c r="C105" s="251"/>
      <c r="D105" s="251"/>
      <c r="E105" s="105">
        <f>E97</f>
        <v>56.02</v>
      </c>
    </row>
    <row r="106" spans="1:5">
      <c r="A106" s="100" t="s">
        <v>134</v>
      </c>
      <c r="B106" s="251" t="s">
        <v>135</v>
      </c>
      <c r="C106" s="251"/>
      <c r="D106" s="251"/>
      <c r="E106" s="105">
        <f>E102</f>
        <v>0</v>
      </c>
    </row>
    <row r="107" spans="1:5" ht="13.5" thickBot="1">
      <c r="A107" s="253" t="s">
        <v>108</v>
      </c>
      <c r="B107" s="254"/>
      <c r="C107" s="254"/>
      <c r="D107" s="254"/>
      <c r="E107" s="103">
        <f>SUM(E105:E106)</f>
        <v>56.02</v>
      </c>
    </row>
    <row r="108" spans="1:5" ht="13.5" thickBot="1">
      <c r="A108" s="38"/>
      <c r="D108" s="39"/>
      <c r="E108" s="40"/>
    </row>
    <row r="109" spans="1:5">
      <c r="A109" s="255" t="s">
        <v>139</v>
      </c>
      <c r="B109" s="256"/>
      <c r="C109" s="256"/>
      <c r="D109" s="256"/>
      <c r="E109" s="257"/>
    </row>
    <row r="110" spans="1:5">
      <c r="A110" s="98">
        <v>5</v>
      </c>
      <c r="B110" s="258" t="s">
        <v>140</v>
      </c>
      <c r="C110" s="258"/>
      <c r="D110" s="258"/>
      <c r="E110" s="99" t="s">
        <v>107</v>
      </c>
    </row>
    <row r="111" spans="1:5">
      <c r="A111" s="100" t="s">
        <v>112</v>
      </c>
      <c r="B111" s="251" t="s">
        <v>141</v>
      </c>
      <c r="C111" s="251"/>
      <c r="D111" s="251"/>
      <c r="E111" s="118">
        <f>Uniformes!J31</f>
        <v>198.61</v>
      </c>
    </row>
    <row r="112" spans="1:5">
      <c r="A112" s="100" t="s">
        <v>114</v>
      </c>
      <c r="B112" s="251" t="s">
        <v>142</v>
      </c>
      <c r="C112" s="251"/>
      <c r="D112" s="251"/>
      <c r="E112" s="118">
        <v>0</v>
      </c>
    </row>
    <row r="113" spans="1:6">
      <c r="A113" s="100" t="s">
        <v>65</v>
      </c>
      <c r="B113" s="251" t="s">
        <v>143</v>
      </c>
      <c r="C113" s="251"/>
      <c r="D113" s="251"/>
      <c r="E113" s="118">
        <v>0</v>
      </c>
    </row>
    <row r="114" spans="1:6">
      <c r="A114" s="100" t="s">
        <v>31</v>
      </c>
      <c r="B114" s="251" t="s">
        <v>144</v>
      </c>
      <c r="C114" s="251"/>
      <c r="D114" s="251"/>
      <c r="E114" s="118">
        <v>0</v>
      </c>
    </row>
    <row r="115" spans="1:6" ht="13.5" thickBot="1">
      <c r="A115" s="253" t="s">
        <v>67</v>
      </c>
      <c r="B115" s="254"/>
      <c r="C115" s="254"/>
      <c r="D115" s="254"/>
      <c r="E115" s="119">
        <f>SUM(E111:E114)</f>
        <v>198.61</v>
      </c>
    </row>
    <row r="116" spans="1:6" ht="13.5" thickBot="1">
      <c r="A116" s="38"/>
      <c r="D116" s="39"/>
      <c r="E116" s="40"/>
    </row>
    <row r="117" spans="1:6">
      <c r="A117" s="255" t="s">
        <v>145</v>
      </c>
      <c r="B117" s="256"/>
      <c r="C117" s="256"/>
      <c r="D117" s="256"/>
      <c r="E117" s="257"/>
    </row>
    <row r="118" spans="1:6">
      <c r="A118" s="98">
        <v>6</v>
      </c>
      <c r="B118" s="258" t="s">
        <v>146</v>
      </c>
      <c r="C118" s="258"/>
      <c r="D118" s="96" t="s">
        <v>111</v>
      </c>
      <c r="E118" s="99" t="s">
        <v>107</v>
      </c>
    </row>
    <row r="119" spans="1:6">
      <c r="A119" s="100" t="s">
        <v>112</v>
      </c>
      <c r="B119" s="246" t="s">
        <v>147</v>
      </c>
      <c r="C119" s="247"/>
      <c r="D119" s="236">
        <v>5.2409999999999998E-2</v>
      </c>
      <c r="E119" s="105">
        <f>D119*E137</f>
        <v>357.99</v>
      </c>
    </row>
    <row r="120" spans="1:6">
      <c r="A120" s="100" t="s">
        <v>114</v>
      </c>
      <c r="B120" s="246" t="s">
        <v>148</v>
      </c>
      <c r="C120" s="247"/>
      <c r="D120" s="237">
        <v>5.2295000000000001E-2</v>
      </c>
      <c r="E120" s="105">
        <f>(E119+E137)*D120</f>
        <v>375.93</v>
      </c>
    </row>
    <row r="121" spans="1:6">
      <c r="A121" s="100" t="s">
        <v>65</v>
      </c>
      <c r="B121" s="246" t="s">
        <v>149</v>
      </c>
      <c r="C121" s="247"/>
      <c r="D121" s="97">
        <f>D122+D123+D124</f>
        <v>0.14249999999999999</v>
      </c>
      <c r="E121" s="105">
        <f>((E119+E120+E137)/(1-D121))*D121</f>
        <v>1257.0899999999999</v>
      </c>
      <c r="F121" s="84"/>
    </row>
    <row r="122" spans="1:6">
      <c r="A122" s="100"/>
      <c r="B122" s="246" t="s">
        <v>150</v>
      </c>
      <c r="C122" s="247"/>
      <c r="D122" s="97">
        <v>9.2499999999999999E-2</v>
      </c>
      <c r="E122" s="105">
        <f>E139*D122</f>
        <v>816</v>
      </c>
    </row>
    <row r="123" spans="1:6">
      <c r="A123" s="100"/>
      <c r="B123" s="246" t="s">
        <v>151</v>
      </c>
      <c r="C123" s="247"/>
      <c r="D123" s="120">
        <v>0.05</v>
      </c>
      <c r="E123" s="105">
        <f>D123*E139</f>
        <v>441.08</v>
      </c>
    </row>
    <row r="124" spans="1:6">
      <c r="A124" s="100"/>
      <c r="B124" s="246" t="s">
        <v>152</v>
      </c>
      <c r="C124" s="247"/>
      <c r="D124" s="120">
        <v>0</v>
      </c>
      <c r="E124" s="105">
        <f>D124*E139</f>
        <v>0</v>
      </c>
    </row>
    <row r="125" spans="1:6" ht="13.5" thickBot="1">
      <c r="A125" s="248" t="s">
        <v>67</v>
      </c>
      <c r="B125" s="249"/>
      <c r="C125" s="250"/>
      <c r="D125" s="102">
        <f>D121+D119+D120</f>
        <v>0.2472</v>
      </c>
      <c r="E125" s="103">
        <f>SUM(E119,E120,E121)</f>
        <v>1991.01</v>
      </c>
    </row>
    <row r="126" spans="1:6">
      <c r="A126" s="69" t="s">
        <v>153</v>
      </c>
      <c r="D126" s="39"/>
      <c r="E126" s="40"/>
    </row>
    <row r="127" spans="1:6" ht="24" customHeight="1">
      <c r="A127" s="252" t="s">
        <v>154</v>
      </c>
      <c r="B127" s="252"/>
      <c r="C127" s="252"/>
      <c r="D127" s="252"/>
      <c r="E127" s="252"/>
    </row>
    <row r="128" spans="1:6" ht="14.25" customHeight="1">
      <c r="A128" s="69" t="s">
        <v>155</v>
      </c>
      <c r="D128" s="39"/>
      <c r="E128" s="40"/>
    </row>
    <row r="129" spans="1:5" ht="13.5" thickBot="1">
      <c r="A129" s="38"/>
      <c r="D129" s="39"/>
      <c r="E129" s="40"/>
    </row>
    <row r="130" spans="1:5" ht="13.5" thickBot="1">
      <c r="A130" s="317" t="s">
        <v>156</v>
      </c>
      <c r="B130" s="318"/>
      <c r="C130" s="318"/>
      <c r="D130" s="318"/>
      <c r="E130" s="319"/>
    </row>
    <row r="131" spans="1:5" ht="13.5" thickBot="1">
      <c r="A131" s="41"/>
      <c r="B131" s="314" t="s">
        <v>157</v>
      </c>
      <c r="C131" s="315"/>
      <c r="D131" s="316"/>
      <c r="E131" s="42" t="s">
        <v>107</v>
      </c>
    </row>
    <row r="132" spans="1:5" ht="13.5" thickBot="1">
      <c r="A132" s="53" t="s">
        <v>112</v>
      </c>
      <c r="B132" s="311" t="s">
        <v>41</v>
      </c>
      <c r="C132" s="312"/>
      <c r="D132" s="313"/>
      <c r="E132" s="44">
        <f>E29</f>
        <v>3095</v>
      </c>
    </row>
    <row r="133" spans="1:5" ht="13.5" thickBot="1">
      <c r="A133" s="53" t="s">
        <v>114</v>
      </c>
      <c r="B133" s="320" t="s">
        <v>57</v>
      </c>
      <c r="C133" s="321"/>
      <c r="D133" s="322"/>
      <c r="E133" s="44">
        <f>E75</f>
        <v>3260.97</v>
      </c>
    </row>
    <row r="134" spans="1:5" ht="13.5" thickBot="1">
      <c r="A134" s="53" t="s">
        <v>65</v>
      </c>
      <c r="B134" s="320" t="s">
        <v>109</v>
      </c>
      <c r="C134" s="321"/>
      <c r="D134" s="322"/>
      <c r="E134" s="44">
        <f>E85</f>
        <v>220.05</v>
      </c>
    </row>
    <row r="135" spans="1:5" ht="13.5" thickBot="1">
      <c r="A135" s="53" t="s">
        <v>31</v>
      </c>
      <c r="B135" s="320" t="s">
        <v>122</v>
      </c>
      <c r="C135" s="321"/>
      <c r="D135" s="322"/>
      <c r="E135" s="44">
        <f>E107</f>
        <v>56.02</v>
      </c>
    </row>
    <row r="136" spans="1:5" ht="13.5" thickBot="1">
      <c r="A136" s="53" t="s">
        <v>96</v>
      </c>
      <c r="B136" s="320" t="s">
        <v>139</v>
      </c>
      <c r="C136" s="321"/>
      <c r="D136" s="322"/>
      <c r="E136" s="44">
        <f>E115</f>
        <v>198.61</v>
      </c>
    </row>
    <row r="137" spans="1:5" ht="13.5" thickBot="1">
      <c r="A137" s="314" t="s">
        <v>158</v>
      </c>
      <c r="B137" s="315"/>
      <c r="C137" s="315"/>
      <c r="D137" s="316"/>
      <c r="E137" s="44">
        <f>SUM(E132:E136)</f>
        <v>6830.65</v>
      </c>
    </row>
    <row r="138" spans="1:5" ht="13.5" thickBot="1">
      <c r="A138" s="53" t="s">
        <v>119</v>
      </c>
      <c r="B138" s="311" t="s">
        <v>159</v>
      </c>
      <c r="C138" s="312"/>
      <c r="D138" s="313"/>
      <c r="E138" s="54">
        <f>E125</f>
        <v>1991.01</v>
      </c>
    </row>
    <row r="139" spans="1:5" ht="13.5" thickBot="1">
      <c r="A139" s="314" t="s">
        <v>160</v>
      </c>
      <c r="B139" s="315"/>
      <c r="C139" s="315"/>
      <c r="D139" s="316"/>
      <c r="E139" s="55">
        <f>ROUND((E137+E138),2)</f>
        <v>8821.66</v>
      </c>
    </row>
    <row r="140" spans="1:5">
      <c r="A140" s="276"/>
      <c r="B140" s="276"/>
      <c r="C140" s="276"/>
      <c r="D140" s="276"/>
      <c r="E140" s="276"/>
    </row>
  </sheetData>
  <mergeCells count="122">
    <mergeCell ref="B138:D138"/>
    <mergeCell ref="A139:D139"/>
    <mergeCell ref="A117:E117"/>
    <mergeCell ref="A130:E130"/>
    <mergeCell ref="B131:D131"/>
    <mergeCell ref="B132:D132"/>
    <mergeCell ref="B133:D133"/>
    <mergeCell ref="B134:D134"/>
    <mergeCell ref="B135:D135"/>
    <mergeCell ref="B136:D136"/>
    <mergeCell ref="A127:E127"/>
    <mergeCell ref="B121:C121"/>
    <mergeCell ref="B122:C122"/>
    <mergeCell ref="B123:C123"/>
    <mergeCell ref="B124:C124"/>
    <mergeCell ref="A137:D137"/>
    <mergeCell ref="A125:C125"/>
    <mergeCell ref="B118:C118"/>
    <mergeCell ref="B119:C119"/>
    <mergeCell ref="B120:C120"/>
    <mergeCell ref="B62:D62"/>
    <mergeCell ref="B65:D65"/>
    <mergeCell ref="B66:D66"/>
    <mergeCell ref="B78:C78"/>
    <mergeCell ref="B79:C79"/>
    <mergeCell ref="B80:C80"/>
    <mergeCell ref="B81:C81"/>
    <mergeCell ref="A88:E88"/>
    <mergeCell ref="A67:D67"/>
    <mergeCell ref="A70:E70"/>
    <mergeCell ref="B82:C82"/>
    <mergeCell ref="B83:C83"/>
    <mergeCell ref="B84:C84"/>
    <mergeCell ref="A85:C85"/>
    <mergeCell ref="A86:E86"/>
    <mergeCell ref="A69:E69"/>
    <mergeCell ref="B71:D71"/>
    <mergeCell ref="B72:D72"/>
    <mergeCell ref="B73:D73"/>
    <mergeCell ref="B74:D74"/>
    <mergeCell ref="A75:D75"/>
    <mergeCell ref="B63:D63"/>
    <mergeCell ref="B64:D64"/>
    <mergeCell ref="A1:E1"/>
    <mergeCell ref="A2:E2"/>
    <mergeCell ref="A3:E3"/>
    <mergeCell ref="A4:E4"/>
    <mergeCell ref="B15:D15"/>
    <mergeCell ref="B16:D16"/>
    <mergeCell ref="B18:D18"/>
    <mergeCell ref="A20:E20"/>
    <mergeCell ref="B26:D26"/>
    <mergeCell ref="A140:E140"/>
    <mergeCell ref="A5:E5"/>
    <mergeCell ref="A6:E6"/>
    <mergeCell ref="B12:D12"/>
    <mergeCell ref="B21:D21"/>
    <mergeCell ref="B22:D22"/>
    <mergeCell ref="B24:D24"/>
    <mergeCell ref="A13:E13"/>
    <mergeCell ref="A7:E7"/>
    <mergeCell ref="A8:E8"/>
    <mergeCell ref="B9:D9"/>
    <mergeCell ref="B10:D10"/>
    <mergeCell ref="B11:D11"/>
    <mergeCell ref="A77:E77"/>
    <mergeCell ref="B27:D27"/>
    <mergeCell ref="B28:D28"/>
    <mergeCell ref="A29:D29"/>
    <mergeCell ref="A32:E32"/>
    <mergeCell ref="A33:E33"/>
    <mergeCell ref="A57:E57"/>
    <mergeCell ref="B106:D106"/>
    <mergeCell ref="B35:C35"/>
    <mergeCell ref="B36:C36"/>
    <mergeCell ref="A89:E89"/>
    <mergeCell ref="A37:C37"/>
    <mergeCell ref="B44:C44"/>
    <mergeCell ref="B45:C45"/>
    <mergeCell ref="B14:D14"/>
    <mergeCell ref="B23:C23"/>
    <mergeCell ref="B25:C25"/>
    <mergeCell ref="B34:C34"/>
    <mergeCell ref="A40:E40"/>
    <mergeCell ref="A41:E41"/>
    <mergeCell ref="A42:E42"/>
    <mergeCell ref="A39:D39"/>
    <mergeCell ref="A43:E43"/>
    <mergeCell ref="B51:C51"/>
    <mergeCell ref="B52:C52"/>
    <mergeCell ref="A53:C53"/>
    <mergeCell ref="B38:C38"/>
    <mergeCell ref="B61:D61"/>
    <mergeCell ref="B46:C46"/>
    <mergeCell ref="B47:C47"/>
    <mergeCell ref="B48:C48"/>
    <mergeCell ref="B49:C49"/>
    <mergeCell ref="B50:C50"/>
    <mergeCell ref="B113:D113"/>
    <mergeCell ref="B114:D114"/>
    <mergeCell ref="A115:D115"/>
    <mergeCell ref="A107:D107"/>
    <mergeCell ref="A109:E109"/>
    <mergeCell ref="B110:D110"/>
    <mergeCell ref="B111:D111"/>
    <mergeCell ref="A99:E99"/>
    <mergeCell ref="B100:D100"/>
    <mergeCell ref="B101:D101"/>
    <mergeCell ref="A102:D102"/>
    <mergeCell ref="A103:E103"/>
    <mergeCell ref="B104:D104"/>
    <mergeCell ref="B105:D105"/>
    <mergeCell ref="B90:C90"/>
    <mergeCell ref="B96:C96"/>
    <mergeCell ref="A97:C97"/>
    <mergeCell ref="B91:C91"/>
    <mergeCell ref="B92:C92"/>
    <mergeCell ref="B93:C93"/>
    <mergeCell ref="B94:C94"/>
    <mergeCell ref="B95:C95"/>
    <mergeCell ref="B112:D112"/>
    <mergeCell ref="A98:E98"/>
  </mergeCells>
  <pageMargins left="0.51181102362204722" right="0.51181102362204722" top="1.1811023622047245" bottom="0.78740157480314965" header="0.31496062992125984" footer="0.31496062992125984"/>
  <pageSetup paperSize="9" scale="63" fitToHeight="0" orientation="portrait" r:id="rId1"/>
  <headerFooter>
    <oddHeader>&amp;L&amp;8MINISTÉRIO DA EDUCAÇÃO
SECRETARIA EXECUTIVA
SUBSECRETARIA DE ASSUNTOS ADMINISTRATIVOS
COORDENAÇÃO GERAL DE COMPRAS E CONTRATOS
COORDENAÇÃO DE GESTÃO DE CONTRATOS
Divisão de Contratação e Análise de reajustes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856E-4795-43F1-B7FB-319AEA2E2885}">
  <dimension ref="A1:F140"/>
  <sheetViews>
    <sheetView showGridLines="0" topLeftCell="A107" workbookViewId="0">
      <selection activeCell="D119" sqref="D119"/>
    </sheetView>
  </sheetViews>
  <sheetFormatPr defaultColWidth="9.140625" defaultRowHeight="12.75"/>
  <cols>
    <col min="1" max="1" width="5" style="1" customWidth="1"/>
    <col min="2" max="2" width="47.7109375" style="1" customWidth="1"/>
    <col min="3" max="3" width="4.140625" style="1" bestFit="1" customWidth="1"/>
    <col min="4" max="4" width="8.42578125" style="1" customWidth="1"/>
    <col min="5" max="5" width="24" style="1" bestFit="1" customWidth="1"/>
    <col min="6" max="16384" width="9.140625" style="1"/>
  </cols>
  <sheetData>
    <row r="1" spans="1:5">
      <c r="A1" s="299" t="s">
        <v>15</v>
      </c>
      <c r="B1" s="300"/>
      <c r="C1" s="300"/>
      <c r="D1" s="300"/>
      <c r="E1" s="300"/>
    </row>
    <row r="2" spans="1:5">
      <c r="A2" s="299" t="s">
        <v>16</v>
      </c>
      <c r="B2" s="300"/>
      <c r="C2" s="300"/>
      <c r="D2" s="300"/>
      <c r="E2" s="300"/>
    </row>
    <row r="3" spans="1:5">
      <c r="A3" s="299" t="s">
        <v>17</v>
      </c>
      <c r="B3" s="300"/>
      <c r="C3" s="300"/>
      <c r="D3" s="300"/>
      <c r="E3" s="300"/>
    </row>
    <row r="4" spans="1:5">
      <c r="A4" s="299"/>
      <c r="B4" s="300"/>
      <c r="C4" s="300"/>
      <c r="D4" s="300"/>
      <c r="E4" s="300"/>
    </row>
    <row r="5" spans="1:5" ht="13.5" thickBot="1">
      <c r="A5" s="277" t="s">
        <v>18</v>
      </c>
      <c r="B5" s="278"/>
      <c r="C5" s="278"/>
      <c r="D5" s="278"/>
      <c r="E5" s="278"/>
    </row>
    <row r="6" spans="1:5">
      <c r="A6" s="279" t="s">
        <v>19</v>
      </c>
      <c r="B6" s="280"/>
      <c r="C6" s="280"/>
      <c r="D6" s="280"/>
      <c r="E6" s="281"/>
    </row>
    <row r="7" spans="1:5" ht="13.5" thickBot="1">
      <c r="A7" s="277" t="s">
        <v>20</v>
      </c>
      <c r="B7" s="278"/>
      <c r="C7" s="278"/>
      <c r="D7" s="278"/>
      <c r="E7" s="287"/>
    </row>
    <row r="8" spans="1:5" ht="13.5" thickBot="1">
      <c r="A8" s="284" t="s">
        <v>21</v>
      </c>
      <c r="B8" s="285"/>
      <c r="C8" s="285"/>
      <c r="D8" s="285"/>
      <c r="E8" s="285"/>
    </row>
    <row r="9" spans="1:5">
      <c r="A9" s="8" t="s">
        <v>22</v>
      </c>
      <c r="B9" s="288" t="s">
        <v>23</v>
      </c>
      <c r="C9" s="288"/>
      <c r="D9" s="288"/>
      <c r="E9" s="9" t="s">
        <v>24</v>
      </c>
    </row>
    <row r="10" spans="1:5">
      <c r="A10" s="10" t="s">
        <v>25</v>
      </c>
      <c r="B10" s="261" t="s">
        <v>26</v>
      </c>
      <c r="C10" s="261"/>
      <c r="D10" s="261"/>
      <c r="E10" s="11" t="s">
        <v>27</v>
      </c>
    </row>
    <row r="11" spans="1:5">
      <c r="A11" s="10" t="s">
        <v>28</v>
      </c>
      <c r="B11" s="289" t="s">
        <v>29</v>
      </c>
      <c r="C11" s="290"/>
      <c r="D11" s="291"/>
      <c r="E11" s="12" t="s">
        <v>30</v>
      </c>
    </row>
    <row r="12" spans="1:5" ht="13.5" thickBot="1">
      <c r="A12" s="13" t="s">
        <v>31</v>
      </c>
      <c r="B12" s="282" t="s">
        <v>32</v>
      </c>
      <c r="C12" s="282"/>
      <c r="D12" s="282"/>
      <c r="E12" s="14">
        <v>12</v>
      </c>
    </row>
    <row r="13" spans="1:5" ht="13.5" thickBot="1">
      <c r="A13" s="284" t="s">
        <v>33</v>
      </c>
      <c r="B13" s="285"/>
      <c r="C13" s="285"/>
      <c r="D13" s="285"/>
      <c r="E13" s="286"/>
    </row>
    <row r="14" spans="1:5">
      <c r="A14" s="93">
        <v>1</v>
      </c>
      <c r="B14" s="269" t="s">
        <v>34</v>
      </c>
      <c r="C14" s="269"/>
      <c r="D14" s="269"/>
      <c r="E14" s="88" t="s">
        <v>161</v>
      </c>
    </row>
    <row r="15" spans="1:5">
      <c r="A15" s="16">
        <v>2</v>
      </c>
      <c r="B15" s="301" t="s">
        <v>36</v>
      </c>
      <c r="C15" s="302"/>
      <c r="D15" s="303"/>
      <c r="E15" s="17">
        <v>5930.48</v>
      </c>
    </row>
    <row r="16" spans="1:5">
      <c r="A16" s="16">
        <v>3</v>
      </c>
      <c r="B16" s="304" t="s">
        <v>37</v>
      </c>
      <c r="C16" s="305"/>
      <c r="D16" s="306"/>
      <c r="E16" s="18" t="s">
        <v>162</v>
      </c>
    </row>
    <row r="17" spans="1:5">
      <c r="A17" s="2">
        <v>4</v>
      </c>
      <c r="B17" s="3" t="s">
        <v>38</v>
      </c>
      <c r="C17" s="92"/>
      <c r="D17" s="4"/>
      <c r="E17" s="5" t="s">
        <v>163</v>
      </c>
    </row>
    <row r="18" spans="1:5" ht="13.5" thickBot="1">
      <c r="A18" s="6">
        <v>5</v>
      </c>
      <c r="B18" s="307" t="s">
        <v>40</v>
      </c>
      <c r="C18" s="308"/>
      <c r="D18" s="309"/>
      <c r="E18" s="7">
        <v>45658</v>
      </c>
    </row>
    <row r="19" spans="1:5" ht="13.5" thickBot="1">
      <c r="A19" s="19"/>
      <c r="B19" s="111"/>
      <c r="C19" s="111"/>
      <c r="D19" s="111"/>
      <c r="E19" s="112"/>
    </row>
    <row r="20" spans="1:5">
      <c r="A20" s="255" t="s">
        <v>41</v>
      </c>
      <c r="B20" s="256"/>
      <c r="C20" s="256"/>
      <c r="D20" s="256"/>
      <c r="E20" s="257"/>
    </row>
    <row r="21" spans="1:5">
      <c r="A21" s="89">
        <v>1</v>
      </c>
      <c r="B21" s="268" t="s">
        <v>42</v>
      </c>
      <c r="C21" s="268"/>
      <c r="D21" s="268"/>
      <c r="E21" s="108" t="s">
        <v>43</v>
      </c>
    </row>
    <row r="22" spans="1:5">
      <c r="A22" s="10" t="s">
        <v>22</v>
      </c>
      <c r="B22" s="283" t="s">
        <v>44</v>
      </c>
      <c r="C22" s="283"/>
      <c r="D22" s="283"/>
      <c r="E22" s="110">
        <f>E15*1</f>
        <v>5930.48</v>
      </c>
    </row>
    <row r="23" spans="1:5">
      <c r="A23" s="10" t="s">
        <v>25</v>
      </c>
      <c r="B23" s="261" t="s">
        <v>45</v>
      </c>
      <c r="C23" s="261"/>
      <c r="D23" s="113">
        <v>0</v>
      </c>
      <c r="E23" s="110">
        <f t="shared" ref="E23" si="0">D23*E22</f>
        <v>0</v>
      </c>
    </row>
    <row r="24" spans="1:5">
      <c r="A24" s="10" t="s">
        <v>28</v>
      </c>
      <c r="B24" s="283" t="s">
        <v>46</v>
      </c>
      <c r="C24" s="283"/>
      <c r="D24" s="283"/>
      <c r="E24" s="110">
        <v>0</v>
      </c>
    </row>
    <row r="25" spans="1:5">
      <c r="A25" s="10" t="s">
        <v>47</v>
      </c>
      <c r="B25" s="261" t="s">
        <v>48</v>
      </c>
      <c r="C25" s="261"/>
      <c r="D25" s="114">
        <v>0</v>
      </c>
      <c r="E25" s="110">
        <v>0</v>
      </c>
    </row>
    <row r="26" spans="1:5">
      <c r="A26" s="10" t="s">
        <v>49</v>
      </c>
      <c r="B26" s="283" t="s">
        <v>50</v>
      </c>
      <c r="C26" s="283"/>
      <c r="D26" s="283"/>
      <c r="E26" s="110">
        <f t="shared" ref="E26" si="1">E22/220*0.2*0*15</f>
        <v>0</v>
      </c>
    </row>
    <row r="27" spans="1:5">
      <c r="A27" s="10" t="s">
        <v>51</v>
      </c>
      <c r="B27" s="283" t="s">
        <v>52</v>
      </c>
      <c r="C27" s="283"/>
      <c r="D27" s="283"/>
      <c r="E27" s="110">
        <v>0</v>
      </c>
    </row>
    <row r="28" spans="1:5">
      <c r="A28" s="10" t="s">
        <v>53</v>
      </c>
      <c r="B28" s="283" t="s">
        <v>54</v>
      </c>
      <c r="C28" s="283"/>
      <c r="D28" s="283"/>
      <c r="E28" s="110">
        <v>0</v>
      </c>
    </row>
    <row r="29" spans="1:5" ht="13.5" thickBot="1">
      <c r="A29" s="292" t="s">
        <v>55</v>
      </c>
      <c r="B29" s="293"/>
      <c r="C29" s="293"/>
      <c r="D29" s="293"/>
      <c r="E29" s="36">
        <f t="shared" ref="E29" si="2">ROUND(SUM(E22:E28),2)</f>
        <v>5930.48</v>
      </c>
    </row>
    <row r="30" spans="1:5">
      <c r="A30" s="68" t="s">
        <v>56</v>
      </c>
      <c r="B30" s="66"/>
      <c r="C30" s="66"/>
      <c r="D30" s="24"/>
      <c r="E30" s="25"/>
    </row>
    <row r="31" spans="1:5" ht="13.5" thickBot="1">
      <c r="A31" s="68"/>
      <c r="B31" s="66"/>
      <c r="C31" s="66"/>
      <c r="D31" s="24"/>
      <c r="E31" s="25"/>
    </row>
    <row r="32" spans="1:5">
      <c r="A32" s="255" t="s">
        <v>57</v>
      </c>
      <c r="B32" s="256"/>
      <c r="C32" s="256"/>
      <c r="D32" s="256"/>
      <c r="E32" s="257"/>
    </row>
    <row r="33" spans="1:6">
      <c r="A33" s="294" t="s">
        <v>58</v>
      </c>
      <c r="B33" s="295"/>
      <c r="C33" s="295"/>
      <c r="D33" s="295"/>
      <c r="E33" s="296"/>
    </row>
    <row r="34" spans="1:6">
      <c r="A34" s="89" t="s">
        <v>59</v>
      </c>
      <c r="B34" s="268" t="s">
        <v>60</v>
      </c>
      <c r="C34" s="268"/>
      <c r="D34" s="90" t="s">
        <v>61</v>
      </c>
      <c r="E34" s="108" t="s">
        <v>43</v>
      </c>
    </row>
    <row r="35" spans="1:6">
      <c r="A35" s="10" t="s">
        <v>22</v>
      </c>
      <c r="B35" s="261" t="s">
        <v>62</v>
      </c>
      <c r="C35" s="261"/>
      <c r="D35" s="94">
        <v>8.3299999999999999E-2</v>
      </c>
      <c r="E35" s="110">
        <f>ROUND(E$29*D35,2)</f>
        <v>494.01</v>
      </c>
    </row>
    <row r="36" spans="1:6">
      <c r="A36" s="10" t="s">
        <v>25</v>
      </c>
      <c r="B36" s="261" t="s">
        <v>63</v>
      </c>
      <c r="C36" s="261"/>
      <c r="D36" s="94">
        <v>0.121</v>
      </c>
      <c r="E36" s="110">
        <f t="shared" ref="E36" si="3">ROUND(E$29*D36,2)</f>
        <v>717.59</v>
      </c>
    </row>
    <row r="37" spans="1:6">
      <c r="A37" s="267" t="s">
        <v>64</v>
      </c>
      <c r="B37" s="268"/>
      <c r="C37" s="268"/>
      <c r="D37" s="95">
        <f>SUM(A35:D36)</f>
        <v>0.20430000000000001</v>
      </c>
      <c r="E37" s="110">
        <f>SUM(E35:E36)</f>
        <v>1211.5999999999999</v>
      </c>
    </row>
    <row r="38" spans="1:6">
      <c r="A38" s="10" t="s">
        <v>65</v>
      </c>
      <c r="B38" s="323" t="s">
        <v>66</v>
      </c>
      <c r="C38" s="323"/>
      <c r="D38" s="94">
        <f>D37*D53</f>
        <v>7.5200000000000003E-2</v>
      </c>
      <c r="E38" s="110">
        <f>ROUND(E$29*D38,2)</f>
        <v>445.97</v>
      </c>
      <c r="F38" s="83"/>
    </row>
    <row r="39" spans="1:6" ht="13.5" thickBot="1">
      <c r="A39" s="262" t="s">
        <v>67</v>
      </c>
      <c r="B39" s="263"/>
      <c r="C39" s="263"/>
      <c r="D39" s="263"/>
      <c r="E39" s="116">
        <f>SUM(E37:E38)</f>
        <v>1657.57</v>
      </c>
    </row>
    <row r="40" spans="1:6" ht="36" customHeight="1">
      <c r="A40" s="271" t="s">
        <v>68</v>
      </c>
      <c r="B40" s="271"/>
      <c r="C40" s="271"/>
      <c r="D40" s="271"/>
      <c r="E40" s="271"/>
    </row>
    <row r="41" spans="1:6" ht="25.5" customHeight="1">
      <c r="A41" s="271" t="s">
        <v>69</v>
      </c>
      <c r="B41" s="271"/>
      <c r="C41" s="271"/>
      <c r="D41" s="271"/>
      <c r="E41" s="271"/>
    </row>
    <row r="42" spans="1:6" ht="33" customHeight="1" thickBot="1">
      <c r="A42" s="272" t="s">
        <v>70</v>
      </c>
      <c r="B42" s="272"/>
      <c r="C42" s="272"/>
      <c r="D42" s="272"/>
      <c r="E42" s="272"/>
    </row>
    <row r="43" spans="1:6" ht="13.5" thickBot="1">
      <c r="A43" s="314" t="s">
        <v>71</v>
      </c>
      <c r="B43" s="315"/>
      <c r="C43" s="315"/>
      <c r="D43" s="315"/>
      <c r="E43" s="316"/>
    </row>
    <row r="44" spans="1:6" ht="13.5" thickBot="1">
      <c r="A44" s="27" t="s">
        <v>72</v>
      </c>
      <c r="B44" s="330" t="s">
        <v>73</v>
      </c>
      <c r="C44" s="331"/>
      <c r="D44" s="29" t="s">
        <v>61</v>
      </c>
      <c r="E44" s="37" t="s">
        <v>43</v>
      </c>
    </row>
    <row r="45" spans="1:6">
      <c r="A45" s="15" t="s">
        <v>22</v>
      </c>
      <c r="B45" s="332" t="s">
        <v>74</v>
      </c>
      <c r="C45" s="333"/>
      <c r="D45" s="31">
        <v>0.2</v>
      </c>
      <c r="E45" s="17">
        <f>ROUND(E$29*D45,2)</f>
        <v>1186.0999999999999</v>
      </c>
    </row>
    <row r="46" spans="1:6">
      <c r="A46" s="16" t="s">
        <v>25</v>
      </c>
      <c r="B46" s="328" t="s">
        <v>75</v>
      </c>
      <c r="C46" s="329"/>
      <c r="D46" s="33">
        <v>2.5000000000000001E-2</v>
      </c>
      <c r="E46" s="17">
        <f t="shared" ref="E46:E52" si="4">ROUND(E$29*D46,2)</f>
        <v>148.26</v>
      </c>
    </row>
    <row r="47" spans="1:6">
      <c r="A47" s="16" t="s">
        <v>28</v>
      </c>
      <c r="B47" s="328" t="s">
        <v>76</v>
      </c>
      <c r="C47" s="329"/>
      <c r="D47" s="33">
        <v>0.03</v>
      </c>
      <c r="E47" s="17">
        <f t="shared" si="4"/>
        <v>177.91</v>
      </c>
    </row>
    <row r="48" spans="1:6">
      <c r="A48" s="16" t="s">
        <v>47</v>
      </c>
      <c r="B48" s="328" t="s">
        <v>77</v>
      </c>
      <c r="C48" s="329"/>
      <c r="D48" s="33">
        <v>1.4999999999999999E-2</v>
      </c>
      <c r="E48" s="17">
        <f t="shared" si="4"/>
        <v>88.96</v>
      </c>
    </row>
    <row r="49" spans="1:6">
      <c r="A49" s="16" t="s">
        <v>49</v>
      </c>
      <c r="B49" s="328" t="s">
        <v>78</v>
      </c>
      <c r="C49" s="329"/>
      <c r="D49" s="33">
        <v>0.01</v>
      </c>
      <c r="E49" s="17">
        <f t="shared" si="4"/>
        <v>59.3</v>
      </c>
    </row>
    <row r="50" spans="1:6">
      <c r="A50" s="16" t="s">
        <v>79</v>
      </c>
      <c r="B50" s="328" t="s">
        <v>80</v>
      </c>
      <c r="C50" s="329"/>
      <c r="D50" s="33">
        <v>6.0000000000000001E-3</v>
      </c>
      <c r="E50" s="17">
        <f t="shared" si="4"/>
        <v>35.58</v>
      </c>
    </row>
    <row r="51" spans="1:6">
      <c r="A51" s="16" t="s">
        <v>51</v>
      </c>
      <c r="B51" s="328" t="s">
        <v>81</v>
      </c>
      <c r="C51" s="329"/>
      <c r="D51" s="33">
        <v>2E-3</v>
      </c>
      <c r="E51" s="17">
        <f t="shared" si="4"/>
        <v>11.86</v>
      </c>
    </row>
    <row r="52" spans="1:6">
      <c r="A52" s="2" t="s">
        <v>53</v>
      </c>
      <c r="B52" s="328" t="s">
        <v>82</v>
      </c>
      <c r="C52" s="329"/>
      <c r="D52" s="33">
        <v>0.08</v>
      </c>
      <c r="E52" s="17">
        <f t="shared" si="4"/>
        <v>474.44</v>
      </c>
    </row>
    <row r="53" spans="1:6" ht="13.5" thickBot="1">
      <c r="A53" s="325" t="s">
        <v>83</v>
      </c>
      <c r="B53" s="326"/>
      <c r="C53" s="327"/>
      <c r="D53" s="35">
        <f t="shared" ref="D53:E53" si="5">SUM(D45:D52)</f>
        <v>0.36799999999999999</v>
      </c>
      <c r="E53" s="36">
        <f t="shared" si="5"/>
        <v>2182.41</v>
      </c>
    </row>
    <row r="54" spans="1:6">
      <c r="A54" s="69" t="s">
        <v>84</v>
      </c>
      <c r="B54" s="72"/>
      <c r="C54" s="72"/>
      <c r="D54" s="73"/>
      <c r="E54" s="74"/>
      <c r="F54" s="75"/>
    </row>
    <row r="55" spans="1:6">
      <c r="A55" s="69" t="s">
        <v>85</v>
      </c>
      <c r="B55" s="72"/>
      <c r="C55" s="72"/>
      <c r="D55" s="73"/>
      <c r="E55" s="74"/>
      <c r="F55" s="75"/>
    </row>
    <row r="56" spans="1:6" ht="13.5" thickBot="1">
      <c r="A56" s="68" t="s">
        <v>86</v>
      </c>
      <c r="B56" s="72"/>
      <c r="C56" s="72"/>
      <c r="D56" s="73"/>
      <c r="E56" s="74"/>
      <c r="F56" s="75"/>
    </row>
    <row r="57" spans="1:6">
      <c r="A57" s="255" t="s">
        <v>87</v>
      </c>
      <c r="B57" s="256"/>
      <c r="C57" s="256"/>
      <c r="D57" s="256"/>
      <c r="E57" s="257"/>
    </row>
    <row r="58" spans="1:6">
      <c r="A58" s="89" t="s">
        <v>88</v>
      </c>
      <c r="B58" s="96" t="s">
        <v>89</v>
      </c>
      <c r="C58" s="96" t="s">
        <v>90</v>
      </c>
      <c r="D58" s="96" t="s">
        <v>91</v>
      </c>
      <c r="E58" s="108" t="s">
        <v>43</v>
      </c>
    </row>
    <row r="59" spans="1:6">
      <c r="A59" s="10" t="s">
        <v>22</v>
      </c>
      <c r="B59" s="86" t="s">
        <v>92</v>
      </c>
      <c r="C59" s="86">
        <v>22</v>
      </c>
      <c r="D59" s="107">
        <v>11</v>
      </c>
      <c r="E59" s="109">
        <f>IF(C59*D59&lt;E29*6%,0,C59*D59-E29*6%)</f>
        <v>0</v>
      </c>
    </row>
    <row r="60" spans="1:6">
      <c r="A60" s="10" t="s">
        <v>25</v>
      </c>
      <c r="B60" s="86" t="s">
        <v>164</v>
      </c>
      <c r="C60" s="86">
        <v>22</v>
      </c>
      <c r="D60" s="107">
        <v>44.7</v>
      </c>
      <c r="E60" s="110">
        <f>C60*D60</f>
        <v>983.4</v>
      </c>
    </row>
    <row r="61" spans="1:6">
      <c r="A61" s="10" t="s">
        <v>65</v>
      </c>
      <c r="B61" s="264" t="s">
        <v>94</v>
      </c>
      <c r="C61" s="265"/>
      <c r="D61" s="266"/>
      <c r="E61" s="110">
        <v>13.64</v>
      </c>
    </row>
    <row r="62" spans="1:6">
      <c r="A62" s="10" t="s">
        <v>47</v>
      </c>
      <c r="B62" s="264" t="s">
        <v>95</v>
      </c>
      <c r="C62" s="265"/>
      <c r="D62" s="266"/>
      <c r="E62" s="110">
        <v>200</v>
      </c>
    </row>
    <row r="63" spans="1:6">
      <c r="A63" s="10" t="s">
        <v>96</v>
      </c>
      <c r="B63" s="283" t="s">
        <v>97</v>
      </c>
      <c r="C63" s="283"/>
      <c r="D63" s="283"/>
      <c r="E63" s="110">
        <v>3.61</v>
      </c>
    </row>
    <row r="64" spans="1:6">
      <c r="A64" s="10" t="s">
        <v>79</v>
      </c>
      <c r="B64" s="283" t="s">
        <v>98</v>
      </c>
      <c r="C64" s="283"/>
      <c r="D64" s="283"/>
      <c r="E64" s="110">
        <v>0</v>
      </c>
    </row>
    <row r="65" spans="1:5">
      <c r="A65" s="10" t="s">
        <v>99</v>
      </c>
      <c r="B65" s="264" t="s">
        <v>100</v>
      </c>
      <c r="C65" s="265"/>
      <c r="D65" s="266"/>
      <c r="E65" s="110">
        <v>0</v>
      </c>
    </row>
    <row r="66" spans="1:5">
      <c r="A66" s="10" t="s">
        <v>79</v>
      </c>
      <c r="B66" s="264" t="s">
        <v>101</v>
      </c>
      <c r="C66" s="265"/>
      <c r="D66" s="266"/>
      <c r="E66" s="110">
        <v>0</v>
      </c>
    </row>
    <row r="67" spans="1:5" ht="13.5" thickBot="1">
      <c r="A67" s="292" t="s">
        <v>102</v>
      </c>
      <c r="B67" s="293" t="s">
        <v>102</v>
      </c>
      <c r="C67" s="293"/>
      <c r="D67" s="293"/>
      <c r="E67" s="36">
        <f>SUM(E59:E66)</f>
        <v>1200.6500000000001</v>
      </c>
    </row>
    <row r="68" spans="1:5">
      <c r="A68" s="69" t="s">
        <v>103</v>
      </c>
      <c r="B68" s="26"/>
      <c r="C68" s="26"/>
      <c r="D68" s="26"/>
      <c r="E68" s="67"/>
    </row>
    <row r="69" spans="1:5" ht="13.5" thickBot="1">
      <c r="A69" s="252" t="s">
        <v>104</v>
      </c>
      <c r="B69" s="252"/>
      <c r="C69" s="252"/>
      <c r="D69" s="252"/>
      <c r="E69" s="252"/>
    </row>
    <row r="70" spans="1:5">
      <c r="A70" s="255" t="s">
        <v>105</v>
      </c>
      <c r="B70" s="256"/>
      <c r="C70" s="256"/>
      <c r="D70" s="256"/>
      <c r="E70" s="257"/>
    </row>
    <row r="71" spans="1:5">
      <c r="A71" s="98">
        <v>2</v>
      </c>
      <c r="B71" s="258" t="s">
        <v>106</v>
      </c>
      <c r="C71" s="258"/>
      <c r="D71" s="258"/>
      <c r="E71" s="99" t="s">
        <v>107</v>
      </c>
    </row>
    <row r="72" spans="1:5">
      <c r="A72" s="100" t="s">
        <v>59</v>
      </c>
      <c r="B72" s="251" t="s">
        <v>60</v>
      </c>
      <c r="C72" s="251"/>
      <c r="D72" s="251"/>
      <c r="E72" s="105">
        <f>E39</f>
        <v>1657.57</v>
      </c>
    </row>
    <row r="73" spans="1:5">
      <c r="A73" s="100" t="s">
        <v>72</v>
      </c>
      <c r="B73" s="251" t="s">
        <v>73</v>
      </c>
      <c r="C73" s="251"/>
      <c r="D73" s="251"/>
      <c r="E73" s="105">
        <f>E53</f>
        <v>2182.41</v>
      </c>
    </row>
    <row r="74" spans="1:5">
      <c r="A74" s="100" t="s">
        <v>88</v>
      </c>
      <c r="B74" s="251" t="s">
        <v>89</v>
      </c>
      <c r="C74" s="251"/>
      <c r="D74" s="251"/>
      <c r="E74" s="105">
        <f>E67</f>
        <v>1200.6500000000001</v>
      </c>
    </row>
    <row r="75" spans="1:5" ht="13.5" thickBot="1">
      <c r="A75" s="253" t="s">
        <v>108</v>
      </c>
      <c r="B75" s="254"/>
      <c r="C75" s="254"/>
      <c r="D75" s="254"/>
      <c r="E75" s="103">
        <f>SUM(E72:E74)</f>
        <v>5040.63</v>
      </c>
    </row>
    <row r="76" spans="1:5" ht="13.5" thickBot="1">
      <c r="A76" s="65"/>
      <c r="B76" s="91"/>
      <c r="C76" s="91"/>
      <c r="D76" s="91"/>
      <c r="E76" s="70"/>
    </row>
    <row r="77" spans="1:5">
      <c r="A77" s="255" t="s">
        <v>109</v>
      </c>
      <c r="B77" s="256"/>
      <c r="C77" s="256"/>
      <c r="D77" s="256"/>
      <c r="E77" s="257"/>
    </row>
    <row r="78" spans="1:5">
      <c r="A78" s="98">
        <v>3</v>
      </c>
      <c r="B78" s="258" t="s">
        <v>110</v>
      </c>
      <c r="C78" s="258"/>
      <c r="D78" s="90" t="s">
        <v>111</v>
      </c>
      <c r="E78" s="99" t="s">
        <v>107</v>
      </c>
    </row>
    <row r="79" spans="1:5">
      <c r="A79" s="100" t="s">
        <v>112</v>
      </c>
      <c r="B79" s="323" t="s">
        <v>113</v>
      </c>
      <c r="C79" s="323"/>
      <c r="D79" s="234">
        <v>4.1999999999999997E-3</v>
      </c>
      <c r="E79" s="105">
        <f t="shared" ref="E79:E84" si="6">D79*$E$29</f>
        <v>24.91</v>
      </c>
    </row>
    <row r="80" spans="1:5">
      <c r="A80" s="100" t="s">
        <v>114</v>
      </c>
      <c r="B80" s="323" t="s">
        <v>115</v>
      </c>
      <c r="C80" s="323"/>
      <c r="D80" s="194">
        <v>4.0000000000000002E-4</v>
      </c>
      <c r="E80" s="105">
        <f t="shared" si="6"/>
        <v>2.37</v>
      </c>
    </row>
    <row r="81" spans="1:5">
      <c r="A81" s="100" t="s">
        <v>65</v>
      </c>
      <c r="B81" s="323" t="s">
        <v>116</v>
      </c>
      <c r="C81" s="323"/>
      <c r="D81" s="195">
        <v>3.4799999999999998E-2</v>
      </c>
      <c r="E81" s="105">
        <f t="shared" si="6"/>
        <v>206.38</v>
      </c>
    </row>
    <row r="82" spans="1:5">
      <c r="A82" s="100" t="s">
        <v>31</v>
      </c>
      <c r="B82" s="323" t="s">
        <v>117</v>
      </c>
      <c r="C82" s="323"/>
      <c r="D82" s="194">
        <v>1.9400000000000001E-2</v>
      </c>
      <c r="E82" s="105">
        <f t="shared" si="6"/>
        <v>115.05</v>
      </c>
    </row>
    <row r="83" spans="1:5">
      <c r="A83" s="100" t="s">
        <v>96</v>
      </c>
      <c r="B83" s="323" t="s">
        <v>118</v>
      </c>
      <c r="C83" s="323"/>
      <c r="D83" s="194">
        <f>D82*D53</f>
        <v>7.1000000000000004E-3</v>
      </c>
      <c r="E83" s="105">
        <f t="shared" si="6"/>
        <v>42.11</v>
      </c>
    </row>
    <row r="84" spans="1:5">
      <c r="A84" s="100" t="s">
        <v>119</v>
      </c>
      <c r="B84" s="323" t="s">
        <v>120</v>
      </c>
      <c r="C84" s="323"/>
      <c r="D84" s="195">
        <v>5.1999999999999998E-3</v>
      </c>
      <c r="E84" s="105">
        <f t="shared" si="6"/>
        <v>30.84</v>
      </c>
    </row>
    <row r="85" spans="1:5" ht="13.5" thickBot="1">
      <c r="A85" s="253" t="s">
        <v>108</v>
      </c>
      <c r="B85" s="254"/>
      <c r="C85" s="254"/>
      <c r="D85" s="106">
        <f t="shared" ref="D85:E85" si="7">SUM(D79:D84)</f>
        <v>7.1099999999999997E-2</v>
      </c>
      <c r="E85" s="103">
        <f t="shared" si="7"/>
        <v>421.66</v>
      </c>
    </row>
    <row r="86" spans="1:5" ht="23.25" customHeight="1">
      <c r="A86" s="310" t="s">
        <v>121</v>
      </c>
      <c r="B86" s="310"/>
      <c r="C86" s="310"/>
      <c r="D86" s="310"/>
      <c r="E86" s="310"/>
    </row>
    <row r="87" spans="1:5" ht="13.5" thickBot="1">
      <c r="A87" s="104"/>
      <c r="B87" s="104"/>
      <c r="C87" s="104"/>
      <c r="D87" s="104"/>
      <c r="E87" s="104"/>
    </row>
    <row r="88" spans="1:5">
      <c r="A88" s="255" t="s">
        <v>122</v>
      </c>
      <c r="B88" s="256"/>
      <c r="C88" s="256"/>
      <c r="D88" s="256"/>
      <c r="E88" s="257"/>
    </row>
    <row r="89" spans="1:5">
      <c r="A89" s="297" t="s">
        <v>123</v>
      </c>
      <c r="B89" s="258"/>
      <c r="C89" s="258"/>
      <c r="D89" s="258"/>
      <c r="E89" s="298"/>
    </row>
    <row r="90" spans="1:5">
      <c r="A90" s="98" t="s">
        <v>124</v>
      </c>
      <c r="B90" s="258" t="s">
        <v>125</v>
      </c>
      <c r="C90" s="258"/>
      <c r="D90" s="96" t="s">
        <v>111</v>
      </c>
      <c r="E90" s="99" t="s">
        <v>107</v>
      </c>
    </row>
    <row r="91" spans="1:5">
      <c r="A91" s="100" t="s">
        <v>112</v>
      </c>
      <c r="B91" s="323" t="s">
        <v>126</v>
      </c>
      <c r="C91" s="323"/>
      <c r="D91" s="97">
        <v>9.2999999999999992E-3</v>
      </c>
      <c r="E91" s="101">
        <f>D91*$E$29</f>
        <v>55.15</v>
      </c>
    </row>
    <row r="92" spans="1:5">
      <c r="A92" s="100" t="s">
        <v>114</v>
      </c>
      <c r="B92" s="323" t="s">
        <v>127</v>
      </c>
      <c r="C92" s="323"/>
      <c r="D92" s="97">
        <v>4.1999999999999997E-3</v>
      </c>
      <c r="E92" s="101">
        <f>D92*$E$29</f>
        <v>24.91</v>
      </c>
    </row>
    <row r="93" spans="1:5">
      <c r="A93" s="100" t="s">
        <v>65</v>
      </c>
      <c r="B93" s="323" t="s">
        <v>128</v>
      </c>
      <c r="C93" s="323"/>
      <c r="D93" s="97">
        <v>2.0000000000000001E-4</v>
      </c>
      <c r="E93" s="101">
        <f>D93*$E$29</f>
        <v>1.19</v>
      </c>
    </row>
    <row r="94" spans="1:5">
      <c r="A94" s="100" t="s">
        <v>31</v>
      </c>
      <c r="B94" s="323" t="s">
        <v>129</v>
      </c>
      <c r="C94" s="323"/>
      <c r="D94" s="97">
        <v>4.1999999999999997E-3</v>
      </c>
      <c r="E94" s="101">
        <f>D94*$E$29</f>
        <v>24.91</v>
      </c>
    </row>
    <row r="95" spans="1:5">
      <c r="A95" s="100" t="s">
        <v>96</v>
      </c>
      <c r="B95" s="323" t="s">
        <v>130</v>
      </c>
      <c r="C95" s="323"/>
      <c r="D95" s="97">
        <v>2.0000000000000001E-4</v>
      </c>
      <c r="E95" s="101">
        <f>D95*$E$29</f>
        <v>1.19</v>
      </c>
    </row>
    <row r="96" spans="1:5">
      <c r="A96" s="100" t="s">
        <v>119</v>
      </c>
      <c r="B96" s="323" t="s">
        <v>131</v>
      </c>
      <c r="C96" s="323"/>
      <c r="D96" s="97">
        <v>0</v>
      </c>
      <c r="E96" s="101">
        <f t="shared" ref="E96" si="8">D96*$E$29</f>
        <v>0</v>
      </c>
    </row>
    <row r="97" spans="1:5" ht="13.5" thickBot="1">
      <c r="A97" s="253" t="s">
        <v>67</v>
      </c>
      <c r="B97" s="254"/>
      <c r="C97" s="254"/>
      <c r="D97" s="102">
        <f t="shared" ref="D97:E97" si="9">SUM(D91:D96)</f>
        <v>1.8100000000000002E-2</v>
      </c>
      <c r="E97" s="103">
        <f t="shared" si="9"/>
        <v>107.35</v>
      </c>
    </row>
    <row r="98" spans="1:5" ht="38.25" customHeight="1" thickBot="1">
      <c r="A98" s="252" t="s">
        <v>132</v>
      </c>
      <c r="B98" s="252"/>
      <c r="C98" s="252"/>
      <c r="D98" s="252"/>
      <c r="E98" s="252"/>
    </row>
    <row r="99" spans="1:5">
      <c r="A99" s="255" t="s">
        <v>133</v>
      </c>
      <c r="B99" s="256"/>
      <c r="C99" s="256"/>
      <c r="D99" s="256"/>
      <c r="E99" s="257"/>
    </row>
    <row r="100" spans="1:5">
      <c r="A100" s="98" t="s">
        <v>134</v>
      </c>
      <c r="B100" s="258" t="s">
        <v>135</v>
      </c>
      <c r="C100" s="258"/>
      <c r="D100" s="258"/>
      <c r="E100" s="99" t="s">
        <v>107</v>
      </c>
    </row>
    <row r="101" spans="1:5">
      <c r="A101" s="100" t="s">
        <v>112</v>
      </c>
      <c r="B101" s="251" t="s">
        <v>136</v>
      </c>
      <c r="C101" s="251"/>
      <c r="D101" s="251"/>
      <c r="E101" s="105">
        <v>0</v>
      </c>
    </row>
    <row r="102" spans="1:5" ht="13.5" thickBot="1">
      <c r="A102" s="253" t="s">
        <v>108</v>
      </c>
      <c r="B102" s="254"/>
      <c r="C102" s="254"/>
      <c r="D102" s="254"/>
      <c r="E102" s="117">
        <f>SUM(E101)</f>
        <v>0</v>
      </c>
    </row>
    <row r="103" spans="1:5">
      <c r="A103" s="255" t="s">
        <v>137</v>
      </c>
      <c r="B103" s="256"/>
      <c r="C103" s="256"/>
      <c r="D103" s="256"/>
      <c r="E103" s="257"/>
    </row>
    <row r="104" spans="1:5">
      <c r="A104" s="98">
        <v>4</v>
      </c>
      <c r="B104" s="258" t="s">
        <v>138</v>
      </c>
      <c r="C104" s="258"/>
      <c r="D104" s="258"/>
      <c r="E104" s="99" t="s">
        <v>107</v>
      </c>
    </row>
    <row r="105" spans="1:5">
      <c r="A105" s="100" t="s">
        <v>124</v>
      </c>
      <c r="B105" s="251" t="s">
        <v>125</v>
      </c>
      <c r="C105" s="251"/>
      <c r="D105" s="251"/>
      <c r="E105" s="105">
        <f>E97</f>
        <v>107.35</v>
      </c>
    </row>
    <row r="106" spans="1:5">
      <c r="A106" s="100" t="s">
        <v>134</v>
      </c>
      <c r="B106" s="251" t="s">
        <v>135</v>
      </c>
      <c r="C106" s="251"/>
      <c r="D106" s="251"/>
      <c r="E106" s="105">
        <f>E102</f>
        <v>0</v>
      </c>
    </row>
    <row r="107" spans="1:5" ht="13.5" thickBot="1">
      <c r="A107" s="253" t="s">
        <v>108</v>
      </c>
      <c r="B107" s="254"/>
      <c r="C107" s="254"/>
      <c r="D107" s="254"/>
      <c r="E107" s="103">
        <f>SUM(E105:E106)</f>
        <v>107.35</v>
      </c>
    </row>
    <row r="108" spans="1:5" ht="13.5" thickBot="1">
      <c r="A108" s="38"/>
      <c r="D108" s="39"/>
      <c r="E108" s="40"/>
    </row>
    <row r="109" spans="1:5">
      <c r="A109" s="255" t="s">
        <v>139</v>
      </c>
      <c r="B109" s="256"/>
      <c r="C109" s="256"/>
      <c r="D109" s="256"/>
      <c r="E109" s="257"/>
    </row>
    <row r="110" spans="1:5">
      <c r="A110" s="98">
        <v>5</v>
      </c>
      <c r="B110" s="258" t="s">
        <v>140</v>
      </c>
      <c r="C110" s="258"/>
      <c r="D110" s="258"/>
      <c r="E110" s="99" t="s">
        <v>107</v>
      </c>
    </row>
    <row r="111" spans="1:5">
      <c r="A111" s="100" t="s">
        <v>112</v>
      </c>
      <c r="B111" s="251" t="s">
        <v>141</v>
      </c>
      <c r="C111" s="251"/>
      <c r="D111" s="251"/>
      <c r="E111" s="118">
        <v>198.61</v>
      </c>
    </row>
    <row r="112" spans="1:5">
      <c r="A112" s="100" t="s">
        <v>114</v>
      </c>
      <c r="B112" s="251" t="s">
        <v>142</v>
      </c>
      <c r="C112" s="251"/>
      <c r="D112" s="251"/>
      <c r="E112" s="118">
        <v>0</v>
      </c>
    </row>
    <row r="113" spans="1:6">
      <c r="A113" s="100" t="s">
        <v>65</v>
      </c>
      <c r="B113" s="251" t="s">
        <v>143</v>
      </c>
      <c r="C113" s="251"/>
      <c r="D113" s="251"/>
      <c r="E113" s="118">
        <v>0</v>
      </c>
    </row>
    <row r="114" spans="1:6">
      <c r="A114" s="100" t="s">
        <v>31</v>
      </c>
      <c r="B114" s="251" t="s">
        <v>144</v>
      </c>
      <c r="C114" s="251"/>
      <c r="D114" s="251"/>
      <c r="E114" s="118">
        <v>0</v>
      </c>
    </row>
    <row r="115" spans="1:6" ht="13.5" thickBot="1">
      <c r="A115" s="253" t="s">
        <v>67</v>
      </c>
      <c r="B115" s="254"/>
      <c r="C115" s="254"/>
      <c r="D115" s="254"/>
      <c r="E115" s="119">
        <f>SUM(E111:E114)</f>
        <v>198.61</v>
      </c>
    </row>
    <row r="116" spans="1:6" ht="13.5" thickBot="1">
      <c r="A116" s="38"/>
      <c r="D116" s="39"/>
      <c r="E116" s="40"/>
    </row>
    <row r="117" spans="1:6">
      <c r="A117" s="255" t="s">
        <v>145</v>
      </c>
      <c r="B117" s="256"/>
      <c r="C117" s="256"/>
      <c r="D117" s="256"/>
      <c r="E117" s="257"/>
    </row>
    <row r="118" spans="1:6">
      <c r="A118" s="98">
        <v>6</v>
      </c>
      <c r="B118" s="258" t="s">
        <v>146</v>
      </c>
      <c r="C118" s="258"/>
      <c r="D118" s="96" t="s">
        <v>111</v>
      </c>
      <c r="E118" s="99" t="s">
        <v>107</v>
      </c>
    </row>
    <row r="119" spans="1:6">
      <c r="A119" s="100" t="s">
        <v>112</v>
      </c>
      <c r="B119" s="323" t="s">
        <v>147</v>
      </c>
      <c r="C119" s="323"/>
      <c r="D119" s="237">
        <v>5.2631999999999998E-2</v>
      </c>
      <c r="E119" s="105">
        <f>D119*E137</f>
        <v>615.73</v>
      </c>
    </row>
    <row r="120" spans="1:6">
      <c r="A120" s="100" t="s">
        <v>114</v>
      </c>
      <c r="B120" s="323" t="s">
        <v>148</v>
      </c>
      <c r="C120" s="323"/>
      <c r="D120" s="237">
        <v>5.2631999999999998E-2</v>
      </c>
      <c r="E120" s="105">
        <f>(E119+E137)*D120</f>
        <v>648.13</v>
      </c>
    </row>
    <row r="121" spans="1:6">
      <c r="A121" s="100" t="s">
        <v>65</v>
      </c>
      <c r="B121" s="323" t="s">
        <v>149</v>
      </c>
      <c r="C121" s="323"/>
      <c r="D121" s="97">
        <f>D122+D123+D124</f>
        <v>0.14249999999999999</v>
      </c>
      <c r="E121" s="105">
        <f>((E119+E120+E137)/(1-D121))*D121</f>
        <v>2154.13</v>
      </c>
      <c r="F121" s="84"/>
    </row>
    <row r="122" spans="1:6">
      <c r="A122" s="100"/>
      <c r="B122" s="323" t="s">
        <v>150</v>
      </c>
      <c r="C122" s="323"/>
      <c r="D122" s="97">
        <v>9.2499999999999999E-2</v>
      </c>
      <c r="E122" s="105">
        <f>E139*D122</f>
        <v>1398.3</v>
      </c>
    </row>
    <row r="123" spans="1:6">
      <c r="A123" s="100"/>
      <c r="B123" s="323" t="s">
        <v>151</v>
      </c>
      <c r="C123" s="323"/>
      <c r="D123" s="120">
        <v>0.05</v>
      </c>
      <c r="E123" s="105">
        <f>D123*E139</f>
        <v>755.84</v>
      </c>
    </row>
    <row r="124" spans="1:6">
      <c r="A124" s="100"/>
      <c r="B124" s="323" t="s">
        <v>152</v>
      </c>
      <c r="C124" s="323"/>
      <c r="D124" s="120">
        <v>0</v>
      </c>
      <c r="E124" s="105">
        <f>D124*E139</f>
        <v>0</v>
      </c>
    </row>
    <row r="125" spans="1:6" ht="13.5" thickBot="1">
      <c r="A125" s="253" t="s">
        <v>67</v>
      </c>
      <c r="B125" s="254"/>
      <c r="C125" s="254"/>
      <c r="D125" s="102">
        <f>D121+D119+D120</f>
        <v>0.24779999999999999</v>
      </c>
      <c r="E125" s="103">
        <f>SUM(E119,E120,E121)</f>
        <v>3417.99</v>
      </c>
    </row>
    <row r="126" spans="1:6" ht="15.75" customHeight="1">
      <c r="A126" s="69" t="s">
        <v>153</v>
      </c>
      <c r="D126" s="39"/>
      <c r="E126" s="40"/>
    </row>
    <row r="127" spans="1:6" ht="24.75" customHeight="1">
      <c r="A127" s="252" t="s">
        <v>154</v>
      </c>
      <c r="B127" s="252"/>
      <c r="C127" s="252"/>
      <c r="D127" s="252"/>
      <c r="E127" s="252"/>
    </row>
    <row r="128" spans="1:6" ht="14.25" customHeight="1">
      <c r="A128" s="69" t="s">
        <v>155</v>
      </c>
      <c r="D128" s="39"/>
      <c r="E128" s="40"/>
    </row>
    <row r="129" spans="1:5" ht="13.5" thickBot="1">
      <c r="A129" s="38"/>
      <c r="D129" s="39"/>
      <c r="E129" s="40"/>
    </row>
    <row r="130" spans="1:5">
      <c r="A130" s="255" t="s">
        <v>156</v>
      </c>
      <c r="B130" s="256"/>
      <c r="C130" s="256"/>
      <c r="D130" s="256"/>
      <c r="E130" s="257"/>
    </row>
    <row r="131" spans="1:5">
      <c r="A131" s="98"/>
      <c r="B131" s="258" t="s">
        <v>157</v>
      </c>
      <c r="C131" s="258"/>
      <c r="D131" s="258"/>
      <c r="E131" s="99" t="s">
        <v>107</v>
      </c>
    </row>
    <row r="132" spans="1:5">
      <c r="A132" s="98" t="s">
        <v>112</v>
      </c>
      <c r="B132" s="251" t="s">
        <v>41</v>
      </c>
      <c r="C132" s="251"/>
      <c r="D132" s="251"/>
      <c r="E132" s="105">
        <f>E29</f>
        <v>5930.48</v>
      </c>
    </row>
    <row r="133" spans="1:5">
      <c r="A133" s="98" t="s">
        <v>114</v>
      </c>
      <c r="B133" s="251" t="s">
        <v>57</v>
      </c>
      <c r="C133" s="251"/>
      <c r="D133" s="251"/>
      <c r="E133" s="105">
        <f>E75</f>
        <v>5040.63</v>
      </c>
    </row>
    <row r="134" spans="1:5">
      <c r="A134" s="98" t="s">
        <v>65</v>
      </c>
      <c r="B134" s="251" t="s">
        <v>109</v>
      </c>
      <c r="C134" s="251"/>
      <c r="D134" s="251"/>
      <c r="E134" s="105">
        <f>E85</f>
        <v>421.66</v>
      </c>
    </row>
    <row r="135" spans="1:5">
      <c r="A135" s="98" t="s">
        <v>31</v>
      </c>
      <c r="B135" s="251" t="s">
        <v>122</v>
      </c>
      <c r="C135" s="251"/>
      <c r="D135" s="251"/>
      <c r="E135" s="105">
        <f>E107</f>
        <v>107.35</v>
      </c>
    </row>
    <row r="136" spans="1:5">
      <c r="A136" s="98" t="s">
        <v>96</v>
      </c>
      <c r="B136" s="251" t="s">
        <v>139</v>
      </c>
      <c r="C136" s="251"/>
      <c r="D136" s="251"/>
      <c r="E136" s="105">
        <f>E115</f>
        <v>198.61</v>
      </c>
    </row>
    <row r="137" spans="1:5">
      <c r="A137" s="297" t="s">
        <v>158</v>
      </c>
      <c r="B137" s="258"/>
      <c r="C137" s="258"/>
      <c r="D137" s="258"/>
      <c r="E137" s="105">
        <f>SUM(E132:E136)</f>
        <v>11698.73</v>
      </c>
    </row>
    <row r="138" spans="1:5">
      <c r="A138" s="98" t="s">
        <v>119</v>
      </c>
      <c r="B138" s="251" t="s">
        <v>159</v>
      </c>
      <c r="C138" s="251"/>
      <c r="D138" s="251"/>
      <c r="E138" s="105">
        <f>E125</f>
        <v>3417.99</v>
      </c>
    </row>
    <row r="139" spans="1:5" ht="13.5" thickBot="1">
      <c r="A139" s="253" t="s">
        <v>160</v>
      </c>
      <c r="B139" s="254"/>
      <c r="C139" s="254"/>
      <c r="D139" s="254"/>
      <c r="E139" s="103">
        <f>ROUND((E137+E138),2)</f>
        <v>15116.72</v>
      </c>
    </row>
    <row r="140" spans="1:5">
      <c r="A140" s="324"/>
      <c r="B140" s="324"/>
      <c r="C140" s="324"/>
      <c r="D140" s="324"/>
      <c r="E140" s="324"/>
    </row>
  </sheetData>
  <mergeCells count="122">
    <mergeCell ref="A6:E6"/>
    <mergeCell ref="A7:E7"/>
    <mergeCell ref="A8:E8"/>
    <mergeCell ref="B9:D9"/>
    <mergeCell ref="B10:D10"/>
    <mergeCell ref="B11:D11"/>
    <mergeCell ref="A1:E1"/>
    <mergeCell ref="A2:E2"/>
    <mergeCell ref="A3:E3"/>
    <mergeCell ref="A4:E4"/>
    <mergeCell ref="A5:E5"/>
    <mergeCell ref="A20:E20"/>
    <mergeCell ref="B21:D21"/>
    <mergeCell ref="B22:D22"/>
    <mergeCell ref="B23:C23"/>
    <mergeCell ref="B24:D24"/>
    <mergeCell ref="B25:C25"/>
    <mergeCell ref="B12:D12"/>
    <mergeCell ref="A13:E13"/>
    <mergeCell ref="B14:D14"/>
    <mergeCell ref="B15:D15"/>
    <mergeCell ref="B16:D16"/>
    <mergeCell ref="B18:D18"/>
    <mergeCell ref="B34:C34"/>
    <mergeCell ref="B35:C35"/>
    <mergeCell ref="B36:C36"/>
    <mergeCell ref="A37:C37"/>
    <mergeCell ref="A39:D39"/>
    <mergeCell ref="A40:E40"/>
    <mergeCell ref="B26:D26"/>
    <mergeCell ref="B27:D27"/>
    <mergeCell ref="B28:D28"/>
    <mergeCell ref="A29:D29"/>
    <mergeCell ref="A32:E32"/>
    <mergeCell ref="A33:E33"/>
    <mergeCell ref="B47:C47"/>
    <mergeCell ref="B48:C48"/>
    <mergeCell ref="B49:C49"/>
    <mergeCell ref="B50:C50"/>
    <mergeCell ref="B51:C51"/>
    <mergeCell ref="B52:C52"/>
    <mergeCell ref="A41:E41"/>
    <mergeCell ref="A42:E42"/>
    <mergeCell ref="A43:E43"/>
    <mergeCell ref="B44:C44"/>
    <mergeCell ref="B45:C45"/>
    <mergeCell ref="B46:C46"/>
    <mergeCell ref="A70:E70"/>
    <mergeCell ref="B71:D71"/>
    <mergeCell ref="B72:D72"/>
    <mergeCell ref="B73:D73"/>
    <mergeCell ref="B74:D74"/>
    <mergeCell ref="A75:D75"/>
    <mergeCell ref="A53:C53"/>
    <mergeCell ref="A57:E57"/>
    <mergeCell ref="B63:D63"/>
    <mergeCell ref="B64:D64"/>
    <mergeCell ref="A67:D67"/>
    <mergeCell ref="A69:E69"/>
    <mergeCell ref="B61:D61"/>
    <mergeCell ref="B62:D62"/>
    <mergeCell ref="B65:D65"/>
    <mergeCell ref="B66:D66"/>
    <mergeCell ref="B101:D101"/>
    <mergeCell ref="A102:D102"/>
    <mergeCell ref="A103:E103"/>
    <mergeCell ref="A77:E77"/>
    <mergeCell ref="A86:E86"/>
    <mergeCell ref="A88:E88"/>
    <mergeCell ref="A89:E89"/>
    <mergeCell ref="B90:C90"/>
    <mergeCell ref="B91:C91"/>
    <mergeCell ref="B92:C92"/>
    <mergeCell ref="B93:C93"/>
    <mergeCell ref="A140:E140"/>
    <mergeCell ref="B38:C38"/>
    <mergeCell ref="B78:C78"/>
    <mergeCell ref="B79:C79"/>
    <mergeCell ref="B80:C80"/>
    <mergeCell ref="B81:C81"/>
    <mergeCell ref="B82:C82"/>
    <mergeCell ref="B83:C83"/>
    <mergeCell ref="B84:C84"/>
    <mergeCell ref="A85:C85"/>
    <mergeCell ref="B134:D134"/>
    <mergeCell ref="B135:D135"/>
    <mergeCell ref="B136:D136"/>
    <mergeCell ref="A137:D137"/>
    <mergeCell ref="B138:D138"/>
    <mergeCell ref="A139:D139"/>
    <mergeCell ref="A127:E127"/>
    <mergeCell ref="A130:E130"/>
    <mergeCell ref="B131:D131"/>
    <mergeCell ref="B132:D132"/>
    <mergeCell ref="B133:D133"/>
    <mergeCell ref="B111:D111"/>
    <mergeCell ref="B112:D112"/>
    <mergeCell ref="B113:D113"/>
    <mergeCell ref="B120:C120"/>
    <mergeCell ref="B121:C121"/>
    <mergeCell ref="B122:C122"/>
    <mergeCell ref="B123:C123"/>
    <mergeCell ref="B124:C124"/>
    <mergeCell ref="A125:C125"/>
    <mergeCell ref="B94:C94"/>
    <mergeCell ref="B95:C95"/>
    <mergeCell ref="B96:C96"/>
    <mergeCell ref="A97:C97"/>
    <mergeCell ref="B118:C118"/>
    <mergeCell ref="B119:C119"/>
    <mergeCell ref="B114:D114"/>
    <mergeCell ref="A115:D115"/>
    <mergeCell ref="A117:E117"/>
    <mergeCell ref="B104:D104"/>
    <mergeCell ref="B105:D105"/>
    <mergeCell ref="B106:D106"/>
    <mergeCell ref="A107:D107"/>
    <mergeCell ref="A109:E109"/>
    <mergeCell ref="B110:D110"/>
    <mergeCell ref="A98:E98"/>
    <mergeCell ref="A99:E99"/>
    <mergeCell ref="B100:D100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40"/>
  <sheetViews>
    <sheetView showGridLines="0" topLeftCell="A89" zoomScaleNormal="100" workbookViewId="0">
      <selection activeCell="D120" sqref="D120"/>
    </sheetView>
  </sheetViews>
  <sheetFormatPr defaultColWidth="9.140625" defaultRowHeight="12.75"/>
  <cols>
    <col min="1" max="1" width="5" style="1" customWidth="1"/>
    <col min="2" max="2" width="47.7109375" style="1" customWidth="1"/>
    <col min="3" max="3" width="4.140625" style="1" bestFit="1" customWidth="1"/>
    <col min="4" max="4" width="8.42578125" style="1" customWidth="1"/>
    <col min="5" max="5" width="24" style="1" bestFit="1" customWidth="1"/>
    <col min="6" max="16384" width="9.140625" style="1"/>
  </cols>
  <sheetData>
    <row r="1" spans="1:5">
      <c r="A1" s="299" t="s">
        <v>15</v>
      </c>
      <c r="B1" s="300"/>
      <c r="C1" s="300"/>
      <c r="D1" s="300"/>
      <c r="E1" s="300"/>
    </row>
    <row r="2" spans="1:5">
      <c r="A2" s="299" t="s">
        <v>16</v>
      </c>
      <c r="B2" s="300"/>
      <c r="C2" s="300"/>
      <c r="D2" s="300"/>
      <c r="E2" s="300"/>
    </row>
    <row r="3" spans="1:5">
      <c r="A3" s="299" t="s">
        <v>17</v>
      </c>
      <c r="B3" s="300"/>
      <c r="C3" s="300"/>
      <c r="D3" s="300"/>
      <c r="E3" s="300"/>
    </row>
    <row r="4" spans="1:5">
      <c r="A4" s="299"/>
      <c r="B4" s="300"/>
      <c r="C4" s="300"/>
      <c r="D4" s="300"/>
      <c r="E4" s="300"/>
    </row>
    <row r="5" spans="1:5" ht="13.5" thickBot="1">
      <c r="A5" s="277" t="s">
        <v>18</v>
      </c>
      <c r="B5" s="278"/>
      <c r="C5" s="278"/>
      <c r="D5" s="278"/>
      <c r="E5" s="278"/>
    </row>
    <row r="6" spans="1:5">
      <c r="A6" s="279" t="s">
        <v>19</v>
      </c>
      <c r="B6" s="280"/>
      <c r="C6" s="280"/>
      <c r="D6" s="280"/>
      <c r="E6" s="281"/>
    </row>
    <row r="7" spans="1:5" ht="13.5" thickBot="1">
      <c r="A7" s="277" t="s">
        <v>20</v>
      </c>
      <c r="B7" s="278"/>
      <c r="C7" s="278"/>
      <c r="D7" s="278"/>
      <c r="E7" s="287"/>
    </row>
    <row r="8" spans="1:5" ht="13.5" thickBot="1">
      <c r="A8" s="284" t="s">
        <v>21</v>
      </c>
      <c r="B8" s="285"/>
      <c r="C8" s="285"/>
      <c r="D8" s="285"/>
      <c r="E8" s="285"/>
    </row>
    <row r="9" spans="1:5">
      <c r="A9" s="8" t="s">
        <v>22</v>
      </c>
      <c r="B9" s="288" t="s">
        <v>23</v>
      </c>
      <c r="C9" s="288"/>
      <c r="D9" s="288"/>
      <c r="E9" s="9" t="s">
        <v>24</v>
      </c>
    </row>
    <row r="10" spans="1:5">
      <c r="A10" s="10" t="s">
        <v>25</v>
      </c>
      <c r="B10" s="261" t="s">
        <v>26</v>
      </c>
      <c r="C10" s="261"/>
      <c r="D10" s="261"/>
      <c r="E10" s="11" t="s">
        <v>27</v>
      </c>
    </row>
    <row r="11" spans="1:5">
      <c r="A11" s="10" t="s">
        <v>28</v>
      </c>
      <c r="B11" s="289" t="s">
        <v>29</v>
      </c>
      <c r="C11" s="290"/>
      <c r="D11" s="291"/>
      <c r="E11" s="12" t="s">
        <v>30</v>
      </c>
    </row>
    <row r="12" spans="1:5" ht="13.5" thickBot="1">
      <c r="A12" s="13" t="s">
        <v>31</v>
      </c>
      <c r="B12" s="282" t="s">
        <v>32</v>
      </c>
      <c r="C12" s="282"/>
      <c r="D12" s="282"/>
      <c r="E12" s="14">
        <v>12</v>
      </c>
    </row>
    <row r="13" spans="1:5" ht="13.5" thickBot="1">
      <c r="A13" s="284" t="s">
        <v>33</v>
      </c>
      <c r="B13" s="285"/>
      <c r="C13" s="285"/>
      <c r="D13" s="285"/>
      <c r="E13" s="286"/>
    </row>
    <row r="14" spans="1:5" ht="25.5">
      <c r="A14" s="93">
        <v>1</v>
      </c>
      <c r="B14" s="269" t="s">
        <v>34</v>
      </c>
      <c r="C14" s="269"/>
      <c r="D14" s="269"/>
      <c r="E14" s="88" t="s">
        <v>165</v>
      </c>
    </row>
    <row r="15" spans="1:5">
      <c r="A15" s="16">
        <v>2</v>
      </c>
      <c r="B15" s="301" t="s">
        <v>36</v>
      </c>
      <c r="C15" s="302"/>
      <c r="D15" s="303"/>
      <c r="E15" s="17">
        <v>6718.55</v>
      </c>
    </row>
    <row r="16" spans="1:5" ht="25.5">
      <c r="A16" s="16">
        <v>3</v>
      </c>
      <c r="B16" s="304" t="s">
        <v>37</v>
      </c>
      <c r="C16" s="305"/>
      <c r="D16" s="306"/>
      <c r="E16" s="123" t="s">
        <v>166</v>
      </c>
    </row>
    <row r="17" spans="1:5">
      <c r="A17" s="2">
        <v>4</v>
      </c>
      <c r="B17" s="3" t="s">
        <v>38</v>
      </c>
      <c r="C17" s="92"/>
      <c r="D17" s="4"/>
      <c r="E17" s="5" t="s">
        <v>167</v>
      </c>
    </row>
    <row r="18" spans="1:5" ht="13.5" thickBot="1">
      <c r="A18" s="6">
        <v>5</v>
      </c>
      <c r="B18" s="307" t="s">
        <v>40</v>
      </c>
      <c r="C18" s="308"/>
      <c r="D18" s="309"/>
      <c r="E18" s="7">
        <v>45658</v>
      </c>
    </row>
    <row r="19" spans="1:5" ht="13.5" thickBot="1">
      <c r="A19" s="19"/>
      <c r="B19" s="111"/>
      <c r="C19" s="111"/>
      <c r="D19" s="111"/>
      <c r="E19" s="112"/>
    </row>
    <row r="20" spans="1:5">
      <c r="A20" s="255" t="s">
        <v>41</v>
      </c>
      <c r="B20" s="256"/>
      <c r="C20" s="256"/>
      <c r="D20" s="256"/>
      <c r="E20" s="257"/>
    </row>
    <row r="21" spans="1:5">
      <c r="A21" s="89">
        <v>1</v>
      </c>
      <c r="B21" s="268" t="s">
        <v>42</v>
      </c>
      <c r="C21" s="268"/>
      <c r="D21" s="268"/>
      <c r="E21" s="108" t="s">
        <v>43</v>
      </c>
    </row>
    <row r="22" spans="1:5">
      <c r="A22" s="10" t="s">
        <v>22</v>
      </c>
      <c r="B22" s="283" t="s">
        <v>44</v>
      </c>
      <c r="C22" s="283"/>
      <c r="D22" s="283"/>
      <c r="E22" s="110">
        <f>E15*1</f>
        <v>6718.55</v>
      </c>
    </row>
    <row r="23" spans="1:5">
      <c r="A23" s="10" t="s">
        <v>25</v>
      </c>
      <c r="B23" s="261" t="s">
        <v>45</v>
      </c>
      <c r="C23" s="261"/>
      <c r="D23" s="113">
        <v>0</v>
      </c>
      <c r="E23" s="110">
        <f t="shared" ref="E23" si="0">D23*E22</f>
        <v>0</v>
      </c>
    </row>
    <row r="24" spans="1:5">
      <c r="A24" s="10" t="s">
        <v>28</v>
      </c>
      <c r="B24" s="283" t="s">
        <v>46</v>
      </c>
      <c r="C24" s="283"/>
      <c r="D24" s="283"/>
      <c r="E24" s="110">
        <v>0</v>
      </c>
    </row>
    <row r="25" spans="1:5">
      <c r="A25" s="10" t="s">
        <v>47</v>
      </c>
      <c r="B25" s="261" t="s">
        <v>48</v>
      </c>
      <c r="C25" s="261"/>
      <c r="D25" s="114">
        <v>0</v>
      </c>
      <c r="E25" s="110">
        <v>0</v>
      </c>
    </row>
    <row r="26" spans="1:5">
      <c r="A26" s="10" t="s">
        <v>49</v>
      </c>
      <c r="B26" s="283" t="s">
        <v>50</v>
      </c>
      <c r="C26" s="283"/>
      <c r="D26" s="283"/>
      <c r="E26" s="110">
        <f t="shared" ref="E26" si="1">E22/220*0.2*0*15</f>
        <v>0</v>
      </c>
    </row>
    <row r="27" spans="1:5">
      <c r="A27" s="10" t="s">
        <v>51</v>
      </c>
      <c r="B27" s="283" t="s">
        <v>52</v>
      </c>
      <c r="C27" s="283"/>
      <c r="D27" s="283"/>
      <c r="E27" s="110">
        <v>0</v>
      </c>
    </row>
    <row r="28" spans="1:5">
      <c r="A28" s="10" t="s">
        <v>53</v>
      </c>
      <c r="B28" s="283" t="s">
        <v>54</v>
      </c>
      <c r="C28" s="283"/>
      <c r="D28" s="283"/>
      <c r="E28" s="110">
        <v>0</v>
      </c>
    </row>
    <row r="29" spans="1:5" ht="13.5" thickBot="1">
      <c r="A29" s="292" t="s">
        <v>55</v>
      </c>
      <c r="B29" s="293"/>
      <c r="C29" s="293"/>
      <c r="D29" s="293"/>
      <c r="E29" s="36">
        <f t="shared" ref="E29" si="2">ROUND(SUM(E22:E28),2)</f>
        <v>6718.55</v>
      </c>
    </row>
    <row r="30" spans="1:5">
      <c r="A30" s="68" t="s">
        <v>56</v>
      </c>
      <c r="B30" s="66"/>
      <c r="C30" s="66"/>
      <c r="D30" s="24"/>
      <c r="E30" s="25"/>
    </row>
    <row r="31" spans="1:5" ht="13.5" thickBot="1">
      <c r="A31" s="68"/>
      <c r="B31" s="66"/>
      <c r="C31" s="66"/>
      <c r="D31" s="24"/>
      <c r="E31" s="25"/>
    </row>
    <row r="32" spans="1:5">
      <c r="A32" s="255" t="s">
        <v>57</v>
      </c>
      <c r="B32" s="256"/>
      <c r="C32" s="256"/>
      <c r="D32" s="256"/>
      <c r="E32" s="257"/>
    </row>
    <row r="33" spans="1:6">
      <c r="A33" s="294" t="s">
        <v>58</v>
      </c>
      <c r="B33" s="295"/>
      <c r="C33" s="295"/>
      <c r="D33" s="295"/>
      <c r="E33" s="296"/>
    </row>
    <row r="34" spans="1:6">
      <c r="A34" s="89" t="s">
        <v>59</v>
      </c>
      <c r="B34" s="268" t="s">
        <v>60</v>
      </c>
      <c r="C34" s="268"/>
      <c r="D34" s="90" t="s">
        <v>61</v>
      </c>
      <c r="E34" s="108" t="s">
        <v>43</v>
      </c>
    </row>
    <row r="35" spans="1:6">
      <c r="A35" s="10" t="s">
        <v>22</v>
      </c>
      <c r="B35" s="261" t="s">
        <v>62</v>
      </c>
      <c r="C35" s="261"/>
      <c r="D35" s="94">
        <v>8.3299999999999999E-2</v>
      </c>
      <c r="E35" s="110">
        <f>ROUND(E$29*D35,2)</f>
        <v>559.66</v>
      </c>
    </row>
    <row r="36" spans="1:6">
      <c r="A36" s="10" t="s">
        <v>25</v>
      </c>
      <c r="B36" s="261" t="s">
        <v>63</v>
      </c>
      <c r="C36" s="261"/>
      <c r="D36" s="94">
        <v>0.121</v>
      </c>
      <c r="E36" s="110">
        <f t="shared" ref="E36" si="3">ROUND(E$29*D36,2)</f>
        <v>812.94</v>
      </c>
    </row>
    <row r="37" spans="1:6">
      <c r="A37" s="267" t="s">
        <v>64</v>
      </c>
      <c r="B37" s="268"/>
      <c r="C37" s="268"/>
      <c r="D37" s="95">
        <f>SUM(A35:D36)</f>
        <v>0.20430000000000001</v>
      </c>
      <c r="E37" s="110">
        <f>SUM(E35:E36)</f>
        <v>1372.6</v>
      </c>
    </row>
    <row r="38" spans="1:6">
      <c r="A38" s="10" t="s">
        <v>65</v>
      </c>
      <c r="B38" s="323" t="s">
        <v>66</v>
      </c>
      <c r="C38" s="323"/>
      <c r="D38" s="94">
        <f>D37*D53</f>
        <v>7.5200000000000003E-2</v>
      </c>
      <c r="E38" s="110">
        <f>ROUND(E$29*D38,2)</f>
        <v>505.23</v>
      </c>
      <c r="F38" s="83"/>
    </row>
    <row r="39" spans="1:6" ht="13.5" thickBot="1">
      <c r="A39" s="262" t="s">
        <v>67</v>
      </c>
      <c r="B39" s="263"/>
      <c r="C39" s="263"/>
      <c r="D39" s="263"/>
      <c r="E39" s="116">
        <f>SUM(E37:E38)</f>
        <v>1877.83</v>
      </c>
    </row>
    <row r="40" spans="1:6" ht="36" customHeight="1">
      <c r="A40" s="271" t="s">
        <v>68</v>
      </c>
      <c r="B40" s="271"/>
      <c r="C40" s="271"/>
      <c r="D40" s="271"/>
      <c r="E40" s="271"/>
    </row>
    <row r="41" spans="1:6" ht="25.5" customHeight="1">
      <c r="A41" s="271" t="s">
        <v>69</v>
      </c>
      <c r="B41" s="271"/>
      <c r="C41" s="271"/>
      <c r="D41" s="271"/>
      <c r="E41" s="271"/>
    </row>
    <row r="42" spans="1:6" ht="33" customHeight="1" thickBot="1">
      <c r="A42" s="272" t="s">
        <v>70</v>
      </c>
      <c r="B42" s="272"/>
      <c r="C42" s="272"/>
      <c r="D42" s="272"/>
      <c r="E42" s="272"/>
    </row>
    <row r="43" spans="1:6" ht="13.5" thickBot="1">
      <c r="A43" s="314" t="s">
        <v>71</v>
      </c>
      <c r="B43" s="315"/>
      <c r="C43" s="315"/>
      <c r="D43" s="315"/>
      <c r="E43" s="316"/>
    </row>
    <row r="44" spans="1:6" ht="13.5" thickBot="1">
      <c r="A44" s="27" t="s">
        <v>72</v>
      </c>
      <c r="B44" s="330" t="s">
        <v>73</v>
      </c>
      <c r="C44" s="331"/>
      <c r="D44" s="29" t="s">
        <v>61</v>
      </c>
      <c r="E44" s="37" t="s">
        <v>43</v>
      </c>
    </row>
    <row r="45" spans="1:6">
      <c r="A45" s="15" t="s">
        <v>22</v>
      </c>
      <c r="B45" s="332" t="s">
        <v>74</v>
      </c>
      <c r="C45" s="333"/>
      <c r="D45" s="31">
        <v>0.2</v>
      </c>
      <c r="E45" s="17">
        <f>ROUND(E$29*D45,2)</f>
        <v>1343.71</v>
      </c>
    </row>
    <row r="46" spans="1:6">
      <c r="A46" s="16" t="s">
        <v>25</v>
      </c>
      <c r="B46" s="328" t="s">
        <v>75</v>
      </c>
      <c r="C46" s="329"/>
      <c r="D46" s="33">
        <v>2.5000000000000001E-2</v>
      </c>
      <c r="E46" s="17">
        <f t="shared" ref="E46:E52" si="4">ROUND(E$29*D46,2)</f>
        <v>167.96</v>
      </c>
    </row>
    <row r="47" spans="1:6">
      <c r="A47" s="16" t="s">
        <v>28</v>
      </c>
      <c r="B47" s="328" t="s">
        <v>76</v>
      </c>
      <c r="C47" s="329"/>
      <c r="D47" s="33">
        <v>0.03</v>
      </c>
      <c r="E47" s="17">
        <f t="shared" si="4"/>
        <v>201.56</v>
      </c>
    </row>
    <row r="48" spans="1:6">
      <c r="A48" s="16" t="s">
        <v>47</v>
      </c>
      <c r="B48" s="328" t="s">
        <v>77</v>
      </c>
      <c r="C48" s="329"/>
      <c r="D48" s="33">
        <v>1.4999999999999999E-2</v>
      </c>
      <c r="E48" s="17">
        <f t="shared" si="4"/>
        <v>100.78</v>
      </c>
    </row>
    <row r="49" spans="1:6">
      <c r="A49" s="16" t="s">
        <v>49</v>
      </c>
      <c r="B49" s="328" t="s">
        <v>78</v>
      </c>
      <c r="C49" s="329"/>
      <c r="D49" s="33">
        <v>0.01</v>
      </c>
      <c r="E49" s="17">
        <f t="shared" si="4"/>
        <v>67.19</v>
      </c>
    </row>
    <row r="50" spans="1:6">
      <c r="A50" s="16" t="s">
        <v>79</v>
      </c>
      <c r="B50" s="328" t="s">
        <v>80</v>
      </c>
      <c r="C50" s="329"/>
      <c r="D50" s="33">
        <v>6.0000000000000001E-3</v>
      </c>
      <c r="E50" s="17">
        <f t="shared" si="4"/>
        <v>40.31</v>
      </c>
    </row>
    <row r="51" spans="1:6">
      <c r="A51" s="16" t="s">
        <v>51</v>
      </c>
      <c r="B51" s="328" t="s">
        <v>81</v>
      </c>
      <c r="C51" s="329"/>
      <c r="D51" s="33">
        <v>2E-3</v>
      </c>
      <c r="E51" s="17">
        <f t="shared" si="4"/>
        <v>13.44</v>
      </c>
    </row>
    <row r="52" spans="1:6">
      <c r="A52" s="2" t="s">
        <v>53</v>
      </c>
      <c r="B52" s="328" t="s">
        <v>82</v>
      </c>
      <c r="C52" s="329"/>
      <c r="D52" s="33">
        <v>0.08</v>
      </c>
      <c r="E52" s="17">
        <f t="shared" si="4"/>
        <v>537.48</v>
      </c>
    </row>
    <row r="53" spans="1:6" ht="13.5" thickBot="1">
      <c r="A53" s="325" t="s">
        <v>83</v>
      </c>
      <c r="B53" s="326"/>
      <c r="C53" s="327"/>
      <c r="D53" s="35">
        <f t="shared" ref="D53:E53" si="5">SUM(D45:D52)</f>
        <v>0.36799999999999999</v>
      </c>
      <c r="E53" s="36">
        <f t="shared" si="5"/>
        <v>2472.4299999999998</v>
      </c>
    </row>
    <row r="54" spans="1:6">
      <c r="A54" s="69" t="s">
        <v>84</v>
      </c>
      <c r="B54" s="72"/>
      <c r="C54" s="72"/>
      <c r="D54" s="73"/>
      <c r="E54" s="74"/>
      <c r="F54" s="75"/>
    </row>
    <row r="55" spans="1:6">
      <c r="A55" s="69" t="s">
        <v>85</v>
      </c>
      <c r="B55" s="72"/>
      <c r="C55" s="72"/>
      <c r="D55" s="73"/>
      <c r="E55" s="74"/>
      <c r="F55" s="75"/>
    </row>
    <row r="56" spans="1:6" ht="13.5" thickBot="1">
      <c r="A56" s="68" t="s">
        <v>86</v>
      </c>
      <c r="B56" s="72"/>
      <c r="C56" s="72"/>
      <c r="D56" s="73"/>
      <c r="E56" s="74"/>
      <c r="F56" s="75"/>
    </row>
    <row r="57" spans="1:6">
      <c r="A57" s="255" t="s">
        <v>87</v>
      </c>
      <c r="B57" s="256"/>
      <c r="C57" s="256"/>
      <c r="D57" s="256"/>
      <c r="E57" s="257"/>
    </row>
    <row r="58" spans="1:6">
      <c r="A58" s="89" t="s">
        <v>88</v>
      </c>
      <c r="B58" s="96" t="s">
        <v>89</v>
      </c>
      <c r="C58" s="96" t="s">
        <v>90</v>
      </c>
      <c r="D58" s="96" t="s">
        <v>91</v>
      </c>
      <c r="E58" s="108" t="s">
        <v>43</v>
      </c>
    </row>
    <row r="59" spans="1:6">
      <c r="A59" s="10" t="s">
        <v>22</v>
      </c>
      <c r="B59" s="86" t="s">
        <v>92</v>
      </c>
      <c r="C59" s="86">
        <v>22</v>
      </c>
      <c r="D59" s="107">
        <v>11</v>
      </c>
      <c r="E59" s="109">
        <f>IF(C59*D59&lt;E29*6%,0,C59*D59-E29*6%)</f>
        <v>0</v>
      </c>
    </row>
    <row r="60" spans="1:6">
      <c r="A60" s="10" t="s">
        <v>25</v>
      </c>
      <c r="B60" s="86" t="s">
        <v>164</v>
      </c>
      <c r="C60" s="86">
        <v>22</v>
      </c>
      <c r="D60" s="107">
        <v>44.7</v>
      </c>
      <c r="E60" s="110">
        <f>C60*D60</f>
        <v>983.4</v>
      </c>
    </row>
    <row r="61" spans="1:6">
      <c r="A61" s="10" t="s">
        <v>65</v>
      </c>
      <c r="B61" s="264" t="s">
        <v>94</v>
      </c>
      <c r="C61" s="265"/>
      <c r="D61" s="266"/>
      <c r="E61" s="110">
        <v>13.64</v>
      </c>
    </row>
    <row r="62" spans="1:6">
      <c r="A62" s="10" t="s">
        <v>47</v>
      </c>
      <c r="B62" s="264" t="s">
        <v>95</v>
      </c>
      <c r="C62" s="265"/>
      <c r="D62" s="266"/>
      <c r="E62" s="110">
        <v>200</v>
      </c>
    </row>
    <row r="63" spans="1:6">
      <c r="A63" s="10" t="s">
        <v>96</v>
      </c>
      <c r="B63" s="283" t="s">
        <v>97</v>
      </c>
      <c r="C63" s="283"/>
      <c r="D63" s="283"/>
      <c r="E63" s="110">
        <v>3.61</v>
      </c>
    </row>
    <row r="64" spans="1:6">
      <c r="A64" s="10" t="s">
        <v>79</v>
      </c>
      <c r="B64" s="283" t="s">
        <v>98</v>
      </c>
      <c r="C64" s="283"/>
      <c r="D64" s="283"/>
      <c r="E64" s="110">
        <v>0</v>
      </c>
    </row>
    <row r="65" spans="1:5">
      <c r="A65" s="10" t="s">
        <v>99</v>
      </c>
      <c r="B65" s="264" t="s">
        <v>100</v>
      </c>
      <c r="C65" s="265"/>
      <c r="D65" s="266"/>
      <c r="E65" s="110">
        <v>0</v>
      </c>
    </row>
    <row r="66" spans="1:5">
      <c r="A66" s="10" t="s">
        <v>79</v>
      </c>
      <c r="B66" s="264" t="s">
        <v>101</v>
      </c>
      <c r="C66" s="265"/>
      <c r="D66" s="266"/>
      <c r="E66" s="110">
        <v>0</v>
      </c>
    </row>
    <row r="67" spans="1:5" ht="13.5" thickBot="1">
      <c r="A67" s="292" t="s">
        <v>102</v>
      </c>
      <c r="B67" s="293" t="s">
        <v>102</v>
      </c>
      <c r="C67" s="293"/>
      <c r="D67" s="293"/>
      <c r="E67" s="36">
        <f>SUM(E59:E66)</f>
        <v>1200.6500000000001</v>
      </c>
    </row>
    <row r="68" spans="1:5">
      <c r="A68" s="69" t="s">
        <v>103</v>
      </c>
      <c r="B68" s="26"/>
      <c r="C68" s="26"/>
      <c r="D68" s="26"/>
      <c r="E68" s="67"/>
    </row>
    <row r="69" spans="1:5" ht="13.5" thickBot="1">
      <c r="A69" s="252" t="s">
        <v>104</v>
      </c>
      <c r="B69" s="252"/>
      <c r="C69" s="252"/>
      <c r="D69" s="252"/>
      <c r="E69" s="252"/>
    </row>
    <row r="70" spans="1:5">
      <c r="A70" s="255" t="s">
        <v>105</v>
      </c>
      <c r="B70" s="256"/>
      <c r="C70" s="256"/>
      <c r="D70" s="256"/>
      <c r="E70" s="257"/>
    </row>
    <row r="71" spans="1:5">
      <c r="A71" s="98">
        <v>2</v>
      </c>
      <c r="B71" s="258" t="s">
        <v>106</v>
      </c>
      <c r="C71" s="258"/>
      <c r="D71" s="258"/>
      <c r="E71" s="99" t="s">
        <v>107</v>
      </c>
    </row>
    <row r="72" spans="1:5">
      <c r="A72" s="100" t="s">
        <v>59</v>
      </c>
      <c r="B72" s="251" t="s">
        <v>60</v>
      </c>
      <c r="C72" s="251"/>
      <c r="D72" s="251"/>
      <c r="E72" s="105">
        <f>E39</f>
        <v>1877.83</v>
      </c>
    </row>
    <row r="73" spans="1:5">
      <c r="A73" s="100" t="s">
        <v>72</v>
      </c>
      <c r="B73" s="251" t="s">
        <v>73</v>
      </c>
      <c r="C73" s="251"/>
      <c r="D73" s="251"/>
      <c r="E73" s="105">
        <f>E53</f>
        <v>2472.4299999999998</v>
      </c>
    </row>
    <row r="74" spans="1:5">
      <c r="A74" s="100" t="s">
        <v>88</v>
      </c>
      <c r="B74" s="251" t="s">
        <v>89</v>
      </c>
      <c r="C74" s="251"/>
      <c r="D74" s="251"/>
      <c r="E74" s="105">
        <f>E67</f>
        <v>1200.6500000000001</v>
      </c>
    </row>
    <row r="75" spans="1:5" ht="13.5" thickBot="1">
      <c r="A75" s="253" t="s">
        <v>108</v>
      </c>
      <c r="B75" s="254"/>
      <c r="C75" s="254"/>
      <c r="D75" s="254"/>
      <c r="E75" s="103">
        <f>SUM(E72:E74)</f>
        <v>5550.91</v>
      </c>
    </row>
    <row r="76" spans="1:5" ht="13.5" thickBot="1">
      <c r="A76" s="65"/>
      <c r="B76" s="91"/>
      <c r="C76" s="91"/>
      <c r="D76" s="91"/>
      <c r="E76" s="70"/>
    </row>
    <row r="77" spans="1:5">
      <c r="A77" s="255" t="s">
        <v>109</v>
      </c>
      <c r="B77" s="256"/>
      <c r="C77" s="256"/>
      <c r="D77" s="256"/>
      <c r="E77" s="257"/>
    </row>
    <row r="78" spans="1:5">
      <c r="A78" s="98">
        <v>3</v>
      </c>
      <c r="B78" s="258" t="s">
        <v>110</v>
      </c>
      <c r="C78" s="258"/>
      <c r="D78" s="90" t="s">
        <v>111</v>
      </c>
      <c r="E78" s="99" t="s">
        <v>107</v>
      </c>
    </row>
    <row r="79" spans="1:5">
      <c r="A79" s="100" t="s">
        <v>112</v>
      </c>
      <c r="B79" s="323" t="s">
        <v>113</v>
      </c>
      <c r="C79" s="323"/>
      <c r="D79" s="234">
        <v>4.1999999999999997E-3</v>
      </c>
      <c r="E79" s="105">
        <f t="shared" ref="E79:E84" si="6">D79*$E$29</f>
        <v>28.22</v>
      </c>
    </row>
    <row r="80" spans="1:5">
      <c r="A80" s="100" t="s">
        <v>114</v>
      </c>
      <c r="B80" s="323" t="s">
        <v>115</v>
      </c>
      <c r="C80" s="323"/>
      <c r="D80" s="194">
        <v>4.0000000000000002E-4</v>
      </c>
      <c r="E80" s="105">
        <f t="shared" si="6"/>
        <v>2.69</v>
      </c>
    </row>
    <row r="81" spans="1:5">
      <c r="A81" s="100" t="s">
        <v>65</v>
      </c>
      <c r="B81" s="323" t="s">
        <v>116</v>
      </c>
      <c r="C81" s="323"/>
      <c r="D81" s="195">
        <v>3.4799999999999998E-2</v>
      </c>
      <c r="E81" s="105">
        <f t="shared" si="6"/>
        <v>233.81</v>
      </c>
    </row>
    <row r="82" spans="1:5">
      <c r="A82" s="100" t="s">
        <v>31</v>
      </c>
      <c r="B82" s="323" t="s">
        <v>117</v>
      </c>
      <c r="C82" s="323"/>
      <c r="D82" s="194">
        <v>1.9400000000000001E-2</v>
      </c>
      <c r="E82" s="105">
        <f t="shared" si="6"/>
        <v>130.34</v>
      </c>
    </row>
    <row r="83" spans="1:5">
      <c r="A83" s="100" t="s">
        <v>96</v>
      </c>
      <c r="B83" s="323" t="s">
        <v>118</v>
      </c>
      <c r="C83" s="323"/>
      <c r="D83" s="194">
        <f>D82*D53</f>
        <v>7.1000000000000004E-3</v>
      </c>
      <c r="E83" s="105">
        <f t="shared" si="6"/>
        <v>47.7</v>
      </c>
    </row>
    <row r="84" spans="1:5">
      <c r="A84" s="100" t="s">
        <v>119</v>
      </c>
      <c r="B84" s="323" t="s">
        <v>120</v>
      </c>
      <c r="C84" s="323"/>
      <c r="D84" s="195">
        <v>5.1999999999999998E-3</v>
      </c>
      <c r="E84" s="105">
        <f t="shared" si="6"/>
        <v>34.94</v>
      </c>
    </row>
    <row r="85" spans="1:5" ht="13.5" thickBot="1">
      <c r="A85" s="253" t="s">
        <v>108</v>
      </c>
      <c r="B85" s="254"/>
      <c r="C85" s="254"/>
      <c r="D85" s="106">
        <f t="shared" ref="D85:E85" si="7">SUM(D79:D84)</f>
        <v>7.1099999999999997E-2</v>
      </c>
      <c r="E85" s="103">
        <f t="shared" si="7"/>
        <v>477.7</v>
      </c>
    </row>
    <row r="86" spans="1:5" ht="23.25" customHeight="1">
      <c r="A86" s="310" t="s">
        <v>121</v>
      </c>
      <c r="B86" s="310"/>
      <c r="C86" s="310"/>
      <c r="D86" s="310"/>
      <c r="E86" s="310"/>
    </row>
    <row r="87" spans="1:5" ht="13.5" thickBot="1">
      <c r="A87" s="104"/>
      <c r="B87" s="104"/>
      <c r="C87" s="104"/>
      <c r="D87" s="104"/>
      <c r="E87" s="104"/>
    </row>
    <row r="88" spans="1:5">
      <c r="A88" s="255" t="s">
        <v>122</v>
      </c>
      <c r="B88" s="256"/>
      <c r="C88" s="256"/>
      <c r="D88" s="256"/>
      <c r="E88" s="257"/>
    </row>
    <row r="89" spans="1:5">
      <c r="A89" s="297" t="s">
        <v>123</v>
      </c>
      <c r="B89" s="258"/>
      <c r="C89" s="258"/>
      <c r="D89" s="258"/>
      <c r="E89" s="298"/>
    </row>
    <row r="90" spans="1:5">
      <c r="A90" s="98" t="s">
        <v>124</v>
      </c>
      <c r="B90" s="258" t="s">
        <v>125</v>
      </c>
      <c r="C90" s="258"/>
      <c r="D90" s="96" t="s">
        <v>111</v>
      </c>
      <c r="E90" s="99" t="s">
        <v>107</v>
      </c>
    </row>
    <row r="91" spans="1:5">
      <c r="A91" s="100" t="s">
        <v>112</v>
      </c>
      <c r="B91" s="323" t="s">
        <v>126</v>
      </c>
      <c r="C91" s="323"/>
      <c r="D91" s="97">
        <v>9.2999999999999992E-3</v>
      </c>
      <c r="E91" s="101">
        <f>D91*$E$29</f>
        <v>62.48</v>
      </c>
    </row>
    <row r="92" spans="1:5">
      <c r="A92" s="100" t="s">
        <v>114</v>
      </c>
      <c r="B92" s="323" t="s">
        <v>127</v>
      </c>
      <c r="C92" s="323"/>
      <c r="D92" s="97">
        <v>4.1999999999999997E-3</v>
      </c>
      <c r="E92" s="101">
        <f>D92*$E$29</f>
        <v>28.22</v>
      </c>
    </row>
    <row r="93" spans="1:5">
      <c r="A93" s="100" t="s">
        <v>65</v>
      </c>
      <c r="B93" s="323" t="s">
        <v>128</v>
      </c>
      <c r="C93" s="323"/>
      <c r="D93" s="97">
        <v>2.0000000000000001E-4</v>
      </c>
      <c r="E93" s="101">
        <f>D93*$E$29</f>
        <v>1.34</v>
      </c>
    </row>
    <row r="94" spans="1:5">
      <c r="A94" s="100" t="s">
        <v>31</v>
      </c>
      <c r="B94" s="323" t="s">
        <v>129</v>
      </c>
      <c r="C94" s="323"/>
      <c r="D94" s="97">
        <v>4.1999999999999997E-3</v>
      </c>
      <c r="E94" s="101">
        <f>D94*$E$29</f>
        <v>28.22</v>
      </c>
    </row>
    <row r="95" spans="1:5">
      <c r="A95" s="100" t="s">
        <v>96</v>
      </c>
      <c r="B95" s="323" t="s">
        <v>130</v>
      </c>
      <c r="C95" s="323"/>
      <c r="D95" s="97">
        <v>2.0000000000000001E-4</v>
      </c>
      <c r="E95" s="101">
        <f>D95*$E$29</f>
        <v>1.34</v>
      </c>
    </row>
    <row r="96" spans="1:5">
      <c r="A96" s="100" t="s">
        <v>119</v>
      </c>
      <c r="B96" s="323" t="s">
        <v>131</v>
      </c>
      <c r="C96" s="323"/>
      <c r="D96" s="97">
        <v>0</v>
      </c>
      <c r="E96" s="101">
        <f t="shared" ref="E96" si="8">D96*$E$29</f>
        <v>0</v>
      </c>
    </row>
    <row r="97" spans="1:5" ht="13.5" thickBot="1">
      <c r="A97" s="253" t="s">
        <v>67</v>
      </c>
      <c r="B97" s="254"/>
      <c r="C97" s="254"/>
      <c r="D97" s="102">
        <f t="shared" ref="D97:E97" si="9">SUM(D91:D96)</f>
        <v>1.8100000000000002E-2</v>
      </c>
      <c r="E97" s="103">
        <f t="shared" si="9"/>
        <v>121.6</v>
      </c>
    </row>
    <row r="98" spans="1:5" ht="38.25" customHeight="1" thickBot="1">
      <c r="A98" s="252" t="s">
        <v>132</v>
      </c>
      <c r="B98" s="252"/>
      <c r="C98" s="252"/>
      <c r="D98" s="252"/>
      <c r="E98" s="252"/>
    </row>
    <row r="99" spans="1:5">
      <c r="A99" s="255" t="s">
        <v>133</v>
      </c>
      <c r="B99" s="256"/>
      <c r="C99" s="256"/>
      <c r="D99" s="256"/>
      <c r="E99" s="257"/>
    </row>
    <row r="100" spans="1:5">
      <c r="A100" s="98" t="s">
        <v>134</v>
      </c>
      <c r="B100" s="258" t="s">
        <v>135</v>
      </c>
      <c r="C100" s="258"/>
      <c r="D100" s="258"/>
      <c r="E100" s="99" t="s">
        <v>107</v>
      </c>
    </row>
    <row r="101" spans="1:5">
      <c r="A101" s="100" t="s">
        <v>112</v>
      </c>
      <c r="B101" s="251" t="s">
        <v>136</v>
      </c>
      <c r="C101" s="251"/>
      <c r="D101" s="251"/>
      <c r="E101" s="105">
        <v>0</v>
      </c>
    </row>
    <row r="102" spans="1:5" ht="13.5" thickBot="1">
      <c r="A102" s="253" t="s">
        <v>108</v>
      </c>
      <c r="B102" s="254"/>
      <c r="C102" s="254"/>
      <c r="D102" s="254"/>
      <c r="E102" s="117">
        <f>SUM(E101)</f>
        <v>0</v>
      </c>
    </row>
    <row r="103" spans="1:5">
      <c r="A103" s="255" t="s">
        <v>137</v>
      </c>
      <c r="B103" s="256"/>
      <c r="C103" s="256"/>
      <c r="D103" s="256"/>
      <c r="E103" s="257"/>
    </row>
    <row r="104" spans="1:5">
      <c r="A104" s="98">
        <v>4</v>
      </c>
      <c r="B104" s="258" t="s">
        <v>138</v>
      </c>
      <c r="C104" s="258"/>
      <c r="D104" s="258"/>
      <c r="E104" s="99" t="s">
        <v>107</v>
      </c>
    </row>
    <row r="105" spans="1:5">
      <c r="A105" s="100" t="s">
        <v>124</v>
      </c>
      <c r="B105" s="251" t="s">
        <v>125</v>
      </c>
      <c r="C105" s="251"/>
      <c r="D105" s="251"/>
      <c r="E105" s="105">
        <f>E97</f>
        <v>121.6</v>
      </c>
    </row>
    <row r="106" spans="1:5">
      <c r="A106" s="100" t="s">
        <v>134</v>
      </c>
      <c r="B106" s="251" t="s">
        <v>135</v>
      </c>
      <c r="C106" s="251"/>
      <c r="D106" s="251"/>
      <c r="E106" s="105">
        <f>E102</f>
        <v>0</v>
      </c>
    </row>
    <row r="107" spans="1:5" ht="13.5" thickBot="1">
      <c r="A107" s="253" t="s">
        <v>108</v>
      </c>
      <c r="B107" s="254"/>
      <c r="C107" s="254"/>
      <c r="D107" s="254"/>
      <c r="E107" s="103">
        <f>SUM(E105:E106)</f>
        <v>121.6</v>
      </c>
    </row>
    <row r="108" spans="1:5" ht="13.5" thickBot="1">
      <c r="A108" s="38"/>
      <c r="D108" s="39"/>
      <c r="E108" s="40"/>
    </row>
    <row r="109" spans="1:5">
      <c r="A109" s="255" t="s">
        <v>139</v>
      </c>
      <c r="B109" s="256"/>
      <c r="C109" s="256"/>
      <c r="D109" s="256"/>
      <c r="E109" s="257"/>
    </row>
    <row r="110" spans="1:5">
      <c r="A110" s="98">
        <v>5</v>
      </c>
      <c r="B110" s="258" t="s">
        <v>140</v>
      </c>
      <c r="C110" s="258"/>
      <c r="D110" s="258"/>
      <c r="E110" s="99" t="s">
        <v>107</v>
      </c>
    </row>
    <row r="111" spans="1:5">
      <c r="A111" s="100" t="s">
        <v>112</v>
      </c>
      <c r="B111" s="251" t="s">
        <v>141</v>
      </c>
      <c r="C111" s="251"/>
      <c r="D111" s="251"/>
      <c r="E111" s="118">
        <v>198.61</v>
      </c>
    </row>
    <row r="112" spans="1:5">
      <c r="A112" s="100" t="s">
        <v>114</v>
      </c>
      <c r="B112" s="251" t="s">
        <v>142</v>
      </c>
      <c r="C112" s="251"/>
      <c r="D112" s="251"/>
      <c r="E112" s="118">
        <v>0</v>
      </c>
    </row>
    <row r="113" spans="1:6">
      <c r="A113" s="100" t="s">
        <v>65</v>
      </c>
      <c r="B113" s="251" t="s">
        <v>143</v>
      </c>
      <c r="C113" s="251"/>
      <c r="D113" s="251"/>
      <c r="E113" s="118">
        <v>0</v>
      </c>
    </row>
    <row r="114" spans="1:6">
      <c r="A114" s="100" t="s">
        <v>31</v>
      </c>
      <c r="B114" s="251" t="s">
        <v>144</v>
      </c>
      <c r="C114" s="251"/>
      <c r="D114" s="251"/>
      <c r="E114" s="118">
        <v>0</v>
      </c>
    </row>
    <row r="115" spans="1:6" ht="13.5" thickBot="1">
      <c r="A115" s="253" t="s">
        <v>67</v>
      </c>
      <c r="B115" s="254"/>
      <c r="C115" s="254"/>
      <c r="D115" s="254"/>
      <c r="E115" s="119">
        <f>SUM(E111:E114)</f>
        <v>198.61</v>
      </c>
    </row>
    <row r="116" spans="1:6" ht="13.5" thickBot="1">
      <c r="A116" s="38"/>
      <c r="D116" s="39"/>
      <c r="E116" s="40"/>
    </row>
    <row r="117" spans="1:6">
      <c r="A117" s="255" t="s">
        <v>145</v>
      </c>
      <c r="B117" s="256"/>
      <c r="C117" s="256"/>
      <c r="D117" s="256"/>
      <c r="E117" s="257"/>
    </row>
    <row r="118" spans="1:6">
      <c r="A118" s="98">
        <v>6</v>
      </c>
      <c r="B118" s="258" t="s">
        <v>146</v>
      </c>
      <c r="C118" s="258"/>
      <c r="D118" s="96" t="s">
        <v>111</v>
      </c>
      <c r="E118" s="99" t="s">
        <v>107</v>
      </c>
    </row>
    <row r="119" spans="1:6">
      <c r="A119" s="100" t="s">
        <v>112</v>
      </c>
      <c r="B119" s="323" t="s">
        <v>147</v>
      </c>
      <c r="C119" s="323"/>
      <c r="D119" s="238">
        <v>5.2668600000000003E-2</v>
      </c>
      <c r="E119" s="105">
        <f>D119*E137</f>
        <v>688.24</v>
      </c>
    </row>
    <row r="120" spans="1:6">
      <c r="A120" s="100" t="s">
        <v>114</v>
      </c>
      <c r="B120" s="323" t="s">
        <v>148</v>
      </c>
      <c r="C120" s="323"/>
      <c r="D120" s="237">
        <v>5.2669000000000001E-2</v>
      </c>
      <c r="E120" s="105">
        <f>(E119+E137)*D120</f>
        <v>724.49</v>
      </c>
    </row>
    <row r="121" spans="1:6">
      <c r="A121" s="100" t="s">
        <v>65</v>
      </c>
      <c r="B121" s="323" t="s">
        <v>149</v>
      </c>
      <c r="C121" s="323"/>
      <c r="D121" s="97">
        <f>D122+D123+D124</f>
        <v>0.14249999999999999</v>
      </c>
      <c r="E121" s="105">
        <f>((E119+E120+E137)/(1-D121))*D121</f>
        <v>2406.31</v>
      </c>
      <c r="F121" s="84"/>
    </row>
    <row r="122" spans="1:6">
      <c r="A122" s="100"/>
      <c r="B122" s="323" t="s">
        <v>150</v>
      </c>
      <c r="C122" s="323"/>
      <c r="D122" s="97">
        <v>9.2499999999999999E-2</v>
      </c>
      <c r="E122" s="105">
        <f>E139*D122</f>
        <v>1561.99</v>
      </c>
    </row>
    <row r="123" spans="1:6">
      <c r="A123" s="100"/>
      <c r="B123" s="323" t="s">
        <v>151</v>
      </c>
      <c r="C123" s="323"/>
      <c r="D123" s="120">
        <v>0.05</v>
      </c>
      <c r="E123" s="105">
        <f>D123*E139</f>
        <v>844.32</v>
      </c>
    </row>
    <row r="124" spans="1:6">
      <c r="A124" s="100"/>
      <c r="B124" s="323" t="s">
        <v>152</v>
      </c>
      <c r="C124" s="323"/>
      <c r="D124" s="120">
        <v>0</v>
      </c>
      <c r="E124" s="105">
        <f>D124*E139</f>
        <v>0</v>
      </c>
    </row>
    <row r="125" spans="1:6" ht="13.5" thickBot="1">
      <c r="A125" s="253" t="s">
        <v>67</v>
      </c>
      <c r="B125" s="254"/>
      <c r="C125" s="254"/>
      <c r="D125" s="102">
        <f>D121+D119+D120</f>
        <v>0.24779999999999999</v>
      </c>
      <c r="E125" s="103">
        <f>SUM(E119,E120,E121)</f>
        <v>3819.04</v>
      </c>
    </row>
    <row r="126" spans="1:6" ht="15.75" customHeight="1">
      <c r="A126" s="69" t="s">
        <v>153</v>
      </c>
      <c r="D126" s="39"/>
      <c r="E126" s="40"/>
    </row>
    <row r="127" spans="1:6" ht="24.75" customHeight="1">
      <c r="A127" s="252" t="s">
        <v>154</v>
      </c>
      <c r="B127" s="252"/>
      <c r="C127" s="252"/>
      <c r="D127" s="252"/>
      <c r="E127" s="252"/>
    </row>
    <row r="128" spans="1:6" ht="14.25" customHeight="1">
      <c r="A128" s="69" t="s">
        <v>155</v>
      </c>
      <c r="D128" s="39"/>
      <c r="E128" s="40"/>
    </row>
    <row r="129" spans="1:5" ht="13.5" thickBot="1">
      <c r="A129" s="38"/>
      <c r="D129" s="39"/>
      <c r="E129" s="40"/>
    </row>
    <row r="130" spans="1:5">
      <c r="A130" s="255" t="s">
        <v>156</v>
      </c>
      <c r="B130" s="256"/>
      <c r="C130" s="256"/>
      <c r="D130" s="256"/>
      <c r="E130" s="257"/>
    </row>
    <row r="131" spans="1:5">
      <c r="A131" s="98"/>
      <c r="B131" s="258" t="s">
        <v>157</v>
      </c>
      <c r="C131" s="258"/>
      <c r="D131" s="258"/>
      <c r="E131" s="99" t="s">
        <v>107</v>
      </c>
    </row>
    <row r="132" spans="1:5">
      <c r="A132" s="98" t="s">
        <v>112</v>
      </c>
      <c r="B132" s="251" t="s">
        <v>41</v>
      </c>
      <c r="C132" s="251"/>
      <c r="D132" s="251"/>
      <c r="E132" s="105">
        <f>E29</f>
        <v>6718.55</v>
      </c>
    </row>
    <row r="133" spans="1:5">
      <c r="A133" s="98" t="s">
        <v>114</v>
      </c>
      <c r="B133" s="251" t="s">
        <v>57</v>
      </c>
      <c r="C133" s="251"/>
      <c r="D133" s="251"/>
      <c r="E133" s="105">
        <f>E75</f>
        <v>5550.91</v>
      </c>
    </row>
    <row r="134" spans="1:5">
      <c r="A134" s="98" t="s">
        <v>65</v>
      </c>
      <c r="B134" s="251" t="s">
        <v>109</v>
      </c>
      <c r="C134" s="251"/>
      <c r="D134" s="251"/>
      <c r="E134" s="105">
        <f>E85</f>
        <v>477.7</v>
      </c>
    </row>
    <row r="135" spans="1:5">
      <c r="A135" s="98" t="s">
        <v>31</v>
      </c>
      <c r="B135" s="251" t="s">
        <v>122</v>
      </c>
      <c r="C135" s="251"/>
      <c r="D135" s="251"/>
      <c r="E135" s="105">
        <f>E107</f>
        <v>121.6</v>
      </c>
    </row>
    <row r="136" spans="1:5">
      <c r="A136" s="98" t="s">
        <v>96</v>
      </c>
      <c r="B136" s="251" t="s">
        <v>139</v>
      </c>
      <c r="C136" s="251"/>
      <c r="D136" s="251"/>
      <c r="E136" s="105">
        <f>E115</f>
        <v>198.61</v>
      </c>
    </row>
    <row r="137" spans="1:5">
      <c r="A137" s="297" t="s">
        <v>158</v>
      </c>
      <c r="B137" s="258"/>
      <c r="C137" s="258"/>
      <c r="D137" s="258"/>
      <c r="E137" s="105">
        <f>SUM(E132:E136)</f>
        <v>13067.37</v>
      </c>
    </row>
    <row r="138" spans="1:5">
      <c r="A138" s="98" t="s">
        <v>119</v>
      </c>
      <c r="B138" s="251" t="s">
        <v>159</v>
      </c>
      <c r="C138" s="251"/>
      <c r="D138" s="251"/>
      <c r="E138" s="105">
        <f>E125</f>
        <v>3819.04</v>
      </c>
    </row>
    <row r="139" spans="1:5" ht="13.5" thickBot="1">
      <c r="A139" s="253" t="s">
        <v>160</v>
      </c>
      <c r="B139" s="254"/>
      <c r="C139" s="254"/>
      <c r="D139" s="254"/>
      <c r="E139" s="103">
        <f>ROUND((E137+E138),2)</f>
        <v>16886.41</v>
      </c>
    </row>
    <row r="140" spans="1:5">
      <c r="A140" s="324"/>
      <c r="B140" s="324"/>
      <c r="C140" s="324"/>
      <c r="D140" s="324"/>
      <c r="E140" s="324"/>
    </row>
  </sheetData>
  <mergeCells count="122">
    <mergeCell ref="A1:E1"/>
    <mergeCell ref="A2:E2"/>
    <mergeCell ref="A3:E3"/>
    <mergeCell ref="A4:E4"/>
    <mergeCell ref="A102:D102"/>
    <mergeCell ref="B95:C95"/>
    <mergeCell ref="B96:C96"/>
    <mergeCell ref="A97:C97"/>
    <mergeCell ref="A98:E98"/>
    <mergeCell ref="A99:E99"/>
    <mergeCell ref="B100:D100"/>
    <mergeCell ref="B101:D101"/>
    <mergeCell ref="B78:C78"/>
    <mergeCell ref="B79:C79"/>
    <mergeCell ref="B80:C80"/>
    <mergeCell ref="B81:C81"/>
    <mergeCell ref="B82:C82"/>
    <mergeCell ref="B83:C83"/>
    <mergeCell ref="B84:C84"/>
    <mergeCell ref="A85:C85"/>
    <mergeCell ref="A86:E86"/>
    <mergeCell ref="A88:E88"/>
    <mergeCell ref="A89:E89"/>
    <mergeCell ref="B23:C23"/>
    <mergeCell ref="A5:E5"/>
    <mergeCell ref="A6:E6"/>
    <mergeCell ref="A7:E7"/>
    <mergeCell ref="A8:E8"/>
    <mergeCell ref="B9:D9"/>
    <mergeCell ref="B34:C34"/>
    <mergeCell ref="B35:C35"/>
    <mergeCell ref="B36:C36"/>
    <mergeCell ref="A37:C37"/>
    <mergeCell ref="B25:C25"/>
    <mergeCell ref="B22:D22"/>
    <mergeCell ref="B24:D24"/>
    <mergeCell ref="B26:D26"/>
    <mergeCell ref="B10:D10"/>
    <mergeCell ref="B11:D11"/>
    <mergeCell ref="B12:D12"/>
    <mergeCell ref="A13:E13"/>
    <mergeCell ref="B14:D14"/>
    <mergeCell ref="B15:D15"/>
    <mergeCell ref="B16:D16"/>
    <mergeCell ref="B18:D18"/>
    <mergeCell ref="A20:E20"/>
    <mergeCell ref="B21:D21"/>
    <mergeCell ref="B38:C38"/>
    <mergeCell ref="B27:D27"/>
    <mergeCell ref="B28:D28"/>
    <mergeCell ref="A29:D29"/>
    <mergeCell ref="A32:E32"/>
    <mergeCell ref="A33:E33"/>
    <mergeCell ref="B61:D61"/>
    <mergeCell ref="B62:D62"/>
    <mergeCell ref="B63:D63"/>
    <mergeCell ref="B64:D64"/>
    <mergeCell ref="B65:D65"/>
    <mergeCell ref="A39:D39"/>
    <mergeCell ref="A40:E40"/>
    <mergeCell ref="A41:E41"/>
    <mergeCell ref="A42:E42"/>
    <mergeCell ref="A43:E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A53:C53"/>
    <mergeCell ref="A57:E57"/>
    <mergeCell ref="B72:D72"/>
    <mergeCell ref="B73:D73"/>
    <mergeCell ref="B74:D74"/>
    <mergeCell ref="A75:D75"/>
    <mergeCell ref="A77:E77"/>
    <mergeCell ref="B66:D66"/>
    <mergeCell ref="A67:D67"/>
    <mergeCell ref="A69:E69"/>
    <mergeCell ref="A70:E70"/>
    <mergeCell ref="B71:D71"/>
    <mergeCell ref="A109:E109"/>
    <mergeCell ref="B110:D110"/>
    <mergeCell ref="B111:D111"/>
    <mergeCell ref="B112:D112"/>
    <mergeCell ref="B113:D113"/>
    <mergeCell ref="B90:C90"/>
    <mergeCell ref="B91:C91"/>
    <mergeCell ref="B92:C92"/>
    <mergeCell ref="B93:C93"/>
    <mergeCell ref="B94:C94"/>
    <mergeCell ref="A107:D107"/>
    <mergeCell ref="A103:E103"/>
    <mergeCell ref="B104:D104"/>
    <mergeCell ref="B105:D105"/>
    <mergeCell ref="B106:D106"/>
    <mergeCell ref="B121:C121"/>
    <mergeCell ref="B122:C122"/>
    <mergeCell ref="B123:C123"/>
    <mergeCell ref="B124:C124"/>
    <mergeCell ref="A125:C125"/>
    <mergeCell ref="B114:D114"/>
    <mergeCell ref="A115:D115"/>
    <mergeCell ref="A117:E117"/>
    <mergeCell ref="B119:C119"/>
    <mergeCell ref="B120:C120"/>
    <mergeCell ref="B118:C118"/>
    <mergeCell ref="A139:D139"/>
    <mergeCell ref="A140:E140"/>
    <mergeCell ref="B134:D134"/>
    <mergeCell ref="B135:D135"/>
    <mergeCell ref="B136:D136"/>
    <mergeCell ref="A137:D137"/>
    <mergeCell ref="B138:D138"/>
    <mergeCell ref="A127:E127"/>
    <mergeCell ref="A130:E130"/>
    <mergeCell ref="B131:D131"/>
    <mergeCell ref="B132:D132"/>
    <mergeCell ref="B133:D133"/>
  </mergeCells>
  <pageMargins left="0.51181102362204722" right="0.51181102362204722" top="1.1811023622047245" bottom="0.78740157480314965" header="0.31496062992125984" footer="0.31496062992125984"/>
  <pageSetup paperSize="9" scale="59" fitToHeight="0" orientation="portrait" r:id="rId1"/>
  <headerFooter>
    <oddHeader>&amp;L&amp;8MINISTÉRIO DA EDUCAÇÃO
SECRETARIA EXECUTIVA
SUBSECRETARIA DE ASSUNTOS ADMINISTRATIVOS
COORDENAÇÃO GERAL DE COMPRAS E CONTRATOS
COORDENAÇÃO DE GESTÃO DE CONTRATOS
Divisão de Contratação e Análise de reajustes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5"/>
  <sheetViews>
    <sheetView showGridLines="0" topLeftCell="A104" zoomScaleNormal="100" workbookViewId="0">
      <selection activeCell="D120" sqref="D120"/>
    </sheetView>
  </sheetViews>
  <sheetFormatPr defaultColWidth="9.140625" defaultRowHeight="15"/>
  <cols>
    <col min="1" max="1" width="7.140625" style="126" customWidth="1"/>
    <col min="2" max="2" width="43.140625" style="173" customWidth="1"/>
    <col min="3" max="3" width="14.5703125" style="173" customWidth="1"/>
    <col min="4" max="4" width="13.42578125" style="173" customWidth="1"/>
    <col min="5" max="5" width="26.85546875" style="173" customWidth="1"/>
    <col min="6" max="6" width="9.140625" style="139"/>
    <col min="7" max="7" width="10.7109375" style="140" bestFit="1" customWidth="1"/>
    <col min="8" max="16384" width="9.140625" style="126"/>
  </cols>
  <sheetData>
    <row r="1" spans="1:7">
      <c r="A1" s="379" t="s">
        <v>15</v>
      </c>
      <c r="B1" s="380"/>
      <c r="C1" s="380"/>
      <c r="D1" s="380"/>
      <c r="E1" s="380"/>
      <c r="F1" s="125"/>
      <c r="G1" s="125"/>
    </row>
    <row r="2" spans="1:7">
      <c r="A2" s="379" t="s">
        <v>168</v>
      </c>
      <c r="B2" s="380"/>
      <c r="C2" s="380"/>
      <c r="D2" s="380"/>
      <c r="E2" s="380"/>
      <c r="F2" s="125"/>
      <c r="G2" s="125"/>
    </row>
    <row r="3" spans="1:7">
      <c r="A3" s="379" t="s">
        <v>17</v>
      </c>
      <c r="B3" s="380"/>
      <c r="C3" s="380"/>
      <c r="D3" s="380"/>
      <c r="E3" s="380"/>
      <c r="F3" s="125"/>
      <c r="G3" s="125"/>
    </row>
    <row r="4" spans="1:7">
      <c r="A4" s="379"/>
      <c r="B4" s="380"/>
      <c r="C4" s="380"/>
      <c r="D4" s="380"/>
      <c r="E4" s="380"/>
      <c r="F4" s="125"/>
      <c r="G4" s="125"/>
    </row>
    <row r="5" spans="1:7" ht="15.75" thickBot="1">
      <c r="A5" s="381" t="s">
        <v>18</v>
      </c>
      <c r="B5" s="382"/>
      <c r="C5" s="382"/>
      <c r="D5" s="382"/>
      <c r="E5" s="382"/>
      <c r="F5" s="125"/>
      <c r="G5" s="125"/>
    </row>
    <row r="6" spans="1:7">
      <c r="A6" s="383" t="s">
        <v>19</v>
      </c>
      <c r="B6" s="384"/>
      <c r="C6" s="384"/>
      <c r="D6" s="384"/>
      <c r="E6" s="385"/>
      <c r="F6" s="125"/>
      <c r="G6" s="125"/>
    </row>
    <row r="7" spans="1:7" ht="15.75" thickBot="1">
      <c r="A7" s="381" t="s">
        <v>20</v>
      </c>
      <c r="B7" s="382"/>
      <c r="C7" s="382"/>
      <c r="D7" s="382"/>
      <c r="E7" s="386"/>
      <c r="F7" s="125"/>
      <c r="G7" s="125"/>
    </row>
    <row r="8" spans="1:7" ht="15.75" thickBot="1">
      <c r="A8" s="387" t="s">
        <v>21</v>
      </c>
      <c r="B8" s="388"/>
      <c r="C8" s="388"/>
      <c r="D8" s="388"/>
      <c r="E8" s="388"/>
      <c r="F8" s="125"/>
      <c r="G8" s="125"/>
    </row>
    <row r="9" spans="1:7">
      <c r="A9" s="127" t="s">
        <v>22</v>
      </c>
      <c r="B9" s="389" t="s">
        <v>23</v>
      </c>
      <c r="C9" s="389"/>
      <c r="D9" s="389"/>
      <c r="E9" s="128" t="s">
        <v>24</v>
      </c>
      <c r="F9" s="125"/>
      <c r="G9" s="125"/>
    </row>
    <row r="10" spans="1:7">
      <c r="A10" s="129" t="s">
        <v>25</v>
      </c>
      <c r="B10" s="354" t="s">
        <v>26</v>
      </c>
      <c r="C10" s="354"/>
      <c r="D10" s="354"/>
      <c r="E10" s="130" t="s">
        <v>27</v>
      </c>
      <c r="F10" s="125"/>
      <c r="G10" s="125"/>
    </row>
    <row r="11" spans="1:7" ht="32.25" customHeight="1">
      <c r="A11" s="129" t="s">
        <v>28</v>
      </c>
      <c r="B11" s="390" t="s">
        <v>29</v>
      </c>
      <c r="C11" s="391"/>
      <c r="D11" s="392"/>
      <c r="E11" s="131" t="s">
        <v>169</v>
      </c>
      <c r="F11" s="125"/>
      <c r="G11" s="125"/>
    </row>
    <row r="12" spans="1:7" ht="15.75" thickBot="1">
      <c r="A12" s="132" t="s">
        <v>31</v>
      </c>
      <c r="B12" s="393" t="s">
        <v>32</v>
      </c>
      <c r="C12" s="393"/>
      <c r="D12" s="393"/>
      <c r="E12" s="133">
        <v>12</v>
      </c>
      <c r="F12" s="125"/>
      <c r="G12" s="125"/>
    </row>
    <row r="13" spans="1:7" ht="15.75" thickBot="1">
      <c r="A13" s="387" t="s">
        <v>33</v>
      </c>
      <c r="B13" s="388"/>
      <c r="C13" s="388"/>
      <c r="D13" s="388"/>
      <c r="E13" s="394"/>
      <c r="F13" s="125"/>
      <c r="G13" s="125"/>
    </row>
    <row r="14" spans="1:7">
      <c r="A14" s="134">
        <v>1</v>
      </c>
      <c r="B14" s="395" t="s">
        <v>34</v>
      </c>
      <c r="C14" s="395"/>
      <c r="D14" s="396" t="s">
        <v>170</v>
      </c>
      <c r="E14" s="397"/>
      <c r="F14" s="125"/>
      <c r="G14" s="125"/>
    </row>
    <row r="15" spans="1:7">
      <c r="A15" s="135">
        <v>2</v>
      </c>
      <c r="B15" s="363" t="s">
        <v>36</v>
      </c>
      <c r="C15" s="364"/>
      <c r="D15" s="365"/>
      <c r="E15" s="136">
        <v>4220.33</v>
      </c>
      <c r="F15" s="125"/>
      <c r="G15" s="137"/>
    </row>
    <row r="16" spans="1:7">
      <c r="A16" s="135">
        <v>3</v>
      </c>
      <c r="B16" s="366" t="s">
        <v>37</v>
      </c>
      <c r="C16" s="367"/>
      <c r="D16" s="368"/>
      <c r="E16" s="138" t="s">
        <v>13</v>
      </c>
    </row>
    <row r="17" spans="1:5">
      <c r="A17" s="141">
        <v>4</v>
      </c>
      <c r="B17" s="142" t="s">
        <v>38</v>
      </c>
      <c r="C17" s="143"/>
      <c r="D17" s="144"/>
      <c r="E17" s="145" t="s">
        <v>171</v>
      </c>
    </row>
    <row r="18" spans="1:5" ht="15.75" thickBot="1">
      <c r="A18" s="146">
        <v>5</v>
      </c>
      <c r="B18" s="369" t="s">
        <v>40</v>
      </c>
      <c r="C18" s="370"/>
      <c r="D18" s="371"/>
      <c r="E18" s="147">
        <v>45047</v>
      </c>
    </row>
    <row r="19" spans="1:5" ht="15.75" thickBot="1">
      <c r="A19" s="174"/>
      <c r="B19" s="175"/>
      <c r="C19" s="175"/>
      <c r="D19" s="175"/>
      <c r="E19" s="176"/>
    </row>
    <row r="20" spans="1:5">
      <c r="A20" s="346" t="s">
        <v>41</v>
      </c>
      <c r="B20" s="347"/>
      <c r="C20" s="347"/>
      <c r="D20" s="347"/>
      <c r="E20" s="348"/>
    </row>
    <row r="21" spans="1:5">
      <c r="A21" s="154">
        <v>1</v>
      </c>
      <c r="B21" s="336" t="s">
        <v>42</v>
      </c>
      <c r="C21" s="336"/>
      <c r="D21" s="336"/>
      <c r="E21" s="180" t="s">
        <v>43</v>
      </c>
    </row>
    <row r="22" spans="1:5">
      <c r="A22" s="129" t="s">
        <v>22</v>
      </c>
      <c r="B22" s="357" t="s">
        <v>44</v>
      </c>
      <c r="C22" s="357"/>
      <c r="D22" s="357"/>
      <c r="E22" s="153">
        <f>E15</f>
        <v>4220.33</v>
      </c>
    </row>
    <row r="23" spans="1:5">
      <c r="A23" s="129" t="s">
        <v>25</v>
      </c>
      <c r="B23" s="354" t="s">
        <v>45</v>
      </c>
      <c r="C23" s="354"/>
      <c r="D23" s="178">
        <v>0</v>
      </c>
      <c r="E23" s="153">
        <v>0</v>
      </c>
    </row>
    <row r="24" spans="1:5">
      <c r="A24" s="129" t="s">
        <v>28</v>
      </c>
      <c r="B24" s="357" t="s">
        <v>46</v>
      </c>
      <c r="C24" s="357"/>
      <c r="D24" s="357"/>
      <c r="E24" s="153">
        <v>0</v>
      </c>
    </row>
    <row r="25" spans="1:5">
      <c r="A25" s="129" t="s">
        <v>47</v>
      </c>
      <c r="B25" s="354" t="s">
        <v>48</v>
      </c>
      <c r="C25" s="354"/>
      <c r="D25" s="179">
        <v>0</v>
      </c>
      <c r="E25" s="153">
        <v>0</v>
      </c>
    </row>
    <row r="26" spans="1:5">
      <c r="A26" s="129" t="s">
        <v>49</v>
      </c>
      <c r="B26" s="357" t="s">
        <v>50</v>
      </c>
      <c r="C26" s="357"/>
      <c r="D26" s="357"/>
      <c r="E26" s="153">
        <v>0</v>
      </c>
    </row>
    <row r="27" spans="1:5">
      <c r="A27" s="129" t="s">
        <v>51</v>
      </c>
      <c r="B27" s="357" t="s">
        <v>52</v>
      </c>
      <c r="C27" s="357"/>
      <c r="D27" s="357"/>
      <c r="E27" s="153">
        <v>0</v>
      </c>
    </row>
    <row r="28" spans="1:5">
      <c r="A28" s="129" t="s">
        <v>53</v>
      </c>
      <c r="B28" s="357" t="s">
        <v>54</v>
      </c>
      <c r="C28" s="357"/>
      <c r="D28" s="357"/>
      <c r="E28" s="153">
        <v>0</v>
      </c>
    </row>
    <row r="29" spans="1:5" ht="15.75" thickBot="1">
      <c r="A29" s="358" t="s">
        <v>55</v>
      </c>
      <c r="B29" s="359"/>
      <c r="C29" s="359"/>
      <c r="D29" s="359"/>
      <c r="E29" s="159">
        <f>ROUND(SUM(E22:E28),2)</f>
        <v>4220.33</v>
      </c>
    </row>
    <row r="30" spans="1:5" ht="17.25" customHeight="1">
      <c r="A30" s="148" t="s">
        <v>56</v>
      </c>
      <c r="B30" s="149"/>
      <c r="C30" s="149"/>
      <c r="D30" s="150"/>
      <c r="E30" s="151"/>
    </row>
    <row r="31" spans="1:5" ht="15.75" thickBot="1">
      <c r="A31" s="148"/>
      <c r="B31" s="149"/>
      <c r="C31" s="149"/>
      <c r="D31" s="150"/>
      <c r="E31" s="151"/>
    </row>
    <row r="32" spans="1:5">
      <c r="A32" s="346" t="s">
        <v>57</v>
      </c>
      <c r="B32" s="347"/>
      <c r="C32" s="347"/>
      <c r="D32" s="347"/>
      <c r="E32" s="348"/>
    </row>
    <row r="33" spans="1:6">
      <c r="A33" s="374" t="s">
        <v>58</v>
      </c>
      <c r="B33" s="375"/>
      <c r="C33" s="375"/>
      <c r="D33" s="375"/>
      <c r="E33" s="376"/>
    </row>
    <row r="34" spans="1:6">
      <c r="A34" s="154" t="s">
        <v>59</v>
      </c>
      <c r="B34" s="336" t="s">
        <v>60</v>
      </c>
      <c r="C34" s="336"/>
      <c r="D34" s="155" t="s">
        <v>61</v>
      </c>
      <c r="E34" s="180" t="s">
        <v>43</v>
      </c>
      <c r="F34" s="125"/>
    </row>
    <row r="35" spans="1:6">
      <c r="A35" s="129" t="s">
        <v>22</v>
      </c>
      <c r="B35" s="354" t="s">
        <v>62</v>
      </c>
      <c r="C35" s="354"/>
      <c r="D35" s="152">
        <v>8.3299999999999999E-2</v>
      </c>
      <c r="E35" s="153">
        <f>ROUND(E$29*D35,2)</f>
        <v>351.55</v>
      </c>
      <c r="F35" s="125"/>
    </row>
    <row r="36" spans="1:6">
      <c r="A36" s="129" t="s">
        <v>25</v>
      </c>
      <c r="B36" s="354" t="s">
        <v>63</v>
      </c>
      <c r="C36" s="354"/>
      <c r="D36" s="152">
        <v>0.121</v>
      </c>
      <c r="E36" s="153">
        <f>ROUND(E$29*D36,2)</f>
        <v>510.66</v>
      </c>
      <c r="F36" s="125"/>
    </row>
    <row r="37" spans="1:6">
      <c r="A37" s="377" t="s">
        <v>64</v>
      </c>
      <c r="B37" s="336"/>
      <c r="C37" s="336"/>
      <c r="D37" s="156">
        <f>SUM(D35:D36)</f>
        <v>0.20430000000000001</v>
      </c>
      <c r="E37" s="157">
        <f>ROUND(SUM(E35:E36),2)</f>
        <v>862.21</v>
      </c>
      <c r="F37" s="125"/>
    </row>
    <row r="38" spans="1:6" ht="25.5" customHeight="1">
      <c r="A38" s="129" t="s">
        <v>65</v>
      </c>
      <c r="B38" s="349" t="s">
        <v>66</v>
      </c>
      <c r="C38" s="349"/>
      <c r="D38" s="152">
        <v>7.5200000000000003E-2</v>
      </c>
      <c r="E38" s="153">
        <f>ROUND(E$29*D38,2)</f>
        <v>317.37</v>
      </c>
      <c r="F38" s="158"/>
    </row>
    <row r="39" spans="1:6" ht="15.75" thickBot="1">
      <c r="A39" s="355" t="s">
        <v>67</v>
      </c>
      <c r="B39" s="356"/>
      <c r="C39" s="356"/>
      <c r="D39" s="356"/>
      <c r="E39" s="159">
        <f>SUM(E37:E38)</f>
        <v>1179.58</v>
      </c>
      <c r="F39" s="125"/>
    </row>
    <row r="40" spans="1:6" ht="24.75" customHeight="1">
      <c r="A40" s="372" t="s">
        <v>68</v>
      </c>
      <c r="B40" s="372"/>
      <c r="C40" s="372"/>
      <c r="D40" s="372"/>
      <c r="E40" s="372"/>
      <c r="F40" s="125"/>
    </row>
    <row r="41" spans="1:6" ht="24" customHeight="1">
      <c r="A41" s="372" t="s">
        <v>69</v>
      </c>
      <c r="B41" s="372"/>
      <c r="C41" s="372"/>
      <c r="D41" s="372"/>
      <c r="E41" s="372"/>
      <c r="F41" s="125"/>
    </row>
    <row r="42" spans="1:6" ht="33.75" customHeight="1" thickBot="1">
      <c r="A42" s="373" t="s">
        <v>70</v>
      </c>
      <c r="B42" s="373"/>
      <c r="C42" s="373"/>
      <c r="D42" s="373"/>
      <c r="E42" s="373"/>
      <c r="F42" s="125"/>
    </row>
    <row r="43" spans="1:6">
      <c r="A43" s="398" t="s">
        <v>71</v>
      </c>
      <c r="B43" s="399"/>
      <c r="C43" s="399"/>
      <c r="D43" s="399"/>
      <c r="E43" s="400"/>
      <c r="F43" s="125"/>
    </row>
    <row r="44" spans="1:6">
      <c r="A44" s="154" t="s">
        <v>72</v>
      </c>
      <c r="B44" s="344" t="s">
        <v>73</v>
      </c>
      <c r="C44" s="344"/>
      <c r="D44" s="155" t="s">
        <v>61</v>
      </c>
      <c r="E44" s="180" t="s">
        <v>43</v>
      </c>
      <c r="F44" s="125"/>
    </row>
    <row r="45" spans="1:6">
      <c r="A45" s="129" t="s">
        <v>22</v>
      </c>
      <c r="B45" s="354" t="s">
        <v>74</v>
      </c>
      <c r="C45" s="354"/>
      <c r="D45" s="182">
        <v>0.2</v>
      </c>
      <c r="E45" s="183">
        <f>ROUND(E$29*D45,2)</f>
        <v>844.07</v>
      </c>
      <c r="F45" s="125"/>
    </row>
    <row r="46" spans="1:6">
      <c r="A46" s="129" t="s">
        <v>25</v>
      </c>
      <c r="B46" s="354" t="s">
        <v>75</v>
      </c>
      <c r="C46" s="354"/>
      <c r="D46" s="152">
        <v>2.5000000000000001E-2</v>
      </c>
      <c r="E46" s="153">
        <f t="shared" ref="E46:E52" si="0">ROUND(E$29*D46,2)</f>
        <v>105.51</v>
      </c>
      <c r="F46" s="125"/>
    </row>
    <row r="47" spans="1:6">
      <c r="A47" s="129" t="s">
        <v>28</v>
      </c>
      <c r="B47" s="354" t="s">
        <v>76</v>
      </c>
      <c r="C47" s="354"/>
      <c r="D47" s="182">
        <v>0.03</v>
      </c>
      <c r="E47" s="153">
        <f t="shared" si="0"/>
        <v>126.61</v>
      </c>
      <c r="F47" s="125"/>
    </row>
    <row r="48" spans="1:6">
      <c r="A48" s="129" t="s">
        <v>47</v>
      </c>
      <c r="B48" s="354" t="s">
        <v>77</v>
      </c>
      <c r="C48" s="354"/>
      <c r="D48" s="152">
        <v>1.4999999999999999E-2</v>
      </c>
      <c r="E48" s="153">
        <f t="shared" si="0"/>
        <v>63.3</v>
      </c>
      <c r="F48" s="125"/>
    </row>
    <row r="49" spans="1:6">
      <c r="A49" s="129" t="s">
        <v>49</v>
      </c>
      <c r="B49" s="354" t="s">
        <v>78</v>
      </c>
      <c r="C49" s="354"/>
      <c r="D49" s="152">
        <v>0.01</v>
      </c>
      <c r="E49" s="153">
        <f t="shared" si="0"/>
        <v>42.2</v>
      </c>
      <c r="F49" s="125"/>
    </row>
    <row r="50" spans="1:6">
      <c r="A50" s="129" t="s">
        <v>79</v>
      </c>
      <c r="B50" s="354" t="s">
        <v>80</v>
      </c>
      <c r="C50" s="354"/>
      <c r="D50" s="152">
        <v>6.0000000000000001E-3</v>
      </c>
      <c r="E50" s="153">
        <f t="shared" si="0"/>
        <v>25.32</v>
      </c>
      <c r="F50" s="125"/>
    </row>
    <row r="51" spans="1:6">
      <c r="A51" s="129" t="s">
        <v>51</v>
      </c>
      <c r="B51" s="354" t="s">
        <v>81</v>
      </c>
      <c r="C51" s="354"/>
      <c r="D51" s="152">
        <v>2E-3</v>
      </c>
      <c r="E51" s="153">
        <f t="shared" si="0"/>
        <v>8.44</v>
      </c>
      <c r="F51" s="125"/>
    </row>
    <row r="52" spans="1:6">
      <c r="A52" s="129" t="s">
        <v>53</v>
      </c>
      <c r="B52" s="354" t="s">
        <v>82</v>
      </c>
      <c r="C52" s="354"/>
      <c r="D52" s="152">
        <v>0.08</v>
      </c>
      <c r="E52" s="153">
        <f t="shared" si="0"/>
        <v>337.63</v>
      </c>
      <c r="F52" s="125"/>
    </row>
    <row r="53" spans="1:6" ht="15.75" thickBot="1">
      <c r="A53" s="355" t="s">
        <v>83</v>
      </c>
      <c r="B53" s="356"/>
      <c r="C53" s="356"/>
      <c r="D53" s="184">
        <v>0.36799999999999999</v>
      </c>
      <c r="E53" s="159">
        <f>SUM(E45:E52)</f>
        <v>1553.08</v>
      </c>
      <c r="F53" s="125"/>
    </row>
    <row r="54" spans="1:6">
      <c r="A54" s="160" t="s">
        <v>84</v>
      </c>
      <c r="B54" s="161"/>
      <c r="C54" s="161"/>
      <c r="D54" s="162"/>
      <c r="E54" s="163"/>
      <c r="F54" s="148"/>
    </row>
    <row r="55" spans="1:6">
      <c r="A55" s="160" t="s">
        <v>85</v>
      </c>
      <c r="B55" s="161"/>
      <c r="C55" s="161"/>
      <c r="D55" s="162"/>
      <c r="E55" s="163"/>
      <c r="F55" s="148"/>
    </row>
    <row r="56" spans="1:6" ht="15.75" thickBot="1">
      <c r="A56" s="148" t="s">
        <v>86</v>
      </c>
      <c r="B56" s="161"/>
      <c r="C56" s="161"/>
      <c r="D56" s="162"/>
      <c r="E56" s="163"/>
      <c r="F56" s="148"/>
    </row>
    <row r="57" spans="1:6">
      <c r="A57" s="346" t="s">
        <v>87</v>
      </c>
      <c r="B57" s="347"/>
      <c r="C57" s="347"/>
      <c r="D57" s="347"/>
      <c r="E57" s="348"/>
      <c r="F57" s="125"/>
    </row>
    <row r="58" spans="1:6">
      <c r="A58" s="154" t="s">
        <v>88</v>
      </c>
      <c r="B58" s="181" t="s">
        <v>89</v>
      </c>
      <c r="C58" s="181" t="s">
        <v>90</v>
      </c>
      <c r="D58" s="181" t="s">
        <v>91</v>
      </c>
      <c r="E58" s="180" t="s">
        <v>43</v>
      </c>
      <c r="F58" s="125"/>
    </row>
    <row r="59" spans="1:6">
      <c r="A59" s="129" t="s">
        <v>22</v>
      </c>
      <c r="B59" s="185" t="s">
        <v>92</v>
      </c>
      <c r="C59" s="177">
        <v>22</v>
      </c>
      <c r="D59" s="107">
        <v>11</v>
      </c>
      <c r="E59" s="153">
        <f>IF(C59*D59&lt;E29*6%,0,C59*D59-E29*6%)</f>
        <v>0</v>
      </c>
      <c r="F59" s="125"/>
    </row>
    <row r="60" spans="1:6" ht="15" customHeight="1">
      <c r="A60" s="129" t="s">
        <v>25</v>
      </c>
      <c r="B60" s="185" t="s">
        <v>164</v>
      </c>
      <c r="C60" s="177">
        <v>22</v>
      </c>
      <c r="D60" s="107">
        <v>44.3</v>
      </c>
      <c r="E60" s="153">
        <f>C60*D60</f>
        <v>974.6</v>
      </c>
      <c r="F60" s="125"/>
    </row>
    <row r="61" spans="1:6">
      <c r="A61" s="129" t="s">
        <v>65</v>
      </c>
      <c r="B61" s="360" t="s">
        <v>94</v>
      </c>
      <c r="C61" s="361"/>
      <c r="D61" s="362"/>
      <c r="E61" s="153">
        <v>13.64</v>
      </c>
      <c r="F61" s="125"/>
    </row>
    <row r="62" spans="1:6">
      <c r="A62" s="129" t="s">
        <v>47</v>
      </c>
      <c r="B62" s="360" t="s">
        <v>95</v>
      </c>
      <c r="C62" s="361"/>
      <c r="D62" s="362"/>
      <c r="E62" s="153">
        <v>200</v>
      </c>
      <c r="F62" s="125"/>
    </row>
    <row r="63" spans="1:6">
      <c r="A63" s="129" t="s">
        <v>96</v>
      </c>
      <c r="B63" s="357" t="s">
        <v>97</v>
      </c>
      <c r="C63" s="357"/>
      <c r="D63" s="357"/>
      <c r="E63" s="186">
        <v>3.61</v>
      </c>
      <c r="F63" s="164"/>
    </row>
    <row r="64" spans="1:6">
      <c r="A64" s="129" t="s">
        <v>79</v>
      </c>
      <c r="B64" s="357" t="s">
        <v>98</v>
      </c>
      <c r="C64" s="357"/>
      <c r="D64" s="357"/>
      <c r="E64" s="153">
        <v>0</v>
      </c>
      <c r="F64" s="125"/>
    </row>
    <row r="65" spans="1:6">
      <c r="A65" s="129" t="s">
        <v>99</v>
      </c>
      <c r="B65" s="360" t="s">
        <v>100</v>
      </c>
      <c r="C65" s="361"/>
      <c r="D65" s="362"/>
      <c r="E65" s="153">
        <v>0</v>
      </c>
      <c r="F65" s="125"/>
    </row>
    <row r="66" spans="1:6">
      <c r="A66" s="129" t="s">
        <v>79</v>
      </c>
      <c r="B66" s="360" t="s">
        <v>101</v>
      </c>
      <c r="C66" s="361"/>
      <c r="D66" s="362"/>
      <c r="E66" s="153">
        <v>0</v>
      </c>
    </row>
    <row r="67" spans="1:6" ht="15.75" thickBot="1">
      <c r="A67" s="358" t="s">
        <v>102</v>
      </c>
      <c r="B67" s="359" t="s">
        <v>102</v>
      </c>
      <c r="C67" s="359"/>
      <c r="D67" s="359"/>
      <c r="E67" s="159">
        <f>SUM(E59:E66)</f>
        <v>1191.8499999999999</v>
      </c>
    </row>
    <row r="68" spans="1:6">
      <c r="A68" s="160" t="s">
        <v>103</v>
      </c>
      <c r="B68" s="165"/>
      <c r="C68" s="165"/>
      <c r="D68" s="165"/>
      <c r="E68" s="166"/>
    </row>
    <row r="69" spans="1:6" ht="23.25" customHeight="1" thickBot="1">
      <c r="A69" s="351" t="s">
        <v>104</v>
      </c>
      <c r="B69" s="351"/>
      <c r="C69" s="351"/>
      <c r="D69" s="351"/>
      <c r="E69" s="351"/>
    </row>
    <row r="70" spans="1:6">
      <c r="A70" s="346" t="s">
        <v>105</v>
      </c>
      <c r="B70" s="347"/>
      <c r="C70" s="347"/>
      <c r="D70" s="347"/>
      <c r="E70" s="348"/>
    </row>
    <row r="71" spans="1:6">
      <c r="A71" s="187">
        <v>2</v>
      </c>
      <c r="B71" s="344" t="s">
        <v>106</v>
      </c>
      <c r="C71" s="344"/>
      <c r="D71" s="344"/>
      <c r="E71" s="188" t="s">
        <v>107</v>
      </c>
    </row>
    <row r="72" spans="1:6">
      <c r="A72" s="189" t="s">
        <v>59</v>
      </c>
      <c r="B72" s="342" t="s">
        <v>60</v>
      </c>
      <c r="C72" s="342"/>
      <c r="D72" s="342"/>
      <c r="E72" s="190">
        <f>E39</f>
        <v>1179.58</v>
      </c>
    </row>
    <row r="73" spans="1:6">
      <c r="A73" s="189" t="s">
        <v>72</v>
      </c>
      <c r="B73" s="342" t="s">
        <v>73</v>
      </c>
      <c r="C73" s="342"/>
      <c r="D73" s="342"/>
      <c r="E73" s="190">
        <f>E53</f>
        <v>1553.08</v>
      </c>
    </row>
    <row r="74" spans="1:6">
      <c r="A74" s="189" t="s">
        <v>88</v>
      </c>
      <c r="B74" s="342" t="s">
        <v>89</v>
      </c>
      <c r="C74" s="342"/>
      <c r="D74" s="342"/>
      <c r="E74" s="190">
        <f>E67</f>
        <v>1191.8499999999999</v>
      </c>
    </row>
    <row r="75" spans="1:6" ht="15.75" thickBot="1">
      <c r="A75" s="334" t="s">
        <v>108</v>
      </c>
      <c r="B75" s="335"/>
      <c r="C75" s="335"/>
      <c r="D75" s="335"/>
      <c r="E75" s="191">
        <f>SUM(E72:E74)</f>
        <v>3924.51</v>
      </c>
    </row>
    <row r="76" spans="1:6" ht="15.75" thickBot="1">
      <c r="A76" s="124"/>
      <c r="B76" s="124"/>
      <c r="C76" s="124"/>
      <c r="D76" s="124"/>
      <c r="E76" s="192"/>
    </row>
    <row r="77" spans="1:6">
      <c r="A77" s="346" t="s">
        <v>109</v>
      </c>
      <c r="B77" s="347"/>
      <c r="C77" s="347"/>
      <c r="D77" s="347"/>
      <c r="E77" s="348"/>
    </row>
    <row r="78" spans="1:6">
      <c r="A78" s="187">
        <v>3</v>
      </c>
      <c r="B78" s="344" t="s">
        <v>110</v>
      </c>
      <c r="C78" s="344"/>
      <c r="D78" s="155" t="s">
        <v>111</v>
      </c>
      <c r="E78" s="188" t="s">
        <v>107</v>
      </c>
    </row>
    <row r="79" spans="1:6">
      <c r="A79" s="189" t="s">
        <v>112</v>
      </c>
      <c r="B79" s="349" t="s">
        <v>113</v>
      </c>
      <c r="C79" s="349"/>
      <c r="D79" s="194">
        <v>4.1999999999999997E-3</v>
      </c>
      <c r="E79" s="190">
        <f t="shared" ref="E79:E84" si="1">D79*$E$29</f>
        <v>17.73</v>
      </c>
    </row>
    <row r="80" spans="1:6">
      <c r="A80" s="189" t="s">
        <v>114</v>
      </c>
      <c r="B80" s="349" t="s">
        <v>115</v>
      </c>
      <c r="C80" s="349"/>
      <c r="D80" s="194">
        <v>4.0000000000000002E-4</v>
      </c>
      <c r="E80" s="190">
        <f t="shared" si="1"/>
        <v>1.69</v>
      </c>
    </row>
    <row r="81" spans="1:6" ht="27" customHeight="1">
      <c r="A81" s="189" t="s">
        <v>65</v>
      </c>
      <c r="B81" s="349" t="s">
        <v>172</v>
      </c>
      <c r="C81" s="349"/>
      <c r="D81" s="195">
        <v>3.4799999999999998E-2</v>
      </c>
      <c r="E81" s="190">
        <f t="shared" si="1"/>
        <v>146.87</v>
      </c>
    </row>
    <row r="82" spans="1:6">
      <c r="A82" s="189" t="s">
        <v>31</v>
      </c>
      <c r="B82" s="349" t="s">
        <v>117</v>
      </c>
      <c r="C82" s="349"/>
      <c r="D82" s="194">
        <v>1.9400000000000001E-2</v>
      </c>
      <c r="E82" s="190">
        <f t="shared" si="1"/>
        <v>81.87</v>
      </c>
    </row>
    <row r="83" spans="1:6" ht="26.25" customHeight="1">
      <c r="A83" s="189" t="s">
        <v>96</v>
      </c>
      <c r="B83" s="349" t="s">
        <v>118</v>
      </c>
      <c r="C83" s="349"/>
      <c r="D83" s="194">
        <f>D82*D53</f>
        <v>7.1000000000000004E-3</v>
      </c>
      <c r="E83" s="190">
        <f t="shared" si="1"/>
        <v>29.96</v>
      </c>
      <c r="F83" s="125"/>
    </row>
    <row r="84" spans="1:6">
      <c r="A84" s="189" t="s">
        <v>119</v>
      </c>
      <c r="B84" s="340" t="s">
        <v>173</v>
      </c>
      <c r="C84" s="341"/>
      <c r="D84" s="195">
        <v>5.1999999999999998E-3</v>
      </c>
      <c r="E84" s="190">
        <f t="shared" si="1"/>
        <v>21.95</v>
      </c>
      <c r="F84" s="125"/>
    </row>
    <row r="85" spans="1:6" ht="15.75" thickBot="1">
      <c r="A85" s="334" t="s">
        <v>108</v>
      </c>
      <c r="B85" s="335"/>
      <c r="C85" s="335"/>
      <c r="D85" s="196">
        <f>SUM(D79:D84)</f>
        <v>7.1099999999999997E-2</v>
      </c>
      <c r="E85" s="191">
        <f>ROUND(SUM(E79:E84),2)</f>
        <v>300.07</v>
      </c>
      <c r="F85" s="125"/>
    </row>
    <row r="86" spans="1:6" ht="28.5" customHeight="1">
      <c r="A86" s="378" t="s">
        <v>121</v>
      </c>
      <c r="B86" s="378"/>
      <c r="C86" s="378"/>
      <c r="D86" s="378"/>
      <c r="E86" s="378"/>
      <c r="F86" s="125"/>
    </row>
    <row r="87" spans="1:6" ht="15.75" thickBot="1">
      <c r="A87" s="193"/>
      <c r="B87" s="193"/>
      <c r="C87" s="193"/>
      <c r="D87" s="193"/>
      <c r="E87" s="193"/>
      <c r="F87" s="125"/>
    </row>
    <row r="88" spans="1:6">
      <c r="A88" s="346" t="s">
        <v>122</v>
      </c>
      <c r="B88" s="347"/>
      <c r="C88" s="347"/>
      <c r="D88" s="347"/>
      <c r="E88" s="348"/>
      <c r="F88" s="125"/>
    </row>
    <row r="89" spans="1:6">
      <c r="A89" s="343" t="s">
        <v>123</v>
      </c>
      <c r="B89" s="344"/>
      <c r="C89" s="344"/>
      <c r="D89" s="344"/>
      <c r="E89" s="350"/>
      <c r="F89" s="125"/>
    </row>
    <row r="90" spans="1:6">
      <c r="A90" s="187" t="s">
        <v>124</v>
      </c>
      <c r="B90" s="344" t="s">
        <v>125</v>
      </c>
      <c r="C90" s="344"/>
      <c r="D90" s="181" t="s">
        <v>111</v>
      </c>
      <c r="E90" s="188" t="s">
        <v>107</v>
      </c>
      <c r="F90" s="125"/>
    </row>
    <row r="91" spans="1:6">
      <c r="A91" s="189" t="s">
        <v>112</v>
      </c>
      <c r="B91" s="349" t="s">
        <v>126</v>
      </c>
      <c r="C91" s="349"/>
      <c r="D91" s="97">
        <v>9.2999999999999992E-3</v>
      </c>
      <c r="E91" s="198">
        <f t="shared" ref="E91:E96" si="2">D91*$E$29</f>
        <v>39.25</v>
      </c>
      <c r="F91" s="125"/>
    </row>
    <row r="92" spans="1:6">
      <c r="A92" s="189" t="s">
        <v>114</v>
      </c>
      <c r="B92" s="349" t="s">
        <v>174</v>
      </c>
      <c r="C92" s="349"/>
      <c r="D92" s="97">
        <v>4.1999999999999997E-3</v>
      </c>
      <c r="E92" s="198">
        <f t="shared" si="2"/>
        <v>17.73</v>
      </c>
      <c r="F92" s="125"/>
    </row>
    <row r="93" spans="1:6">
      <c r="A93" s="189" t="s">
        <v>65</v>
      </c>
      <c r="B93" s="349" t="s">
        <v>128</v>
      </c>
      <c r="C93" s="349"/>
      <c r="D93" s="97">
        <v>2.0000000000000001E-4</v>
      </c>
      <c r="E93" s="198">
        <f t="shared" si="2"/>
        <v>0.84</v>
      </c>
      <c r="F93" s="125"/>
    </row>
    <row r="94" spans="1:6">
      <c r="A94" s="189" t="s">
        <v>31</v>
      </c>
      <c r="B94" s="349" t="s">
        <v>129</v>
      </c>
      <c r="C94" s="349"/>
      <c r="D94" s="97">
        <v>4.1999999999999997E-3</v>
      </c>
      <c r="E94" s="198">
        <f t="shared" si="2"/>
        <v>17.73</v>
      </c>
      <c r="F94" s="125"/>
    </row>
    <row r="95" spans="1:6">
      <c r="A95" s="189" t="s">
        <v>96</v>
      </c>
      <c r="B95" s="349" t="s">
        <v>130</v>
      </c>
      <c r="C95" s="349"/>
      <c r="D95" s="97">
        <v>2.0000000000000001E-4</v>
      </c>
      <c r="E95" s="198">
        <f t="shared" si="2"/>
        <v>0.84</v>
      </c>
      <c r="F95" s="125"/>
    </row>
    <row r="96" spans="1:6">
      <c r="A96" s="189" t="s">
        <v>119</v>
      </c>
      <c r="B96" s="349" t="s">
        <v>131</v>
      </c>
      <c r="C96" s="349"/>
      <c r="D96" s="97">
        <v>0</v>
      </c>
      <c r="E96" s="198">
        <f t="shared" si="2"/>
        <v>0</v>
      </c>
      <c r="F96" s="167" t="s">
        <v>175</v>
      </c>
    </row>
    <row r="97" spans="1:6" ht="15.75" thickBot="1">
      <c r="A97" s="337" t="s">
        <v>67</v>
      </c>
      <c r="B97" s="338"/>
      <c r="C97" s="339"/>
      <c r="D97" s="199">
        <f>SUM(D91:D96)</f>
        <v>1.8100000000000002E-2</v>
      </c>
      <c r="E97" s="191">
        <f>SUM(E91:E96)</f>
        <v>76.39</v>
      </c>
      <c r="F97" s="125"/>
    </row>
    <row r="98" spans="1:6" ht="27.75" customHeight="1" thickBot="1">
      <c r="A98" s="351" t="s">
        <v>132</v>
      </c>
      <c r="B98" s="351"/>
      <c r="C98" s="351"/>
      <c r="D98" s="351"/>
      <c r="E98" s="351"/>
      <c r="F98" s="125"/>
    </row>
    <row r="99" spans="1:6">
      <c r="A99" s="346" t="s">
        <v>133</v>
      </c>
      <c r="B99" s="347"/>
      <c r="C99" s="347"/>
      <c r="D99" s="347"/>
      <c r="E99" s="348"/>
      <c r="F99" s="125"/>
    </row>
    <row r="100" spans="1:6">
      <c r="A100" s="187" t="s">
        <v>134</v>
      </c>
      <c r="B100" s="344" t="s">
        <v>135</v>
      </c>
      <c r="C100" s="344"/>
      <c r="D100" s="344"/>
      <c r="E100" s="188" t="s">
        <v>107</v>
      </c>
    </row>
    <row r="101" spans="1:6">
      <c r="A101" s="189" t="s">
        <v>112</v>
      </c>
      <c r="B101" s="342" t="s">
        <v>136</v>
      </c>
      <c r="C101" s="342"/>
      <c r="D101" s="342"/>
      <c r="E101" s="190">
        <v>0</v>
      </c>
    </row>
    <row r="102" spans="1:6" ht="15.75" thickBot="1">
      <c r="A102" s="352" t="s">
        <v>108</v>
      </c>
      <c r="B102" s="353"/>
      <c r="C102" s="353"/>
      <c r="D102" s="353"/>
      <c r="E102" s="200">
        <v>0</v>
      </c>
    </row>
    <row r="103" spans="1:6">
      <c r="A103" s="346" t="s">
        <v>137</v>
      </c>
      <c r="B103" s="347"/>
      <c r="C103" s="347"/>
      <c r="D103" s="347"/>
      <c r="E103" s="348"/>
    </row>
    <row r="104" spans="1:6">
      <c r="A104" s="187">
        <v>4</v>
      </c>
      <c r="B104" s="344" t="s">
        <v>138</v>
      </c>
      <c r="C104" s="344"/>
      <c r="D104" s="344"/>
      <c r="E104" s="188" t="s">
        <v>107</v>
      </c>
    </row>
    <row r="105" spans="1:6">
      <c r="A105" s="189" t="s">
        <v>124</v>
      </c>
      <c r="B105" s="342" t="s">
        <v>125</v>
      </c>
      <c r="C105" s="342"/>
      <c r="D105" s="342"/>
      <c r="E105" s="190">
        <f>E97</f>
        <v>76.39</v>
      </c>
    </row>
    <row r="106" spans="1:6">
      <c r="A106" s="189" t="s">
        <v>134</v>
      </c>
      <c r="B106" s="342" t="s">
        <v>135</v>
      </c>
      <c r="C106" s="342"/>
      <c r="D106" s="342"/>
      <c r="E106" s="190">
        <v>0</v>
      </c>
    </row>
    <row r="107" spans="1:6" ht="15.75" thickBot="1">
      <c r="A107" s="334" t="s">
        <v>108</v>
      </c>
      <c r="B107" s="335"/>
      <c r="C107" s="335"/>
      <c r="D107" s="335"/>
      <c r="E107" s="191">
        <f>SUM(E105:E106)</f>
        <v>76.39</v>
      </c>
    </row>
    <row r="108" spans="1:6" ht="15.75" thickBot="1">
      <c r="A108" s="168"/>
      <c r="B108" s="125"/>
      <c r="C108" s="125"/>
      <c r="D108" s="169"/>
      <c r="E108" s="170"/>
    </row>
    <row r="109" spans="1:6">
      <c r="A109" s="346" t="s">
        <v>139</v>
      </c>
      <c r="B109" s="347"/>
      <c r="C109" s="347"/>
      <c r="D109" s="347"/>
      <c r="E109" s="348"/>
    </row>
    <row r="110" spans="1:6">
      <c r="A110" s="187">
        <v>5</v>
      </c>
      <c r="B110" s="344" t="s">
        <v>140</v>
      </c>
      <c r="C110" s="344"/>
      <c r="D110" s="344"/>
      <c r="E110" s="188" t="s">
        <v>107</v>
      </c>
    </row>
    <row r="111" spans="1:6">
      <c r="A111" s="189" t="s">
        <v>112</v>
      </c>
      <c r="B111" s="342" t="s">
        <v>141</v>
      </c>
      <c r="C111" s="342"/>
      <c r="D111" s="342"/>
      <c r="E111" s="190">
        <v>198.61</v>
      </c>
    </row>
    <row r="112" spans="1:6">
      <c r="A112" s="189" t="s">
        <v>114</v>
      </c>
      <c r="B112" s="342" t="s">
        <v>142</v>
      </c>
      <c r="C112" s="342"/>
      <c r="D112" s="342"/>
      <c r="E112" s="190">
        <v>0</v>
      </c>
    </row>
    <row r="113" spans="1:6">
      <c r="A113" s="189" t="s">
        <v>65</v>
      </c>
      <c r="B113" s="342" t="s">
        <v>143</v>
      </c>
      <c r="C113" s="342"/>
      <c r="D113" s="342"/>
      <c r="E113" s="190">
        <v>0</v>
      </c>
    </row>
    <row r="114" spans="1:6">
      <c r="A114" s="189" t="s">
        <v>31</v>
      </c>
      <c r="B114" s="342" t="s">
        <v>144</v>
      </c>
      <c r="C114" s="342"/>
      <c r="D114" s="342"/>
      <c r="E114" s="190">
        <v>0</v>
      </c>
    </row>
    <row r="115" spans="1:6" ht="15.75" thickBot="1">
      <c r="A115" s="334" t="s">
        <v>67</v>
      </c>
      <c r="B115" s="335"/>
      <c r="C115" s="335"/>
      <c r="D115" s="335"/>
      <c r="E115" s="191">
        <v>198.61</v>
      </c>
      <c r="F115" s="125"/>
    </row>
    <row r="116" spans="1:6" ht="15.75" thickBot="1">
      <c r="A116" s="168"/>
      <c r="B116" s="125"/>
      <c r="C116" s="125"/>
      <c r="D116" s="169"/>
      <c r="E116" s="170"/>
      <c r="F116" s="125"/>
    </row>
    <row r="117" spans="1:6">
      <c r="A117" s="346" t="s">
        <v>145</v>
      </c>
      <c r="B117" s="347"/>
      <c r="C117" s="347"/>
      <c r="D117" s="347"/>
      <c r="E117" s="348"/>
      <c r="F117" s="125"/>
    </row>
    <row r="118" spans="1:6">
      <c r="A118" s="187">
        <v>6</v>
      </c>
      <c r="B118" s="344" t="s">
        <v>146</v>
      </c>
      <c r="C118" s="344"/>
      <c r="D118" s="181" t="s">
        <v>111</v>
      </c>
      <c r="E118" s="188" t="s">
        <v>107</v>
      </c>
      <c r="F118" s="125"/>
    </row>
    <row r="119" spans="1:6">
      <c r="A119" s="189" t="s">
        <v>112</v>
      </c>
      <c r="B119" s="349" t="s">
        <v>147</v>
      </c>
      <c r="C119" s="349"/>
      <c r="D119" s="235">
        <v>4.2661999999999999E-2</v>
      </c>
      <c r="E119" s="190">
        <f>D119*E137</f>
        <v>372.01</v>
      </c>
      <c r="F119" s="125"/>
    </row>
    <row r="120" spans="1:6">
      <c r="A120" s="189" t="s">
        <v>114</v>
      </c>
      <c r="B120" s="349" t="s">
        <v>148</v>
      </c>
      <c r="C120" s="349"/>
      <c r="D120" s="197">
        <v>4.4999999999999998E-2</v>
      </c>
      <c r="E120" s="190">
        <f>D120*(E137+E119)</f>
        <v>409.14</v>
      </c>
      <c r="F120" s="125"/>
    </row>
    <row r="121" spans="1:6">
      <c r="A121" s="189" t="s">
        <v>65</v>
      </c>
      <c r="B121" s="349" t="s">
        <v>149</v>
      </c>
      <c r="C121" s="349"/>
      <c r="D121" s="197">
        <f>D122+D123+D124</f>
        <v>0.14249999999999999</v>
      </c>
      <c r="E121" s="190">
        <f>((E119+E120+E137)/(1-D121))*D121</f>
        <v>1578.89</v>
      </c>
      <c r="F121" s="171"/>
    </row>
    <row r="122" spans="1:6">
      <c r="A122" s="189"/>
      <c r="B122" s="349" t="s">
        <v>150</v>
      </c>
      <c r="C122" s="349"/>
      <c r="D122" s="197">
        <v>9.2499999999999999E-2</v>
      </c>
      <c r="E122" s="190">
        <f>D122*E139</f>
        <v>1024.9000000000001</v>
      </c>
      <c r="F122" s="125"/>
    </row>
    <row r="123" spans="1:6">
      <c r="A123" s="189"/>
      <c r="B123" s="349" t="s">
        <v>151</v>
      </c>
      <c r="C123" s="349"/>
      <c r="D123" s="201">
        <v>0.05</v>
      </c>
      <c r="E123" s="190">
        <f>D123*E139</f>
        <v>554</v>
      </c>
      <c r="F123" s="172"/>
    </row>
    <row r="124" spans="1:6">
      <c r="A124" s="189"/>
      <c r="B124" s="349" t="s">
        <v>152</v>
      </c>
      <c r="C124" s="349"/>
      <c r="D124" s="202">
        <v>0</v>
      </c>
      <c r="E124" s="203">
        <f>($E$137+$E$119+$E$120)/(1-$D$121)*D124</f>
        <v>0</v>
      </c>
      <c r="F124" s="125"/>
    </row>
    <row r="125" spans="1:6" ht="15.75" thickBot="1">
      <c r="A125" s="334" t="s">
        <v>67</v>
      </c>
      <c r="B125" s="335"/>
      <c r="C125" s="335"/>
      <c r="D125" s="199">
        <f>SUM(D119:D121)</f>
        <v>0.23019999999999999</v>
      </c>
      <c r="E125" s="191">
        <f>SUM(E119,E120,E121)</f>
        <v>2360.04</v>
      </c>
      <c r="F125" s="125"/>
    </row>
    <row r="126" spans="1:6">
      <c r="A126" s="160" t="s">
        <v>153</v>
      </c>
      <c r="B126" s="125"/>
      <c r="C126" s="125"/>
      <c r="D126" s="169"/>
      <c r="E126" s="170"/>
      <c r="F126" s="125"/>
    </row>
    <row r="127" spans="1:6" ht="21.75" customHeight="1">
      <c r="A127" s="345" t="s">
        <v>154</v>
      </c>
      <c r="B127" s="345"/>
      <c r="C127" s="345"/>
      <c r="D127" s="345"/>
      <c r="E127" s="345"/>
      <c r="F127" s="125"/>
    </row>
    <row r="128" spans="1:6">
      <c r="A128" s="160" t="s">
        <v>155</v>
      </c>
      <c r="B128" s="125"/>
      <c r="C128" s="125"/>
      <c r="D128" s="169"/>
      <c r="E128" s="170"/>
      <c r="F128" s="125"/>
    </row>
    <row r="129" spans="1:6" ht="15.75" thickBot="1">
      <c r="A129" s="168"/>
      <c r="B129" s="125"/>
      <c r="C129" s="125"/>
      <c r="D129" s="169"/>
      <c r="E129" s="170"/>
      <c r="F129" s="125"/>
    </row>
    <row r="130" spans="1:6">
      <c r="A130" s="346" t="s">
        <v>156</v>
      </c>
      <c r="B130" s="347"/>
      <c r="C130" s="347"/>
      <c r="D130" s="347"/>
      <c r="E130" s="348"/>
    </row>
    <row r="131" spans="1:6">
      <c r="A131" s="187"/>
      <c r="B131" s="344" t="s">
        <v>157</v>
      </c>
      <c r="C131" s="344"/>
      <c r="D131" s="344"/>
      <c r="E131" s="188" t="s">
        <v>107</v>
      </c>
    </row>
    <row r="132" spans="1:6">
      <c r="A132" s="187" t="s">
        <v>112</v>
      </c>
      <c r="B132" s="342" t="s">
        <v>41</v>
      </c>
      <c r="C132" s="342"/>
      <c r="D132" s="342"/>
      <c r="E132" s="190">
        <f>E29</f>
        <v>4220.33</v>
      </c>
    </row>
    <row r="133" spans="1:6">
      <c r="A133" s="187" t="s">
        <v>114</v>
      </c>
      <c r="B133" s="342" t="s">
        <v>57</v>
      </c>
      <c r="C133" s="342"/>
      <c r="D133" s="342"/>
      <c r="E133" s="190">
        <f>E75</f>
        <v>3924.51</v>
      </c>
    </row>
    <row r="134" spans="1:6">
      <c r="A134" s="187" t="s">
        <v>65</v>
      </c>
      <c r="B134" s="342" t="s">
        <v>109</v>
      </c>
      <c r="C134" s="342"/>
      <c r="D134" s="342"/>
      <c r="E134" s="190">
        <f>E85</f>
        <v>300.07</v>
      </c>
    </row>
    <row r="135" spans="1:6">
      <c r="A135" s="187" t="s">
        <v>31</v>
      </c>
      <c r="B135" s="342" t="s">
        <v>122</v>
      </c>
      <c r="C135" s="342"/>
      <c r="D135" s="342"/>
      <c r="E135" s="190">
        <f>E97</f>
        <v>76.39</v>
      </c>
    </row>
    <row r="136" spans="1:6">
      <c r="A136" s="187" t="s">
        <v>96</v>
      </c>
      <c r="B136" s="342" t="s">
        <v>139</v>
      </c>
      <c r="C136" s="342"/>
      <c r="D136" s="342"/>
      <c r="E136" s="190">
        <f>E115</f>
        <v>198.61</v>
      </c>
    </row>
    <row r="137" spans="1:6">
      <c r="A137" s="343" t="s">
        <v>158</v>
      </c>
      <c r="B137" s="344"/>
      <c r="C137" s="344"/>
      <c r="D137" s="344"/>
      <c r="E137" s="190">
        <f>SUM(E132:E136)</f>
        <v>8719.91</v>
      </c>
    </row>
    <row r="138" spans="1:6">
      <c r="A138" s="187" t="s">
        <v>119</v>
      </c>
      <c r="B138" s="342" t="s">
        <v>159</v>
      </c>
      <c r="C138" s="342"/>
      <c r="D138" s="342"/>
      <c r="E138" s="190">
        <f>E125</f>
        <v>2360.04</v>
      </c>
    </row>
    <row r="139" spans="1:6" ht="15.75" thickBot="1">
      <c r="A139" s="334" t="s">
        <v>160</v>
      </c>
      <c r="B139" s="335"/>
      <c r="C139" s="335"/>
      <c r="D139" s="335"/>
      <c r="E139" s="191">
        <f>SUM(E137:E138)</f>
        <v>11079.95</v>
      </c>
    </row>
    <row r="140" spans="1:6">
      <c r="A140" s="324"/>
      <c r="B140" s="324"/>
      <c r="C140" s="324"/>
      <c r="D140" s="324"/>
      <c r="E140" s="324"/>
    </row>
    <row r="141" spans="1:6">
      <c r="A141" s="125"/>
      <c r="B141" s="125"/>
      <c r="C141" s="125"/>
      <c r="D141" s="125"/>
      <c r="E141" s="125"/>
    </row>
    <row r="142" spans="1:6">
      <c r="A142" s="125"/>
      <c r="B142" s="125"/>
      <c r="C142" s="125"/>
      <c r="D142" s="125"/>
      <c r="E142" s="125"/>
    </row>
    <row r="144" spans="1:6">
      <c r="A144" s="125"/>
      <c r="B144" s="125"/>
      <c r="C144" s="125"/>
      <c r="D144" s="125"/>
      <c r="E144" s="125"/>
    </row>
    <row r="145" spans="1:5">
      <c r="A145" s="125"/>
      <c r="B145" s="125"/>
      <c r="C145" s="125"/>
      <c r="D145" s="125"/>
      <c r="E145" s="125"/>
    </row>
  </sheetData>
  <mergeCells count="123">
    <mergeCell ref="A1:E1"/>
    <mergeCell ref="A2:E2"/>
    <mergeCell ref="A3:E3"/>
    <mergeCell ref="A4:E4"/>
    <mergeCell ref="A5:E5"/>
    <mergeCell ref="A6:E6"/>
    <mergeCell ref="B61:D61"/>
    <mergeCell ref="B62:D62"/>
    <mergeCell ref="B65:D65"/>
    <mergeCell ref="A7:E7"/>
    <mergeCell ref="A8:E8"/>
    <mergeCell ref="B9:D9"/>
    <mergeCell ref="B10:D10"/>
    <mergeCell ref="B11:D11"/>
    <mergeCell ref="A29:D29"/>
    <mergeCell ref="B25:C25"/>
    <mergeCell ref="B23:C23"/>
    <mergeCell ref="B12:D12"/>
    <mergeCell ref="A13:E13"/>
    <mergeCell ref="B14:C14"/>
    <mergeCell ref="D14:E14"/>
    <mergeCell ref="B51:C51"/>
    <mergeCell ref="B52:C52"/>
    <mergeCell ref="A43:E43"/>
    <mergeCell ref="B123:C123"/>
    <mergeCell ref="B124:C124"/>
    <mergeCell ref="A125:C125"/>
    <mergeCell ref="B96:C96"/>
    <mergeCell ref="A75:D75"/>
    <mergeCell ref="B78:C78"/>
    <mergeCell ref="B79:C79"/>
    <mergeCell ref="B80:C80"/>
    <mergeCell ref="A69:E69"/>
    <mergeCell ref="A70:E70"/>
    <mergeCell ref="B71:D71"/>
    <mergeCell ref="B72:D72"/>
    <mergeCell ref="B73:D73"/>
    <mergeCell ref="B118:C118"/>
    <mergeCell ref="B119:C119"/>
    <mergeCell ref="B120:C120"/>
    <mergeCell ref="B121:C121"/>
    <mergeCell ref="B91:C91"/>
    <mergeCell ref="B92:C92"/>
    <mergeCell ref="B93:C93"/>
    <mergeCell ref="B94:C94"/>
    <mergeCell ref="B95:C95"/>
    <mergeCell ref="A85:C85"/>
    <mergeCell ref="A86:E86"/>
    <mergeCell ref="B38:C38"/>
    <mergeCell ref="A39:D39"/>
    <mergeCell ref="A40:E40"/>
    <mergeCell ref="A41:E41"/>
    <mergeCell ref="A42:E42"/>
    <mergeCell ref="A32:E32"/>
    <mergeCell ref="A33:E33"/>
    <mergeCell ref="B35:C35"/>
    <mergeCell ref="B36:C36"/>
    <mergeCell ref="A37:C37"/>
    <mergeCell ref="B22:D22"/>
    <mergeCell ref="B24:D24"/>
    <mergeCell ref="B26:D26"/>
    <mergeCell ref="B27:D27"/>
    <mergeCell ref="B28:D28"/>
    <mergeCell ref="B15:D15"/>
    <mergeCell ref="B16:D16"/>
    <mergeCell ref="B18:D18"/>
    <mergeCell ref="A20:E20"/>
    <mergeCell ref="B21:D21"/>
    <mergeCell ref="B44:C44"/>
    <mergeCell ref="B45:C45"/>
    <mergeCell ref="B46:C46"/>
    <mergeCell ref="B47:C47"/>
    <mergeCell ref="B74:D74"/>
    <mergeCell ref="A77:E77"/>
    <mergeCell ref="B81:C81"/>
    <mergeCell ref="B82:C82"/>
    <mergeCell ref="B83:C83"/>
    <mergeCell ref="A53:C53"/>
    <mergeCell ref="A57:E57"/>
    <mergeCell ref="B63:D63"/>
    <mergeCell ref="B64:D64"/>
    <mergeCell ref="A67:D67"/>
    <mergeCell ref="B66:D66"/>
    <mergeCell ref="B48:C48"/>
    <mergeCell ref="B49:C49"/>
    <mergeCell ref="B50:C50"/>
    <mergeCell ref="A88:E88"/>
    <mergeCell ref="A89:E89"/>
    <mergeCell ref="B90:C90"/>
    <mergeCell ref="A103:E103"/>
    <mergeCell ref="B104:D104"/>
    <mergeCell ref="B105:D105"/>
    <mergeCell ref="B106:D106"/>
    <mergeCell ref="A107:D107"/>
    <mergeCell ref="A98:E98"/>
    <mergeCell ref="A99:E99"/>
    <mergeCell ref="B100:D100"/>
    <mergeCell ref="B101:D101"/>
    <mergeCell ref="A102:D102"/>
    <mergeCell ref="A139:D139"/>
    <mergeCell ref="A140:E140"/>
    <mergeCell ref="B34:C34"/>
    <mergeCell ref="A97:C97"/>
    <mergeCell ref="B84:C84"/>
    <mergeCell ref="B134:D134"/>
    <mergeCell ref="B135:D135"/>
    <mergeCell ref="B136:D136"/>
    <mergeCell ref="A137:D137"/>
    <mergeCell ref="B138:D138"/>
    <mergeCell ref="A127:E127"/>
    <mergeCell ref="A130:E130"/>
    <mergeCell ref="B131:D131"/>
    <mergeCell ref="B132:D132"/>
    <mergeCell ref="B133:D133"/>
    <mergeCell ref="B114:D114"/>
    <mergeCell ref="A115:D115"/>
    <mergeCell ref="A117:E117"/>
    <mergeCell ref="B122:C122"/>
    <mergeCell ref="A109:E109"/>
    <mergeCell ref="B110:D110"/>
    <mergeCell ref="B111:D111"/>
    <mergeCell ref="B112:D112"/>
    <mergeCell ref="B113:D11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8"/>
  <sheetViews>
    <sheetView topLeftCell="A24" workbookViewId="0">
      <selection activeCell="D41" sqref="D41"/>
    </sheetView>
  </sheetViews>
  <sheetFormatPr defaultColWidth="9.140625" defaultRowHeight="12.75"/>
  <cols>
    <col min="1" max="1" width="5.7109375" style="1" customWidth="1"/>
    <col min="2" max="2" width="47.28515625" style="1" bestFit="1" customWidth="1"/>
    <col min="3" max="3" width="9.140625" style="1" customWidth="1"/>
    <col min="4" max="4" width="123.140625" style="1" customWidth="1"/>
    <col min="5" max="16384" width="9.140625" style="1"/>
  </cols>
  <sheetData>
    <row r="1" spans="1:4" ht="13.5" thickBot="1">
      <c r="A1" s="317" t="s">
        <v>41</v>
      </c>
      <c r="B1" s="318"/>
      <c r="C1" s="318"/>
      <c r="D1" s="318"/>
    </row>
    <row r="2" spans="1:4" ht="13.5" thickBot="1">
      <c r="A2" s="20">
        <v>1</v>
      </c>
      <c r="B2" s="401" t="s">
        <v>42</v>
      </c>
      <c r="C2" s="402"/>
      <c r="D2" s="21" t="s">
        <v>176</v>
      </c>
    </row>
    <row r="3" spans="1:4" ht="13.5" thickBot="1">
      <c r="A3" s="22" t="s">
        <v>22</v>
      </c>
      <c r="B3" s="403" t="s">
        <v>44</v>
      </c>
      <c r="C3" s="403"/>
      <c r="D3" s="23" t="s">
        <v>177</v>
      </c>
    </row>
    <row r="4" spans="1:4" ht="13.5" thickBot="1">
      <c r="A4" s="317" t="s">
        <v>57</v>
      </c>
      <c r="B4" s="318"/>
      <c r="C4" s="318"/>
      <c r="D4" s="318"/>
    </row>
    <row r="5" spans="1:4" ht="13.5" thickBot="1">
      <c r="A5" s="317" t="s">
        <v>58</v>
      </c>
      <c r="B5" s="318"/>
      <c r="C5" s="318"/>
      <c r="D5" s="318"/>
    </row>
    <row r="6" spans="1:4" ht="13.5" thickBot="1">
      <c r="A6" s="27" t="s">
        <v>59</v>
      </c>
      <c r="B6" s="28" t="s">
        <v>60</v>
      </c>
      <c r="C6" s="29" t="s">
        <v>61</v>
      </c>
      <c r="D6" s="37" t="s">
        <v>176</v>
      </c>
    </row>
    <row r="7" spans="1:4">
      <c r="A7" s="71" t="s">
        <v>22</v>
      </c>
      <c r="B7" s="77" t="s">
        <v>62</v>
      </c>
      <c r="C7" s="78">
        <v>8.3299999999999999E-2</v>
      </c>
      <c r="D7" s="79" t="s">
        <v>178</v>
      </c>
    </row>
    <row r="8" spans="1:4" ht="13.5" customHeight="1">
      <c r="A8" s="16" t="s">
        <v>25</v>
      </c>
      <c r="B8" s="32" t="s">
        <v>63</v>
      </c>
      <c r="C8" s="33">
        <v>0.121</v>
      </c>
      <c r="D8" s="17" t="s">
        <v>179</v>
      </c>
    </row>
    <row r="9" spans="1:4" ht="26.25" customHeight="1" thickBot="1">
      <c r="A9" s="80" t="s">
        <v>65</v>
      </c>
      <c r="B9" s="76" t="s">
        <v>66</v>
      </c>
      <c r="C9" s="81">
        <v>7.3099999999999998E-2</v>
      </c>
      <c r="D9" s="82" t="s">
        <v>180</v>
      </c>
    </row>
    <row r="10" spans="1:4" ht="13.5" thickBot="1">
      <c r="A10" s="314" t="s">
        <v>71</v>
      </c>
      <c r="B10" s="315"/>
      <c r="C10" s="315"/>
      <c r="D10" s="315"/>
    </row>
    <row r="11" spans="1:4" ht="13.5" thickBot="1">
      <c r="A11" s="27" t="s">
        <v>72</v>
      </c>
      <c r="B11" s="34" t="s">
        <v>73</v>
      </c>
      <c r="C11" s="29" t="s">
        <v>61</v>
      </c>
      <c r="D11" s="37" t="s">
        <v>176</v>
      </c>
    </row>
    <row r="12" spans="1:4">
      <c r="A12" s="15" t="s">
        <v>22</v>
      </c>
      <c r="B12" s="30" t="s">
        <v>181</v>
      </c>
      <c r="C12" s="31">
        <v>0.2</v>
      </c>
      <c r="D12" s="17" t="s">
        <v>182</v>
      </c>
    </row>
    <row r="13" spans="1:4">
      <c r="A13" s="15" t="s">
        <v>114</v>
      </c>
      <c r="B13" s="30" t="s">
        <v>183</v>
      </c>
      <c r="C13" s="31">
        <v>2.5000000000000001E-2</v>
      </c>
      <c r="D13" s="17" t="s">
        <v>184</v>
      </c>
    </row>
    <row r="14" spans="1:4" ht="38.25">
      <c r="A14" s="15" t="s">
        <v>65</v>
      </c>
      <c r="B14" s="30" t="s">
        <v>185</v>
      </c>
      <c r="C14" s="31">
        <v>0.02</v>
      </c>
      <c r="D14" s="58" t="s">
        <v>186</v>
      </c>
    </row>
    <row r="15" spans="1:4">
      <c r="A15" s="15" t="s">
        <v>31</v>
      </c>
      <c r="B15" s="30" t="s">
        <v>187</v>
      </c>
      <c r="C15" s="31">
        <v>1.4999999999999999E-2</v>
      </c>
      <c r="D15" s="17" t="s">
        <v>188</v>
      </c>
    </row>
    <row r="16" spans="1:4">
      <c r="A16" s="15" t="s">
        <v>96</v>
      </c>
      <c r="B16" s="30" t="s">
        <v>189</v>
      </c>
      <c r="C16" s="31">
        <v>0.01</v>
      </c>
      <c r="D16" s="56" t="s">
        <v>190</v>
      </c>
    </row>
    <row r="17" spans="1:4">
      <c r="A17" s="15" t="s">
        <v>119</v>
      </c>
      <c r="B17" s="30" t="s">
        <v>191</v>
      </c>
      <c r="C17" s="31">
        <v>6.0000000000000001E-3</v>
      </c>
      <c r="D17" s="17" t="s">
        <v>192</v>
      </c>
    </row>
    <row r="18" spans="1:4">
      <c r="A18" s="16" t="s">
        <v>99</v>
      </c>
      <c r="B18" s="30" t="s">
        <v>81</v>
      </c>
      <c r="C18" s="31">
        <v>2E-3</v>
      </c>
      <c r="D18" s="17" t="s">
        <v>193</v>
      </c>
    </row>
    <row r="19" spans="1:4" ht="13.5" thickBot="1">
      <c r="A19" s="16" t="s">
        <v>194</v>
      </c>
      <c r="B19" s="30" t="s">
        <v>82</v>
      </c>
      <c r="C19" s="31">
        <v>0.08</v>
      </c>
      <c r="D19" s="17" t="s">
        <v>195</v>
      </c>
    </row>
    <row r="20" spans="1:4" ht="13.5" thickBot="1">
      <c r="A20" s="317" t="s">
        <v>87</v>
      </c>
      <c r="B20" s="318"/>
      <c r="C20" s="318"/>
      <c r="D20" s="318"/>
    </row>
    <row r="21" spans="1:4" ht="13.5" thickBot="1">
      <c r="A21" s="27" t="s">
        <v>88</v>
      </c>
      <c r="B21" s="330" t="s">
        <v>89</v>
      </c>
      <c r="C21" s="316"/>
      <c r="D21" s="37" t="s">
        <v>176</v>
      </c>
    </row>
    <row r="22" spans="1:4">
      <c r="A22" s="8" t="s">
        <v>22</v>
      </c>
      <c r="B22" s="303" t="s">
        <v>92</v>
      </c>
      <c r="C22" s="403"/>
      <c r="D22" s="23" t="s">
        <v>196</v>
      </c>
    </row>
    <row r="23" spans="1:4">
      <c r="A23" s="10" t="s">
        <v>25</v>
      </c>
      <c r="B23" s="306" t="s">
        <v>197</v>
      </c>
      <c r="C23" s="404"/>
      <c r="D23" s="23" t="s">
        <v>198</v>
      </c>
    </row>
    <row r="24" spans="1:4">
      <c r="A24" s="10" t="s">
        <v>65</v>
      </c>
      <c r="B24" s="405" t="s">
        <v>94</v>
      </c>
      <c r="C24" s="329"/>
      <c r="D24" s="23" t="s">
        <v>199</v>
      </c>
    </row>
    <row r="25" spans="1:4">
      <c r="A25" s="10" t="s">
        <v>47</v>
      </c>
      <c r="B25" s="405" t="s">
        <v>95</v>
      </c>
      <c r="C25" s="329"/>
      <c r="D25" s="23" t="s">
        <v>200</v>
      </c>
    </row>
    <row r="26" spans="1:4" ht="13.5" thickBot="1">
      <c r="A26" s="8" t="s">
        <v>96</v>
      </c>
      <c r="B26" s="303" t="s">
        <v>97</v>
      </c>
      <c r="C26" s="403"/>
      <c r="D26" s="23" t="s">
        <v>201</v>
      </c>
    </row>
    <row r="27" spans="1:4" ht="13.5" thickBot="1">
      <c r="A27" s="317" t="s">
        <v>109</v>
      </c>
      <c r="B27" s="318"/>
      <c r="C27" s="318"/>
      <c r="D27" s="318"/>
    </row>
    <row r="28" spans="1:4" ht="13.5" thickBot="1">
      <c r="A28" s="41">
        <v>3</v>
      </c>
      <c r="B28" s="34" t="s">
        <v>110</v>
      </c>
      <c r="C28" s="45" t="s">
        <v>111</v>
      </c>
      <c r="D28" s="42" t="s">
        <v>176</v>
      </c>
    </row>
    <row r="29" spans="1:4" ht="13.5" thickBot="1">
      <c r="A29" s="43" t="s">
        <v>112</v>
      </c>
      <c r="B29" s="46" t="s">
        <v>113</v>
      </c>
      <c r="C29" s="47">
        <v>4.1999999999999997E-3</v>
      </c>
      <c r="D29" s="57" t="s">
        <v>202</v>
      </c>
    </row>
    <row r="30" spans="1:4" ht="13.5" thickBot="1">
      <c r="A30" s="43" t="s">
        <v>114</v>
      </c>
      <c r="B30" s="46" t="s">
        <v>115</v>
      </c>
      <c r="C30" s="47">
        <f>8%*C29</f>
        <v>2.9999999999999997E-4</v>
      </c>
      <c r="D30" s="57" t="s">
        <v>203</v>
      </c>
    </row>
    <row r="31" spans="1:4" ht="26.25" thickBot="1">
      <c r="A31" s="43" t="s">
        <v>65</v>
      </c>
      <c r="B31" s="46" t="s">
        <v>116</v>
      </c>
      <c r="C31" s="47">
        <v>4.3499999999999997E-2</v>
      </c>
      <c r="D31" s="17" t="s">
        <v>204</v>
      </c>
    </row>
    <row r="32" spans="1:4" ht="13.5" thickBot="1">
      <c r="A32" s="43" t="s">
        <v>31</v>
      </c>
      <c r="B32" s="46" t="s">
        <v>117</v>
      </c>
      <c r="C32" s="47">
        <v>1.9400000000000001E-2</v>
      </c>
      <c r="D32" s="17" t="s">
        <v>205</v>
      </c>
    </row>
    <row r="33" spans="1:4" ht="26.25" thickBot="1">
      <c r="A33" s="43" t="s">
        <v>96</v>
      </c>
      <c r="B33" s="46" t="s">
        <v>118</v>
      </c>
      <c r="C33" s="47">
        <f>'Secretariado Executivo'!C88</f>
        <v>0</v>
      </c>
      <c r="D33" s="17" t="s">
        <v>206</v>
      </c>
    </row>
    <row r="34" spans="1:4" ht="26.25" thickBot="1">
      <c r="A34" s="43" t="s">
        <v>119</v>
      </c>
      <c r="B34" s="46" t="s">
        <v>120</v>
      </c>
      <c r="C34" s="47">
        <v>6.4999999999999997E-3</v>
      </c>
      <c r="D34" s="17" t="s">
        <v>207</v>
      </c>
    </row>
    <row r="35" spans="1:4" ht="13.5" thickBot="1">
      <c r="A35" s="317" t="s">
        <v>122</v>
      </c>
      <c r="B35" s="318"/>
      <c r="C35" s="318"/>
      <c r="D35" s="318"/>
    </row>
    <row r="36" spans="1:4" ht="13.5" thickBot="1">
      <c r="A36" s="41" t="s">
        <v>124</v>
      </c>
      <c r="B36" s="48" t="s">
        <v>125</v>
      </c>
      <c r="C36" s="41" t="s">
        <v>111</v>
      </c>
      <c r="D36" s="42" t="s">
        <v>176</v>
      </c>
    </row>
    <row r="37" spans="1:4" ht="18.75" customHeight="1" thickBot="1">
      <c r="A37" s="43" t="s">
        <v>112</v>
      </c>
      <c r="B37" s="46" t="s">
        <v>126</v>
      </c>
      <c r="C37" s="49">
        <v>9.2999999999999992E-3</v>
      </c>
      <c r="D37" s="17" t="s">
        <v>208</v>
      </c>
    </row>
    <row r="38" spans="1:4" ht="13.5" thickBot="1">
      <c r="A38" s="43" t="s">
        <v>114</v>
      </c>
      <c r="B38" s="46" t="s">
        <v>127</v>
      </c>
      <c r="C38" s="49">
        <v>4.1999999999999997E-3</v>
      </c>
      <c r="D38" s="23" t="s">
        <v>209</v>
      </c>
    </row>
    <row r="39" spans="1:4" ht="13.5" thickBot="1">
      <c r="A39" s="43" t="s">
        <v>65</v>
      </c>
      <c r="B39" s="46" t="s">
        <v>128</v>
      </c>
      <c r="C39" s="49">
        <v>2.0000000000000001E-4</v>
      </c>
      <c r="D39" s="23" t="s">
        <v>210</v>
      </c>
    </row>
    <row r="40" spans="1:4" ht="26.25" thickBot="1">
      <c r="A40" s="43" t="s">
        <v>31</v>
      </c>
      <c r="B40" s="46" t="s">
        <v>129</v>
      </c>
      <c r="C40" s="49">
        <v>4.1999999999999997E-3</v>
      </c>
      <c r="D40" s="60" t="s">
        <v>211</v>
      </c>
    </row>
    <row r="41" spans="1:4" ht="13.5" thickBot="1">
      <c r="A41" s="43" t="s">
        <v>96</v>
      </c>
      <c r="B41" s="46" t="s">
        <v>212</v>
      </c>
      <c r="C41" s="49">
        <v>2.0000000000000001E-4</v>
      </c>
      <c r="D41" s="23" t="s">
        <v>213</v>
      </c>
    </row>
    <row r="42" spans="1:4" ht="13.5" thickBot="1">
      <c r="A42" s="317" t="s">
        <v>145</v>
      </c>
      <c r="B42" s="318"/>
      <c r="C42" s="318"/>
      <c r="D42" s="318"/>
    </row>
    <row r="43" spans="1:4" ht="26.25" thickBot="1">
      <c r="A43" s="41">
        <v>6</v>
      </c>
      <c r="B43" s="50" t="s">
        <v>146</v>
      </c>
      <c r="C43" s="34" t="s">
        <v>214</v>
      </c>
      <c r="D43" s="42" t="s">
        <v>107</v>
      </c>
    </row>
    <row r="44" spans="1:4" ht="13.5" thickBot="1">
      <c r="A44" s="43" t="s">
        <v>112</v>
      </c>
      <c r="B44" s="51" t="s">
        <v>147</v>
      </c>
      <c r="C44" s="52">
        <v>0.05</v>
      </c>
      <c r="D44" s="57" t="s">
        <v>215</v>
      </c>
    </row>
    <row r="45" spans="1:4" ht="13.5" thickBot="1">
      <c r="A45" s="43" t="s">
        <v>114</v>
      </c>
      <c r="B45" s="51" t="s">
        <v>148</v>
      </c>
      <c r="C45" s="52">
        <v>0.05</v>
      </c>
      <c r="D45" s="57" t="s">
        <v>215</v>
      </c>
    </row>
    <row r="46" spans="1:4" ht="13.5" thickBot="1">
      <c r="A46" s="43" t="s">
        <v>65</v>
      </c>
      <c r="B46" s="51" t="s">
        <v>149</v>
      </c>
      <c r="C46" s="49"/>
      <c r="D46" s="44"/>
    </row>
    <row r="47" spans="1:4" ht="39" thickBot="1">
      <c r="A47" s="43"/>
      <c r="B47" s="51" t="s">
        <v>150</v>
      </c>
      <c r="C47" s="49">
        <f>7.6%+1.65%</f>
        <v>9.2499999999999999E-2</v>
      </c>
      <c r="D47" s="59" t="s">
        <v>216</v>
      </c>
    </row>
    <row r="48" spans="1:4" ht="13.5" thickBot="1">
      <c r="A48" s="43"/>
      <c r="B48" s="51" t="s">
        <v>151</v>
      </c>
      <c r="C48" s="52">
        <v>0.05</v>
      </c>
      <c r="D48" s="57" t="s">
        <v>217</v>
      </c>
    </row>
  </sheetData>
  <mergeCells count="16">
    <mergeCell ref="A42:D42"/>
    <mergeCell ref="A27:D27"/>
    <mergeCell ref="A35:D35"/>
    <mergeCell ref="B26:C26"/>
    <mergeCell ref="A10:D10"/>
    <mergeCell ref="A20:D20"/>
    <mergeCell ref="B21:C21"/>
    <mergeCell ref="B22:C22"/>
    <mergeCell ref="B23:C23"/>
    <mergeCell ref="B24:C24"/>
    <mergeCell ref="B25:C25"/>
    <mergeCell ref="A4:D4"/>
    <mergeCell ref="A5:D5"/>
    <mergeCell ref="A1:D1"/>
    <mergeCell ref="B2:C2"/>
    <mergeCell ref="B3:C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F74E2-3C11-4FA8-8708-86D1AF91F56E}">
  <sheetPr>
    <pageSetUpPr fitToPage="1"/>
  </sheetPr>
  <dimension ref="A1:L32"/>
  <sheetViews>
    <sheetView topLeftCell="A20" zoomScaleNormal="100" workbookViewId="0">
      <selection activeCell="K1" sqref="K1"/>
    </sheetView>
  </sheetViews>
  <sheetFormatPr defaultRowHeight="12.75"/>
  <cols>
    <col min="1" max="1" width="9.28515625" style="204" customWidth="1"/>
    <col min="2" max="2" width="34.5703125" style="125" customWidth="1"/>
    <col min="3" max="3" width="11.140625" style="125" customWidth="1"/>
    <col min="4" max="7" width="13.140625" style="125" customWidth="1"/>
    <col min="8" max="8" width="19.28515625" style="125" bestFit="1" customWidth="1"/>
    <col min="9" max="9" width="19.140625" style="125" bestFit="1" customWidth="1"/>
    <col min="10" max="10" width="14.85546875" style="125" customWidth="1"/>
    <col min="11" max="11" width="15.7109375" style="125" customWidth="1"/>
    <col min="12" max="12" width="11.140625" style="125" customWidth="1"/>
    <col min="13" max="255" width="8.85546875" style="125"/>
    <col min="256" max="256" width="3.7109375" style="125" bestFit="1" customWidth="1"/>
    <col min="257" max="257" width="52.85546875" style="125" customWidth="1"/>
    <col min="258" max="258" width="6.7109375" style="125" customWidth="1"/>
    <col min="259" max="259" width="5.5703125" style="125" customWidth="1"/>
    <col min="260" max="260" width="9.140625" style="125" customWidth="1"/>
    <col min="261" max="261" width="8.85546875" style="125" customWidth="1"/>
    <col min="262" max="262" width="8.7109375" style="125" customWidth="1"/>
    <col min="263" max="263" width="9" style="125" customWidth="1"/>
    <col min="264" max="264" width="9.140625" style="125" customWidth="1"/>
    <col min="265" max="265" width="9.28515625" style="125" customWidth="1"/>
    <col min="266" max="266" width="10" style="125" customWidth="1"/>
    <col min="267" max="267" width="11" style="125" customWidth="1"/>
    <col min="268" max="511" width="8.85546875" style="125"/>
    <col min="512" max="512" width="3.7109375" style="125" bestFit="1" customWidth="1"/>
    <col min="513" max="513" width="52.85546875" style="125" customWidth="1"/>
    <col min="514" max="514" width="6.7109375" style="125" customWidth="1"/>
    <col min="515" max="515" width="5.5703125" style="125" customWidth="1"/>
    <col min="516" max="516" width="9.140625" style="125" customWidth="1"/>
    <col min="517" max="517" width="8.85546875" style="125" customWidth="1"/>
    <col min="518" max="518" width="8.7109375" style="125" customWidth="1"/>
    <col min="519" max="519" width="9" style="125" customWidth="1"/>
    <col min="520" max="520" width="9.140625" style="125" customWidth="1"/>
    <col min="521" max="521" width="9.28515625" style="125" customWidth="1"/>
    <col min="522" max="522" width="10" style="125" customWidth="1"/>
    <col min="523" max="523" width="11" style="125" customWidth="1"/>
    <col min="524" max="767" width="8.85546875" style="125"/>
    <col min="768" max="768" width="3.7109375" style="125" bestFit="1" customWidth="1"/>
    <col min="769" max="769" width="52.85546875" style="125" customWidth="1"/>
    <col min="770" max="770" width="6.7109375" style="125" customWidth="1"/>
    <col min="771" max="771" width="5.5703125" style="125" customWidth="1"/>
    <col min="772" max="772" width="9.140625" style="125" customWidth="1"/>
    <col min="773" max="773" width="8.85546875" style="125" customWidth="1"/>
    <col min="774" max="774" width="8.7109375" style="125" customWidth="1"/>
    <col min="775" max="775" width="9" style="125" customWidth="1"/>
    <col min="776" max="776" width="9.140625" style="125" customWidth="1"/>
    <col min="777" max="777" width="9.28515625" style="125" customWidth="1"/>
    <col min="778" max="778" width="10" style="125" customWidth="1"/>
    <col min="779" max="779" width="11" style="125" customWidth="1"/>
    <col min="780" max="1023" width="8.85546875" style="125"/>
    <col min="1024" max="1024" width="3.7109375" style="125" bestFit="1" customWidth="1"/>
    <col min="1025" max="1025" width="52.85546875" style="125" customWidth="1"/>
    <col min="1026" max="1026" width="6.7109375" style="125" customWidth="1"/>
    <col min="1027" max="1027" width="5.5703125" style="125" customWidth="1"/>
    <col min="1028" max="1028" width="9.140625" style="125" customWidth="1"/>
    <col min="1029" max="1029" width="8.85546875" style="125" customWidth="1"/>
    <col min="1030" max="1030" width="8.7109375" style="125" customWidth="1"/>
    <col min="1031" max="1031" width="9" style="125" customWidth="1"/>
    <col min="1032" max="1032" width="9.140625" style="125" customWidth="1"/>
    <col min="1033" max="1033" width="9.28515625" style="125" customWidth="1"/>
    <col min="1034" max="1034" width="10" style="125" customWidth="1"/>
    <col min="1035" max="1035" width="11" style="125" customWidth="1"/>
    <col min="1036" max="1279" width="8.85546875" style="125"/>
    <col min="1280" max="1280" width="3.7109375" style="125" bestFit="1" customWidth="1"/>
    <col min="1281" max="1281" width="52.85546875" style="125" customWidth="1"/>
    <col min="1282" max="1282" width="6.7109375" style="125" customWidth="1"/>
    <col min="1283" max="1283" width="5.5703125" style="125" customWidth="1"/>
    <col min="1284" max="1284" width="9.140625" style="125" customWidth="1"/>
    <col min="1285" max="1285" width="8.85546875" style="125" customWidth="1"/>
    <col min="1286" max="1286" width="8.7109375" style="125" customWidth="1"/>
    <col min="1287" max="1287" width="9" style="125" customWidth="1"/>
    <col min="1288" max="1288" width="9.140625" style="125" customWidth="1"/>
    <col min="1289" max="1289" width="9.28515625" style="125" customWidth="1"/>
    <col min="1290" max="1290" width="10" style="125" customWidth="1"/>
    <col min="1291" max="1291" width="11" style="125" customWidth="1"/>
    <col min="1292" max="1535" width="8.85546875" style="125"/>
    <col min="1536" max="1536" width="3.7109375" style="125" bestFit="1" customWidth="1"/>
    <col min="1537" max="1537" width="52.85546875" style="125" customWidth="1"/>
    <col min="1538" max="1538" width="6.7109375" style="125" customWidth="1"/>
    <col min="1539" max="1539" width="5.5703125" style="125" customWidth="1"/>
    <col min="1540" max="1540" width="9.140625" style="125" customWidth="1"/>
    <col min="1541" max="1541" width="8.85546875" style="125" customWidth="1"/>
    <col min="1542" max="1542" width="8.7109375" style="125" customWidth="1"/>
    <col min="1543" max="1543" width="9" style="125" customWidth="1"/>
    <col min="1544" max="1544" width="9.140625" style="125" customWidth="1"/>
    <col min="1545" max="1545" width="9.28515625" style="125" customWidth="1"/>
    <col min="1546" max="1546" width="10" style="125" customWidth="1"/>
    <col min="1547" max="1547" width="11" style="125" customWidth="1"/>
    <col min="1548" max="1791" width="8.85546875" style="125"/>
    <col min="1792" max="1792" width="3.7109375" style="125" bestFit="1" customWidth="1"/>
    <col min="1793" max="1793" width="52.85546875" style="125" customWidth="1"/>
    <col min="1794" max="1794" width="6.7109375" style="125" customWidth="1"/>
    <col min="1795" max="1795" width="5.5703125" style="125" customWidth="1"/>
    <col min="1796" max="1796" width="9.140625" style="125" customWidth="1"/>
    <col min="1797" max="1797" width="8.85546875" style="125" customWidth="1"/>
    <col min="1798" max="1798" width="8.7109375" style="125" customWidth="1"/>
    <col min="1799" max="1799" width="9" style="125" customWidth="1"/>
    <col min="1800" max="1800" width="9.140625" style="125" customWidth="1"/>
    <col min="1801" max="1801" width="9.28515625" style="125" customWidth="1"/>
    <col min="1802" max="1802" width="10" style="125" customWidth="1"/>
    <col min="1803" max="1803" width="11" style="125" customWidth="1"/>
    <col min="1804" max="2047" width="8.85546875" style="125"/>
    <col min="2048" max="2048" width="3.7109375" style="125" bestFit="1" customWidth="1"/>
    <col min="2049" max="2049" width="52.85546875" style="125" customWidth="1"/>
    <col min="2050" max="2050" width="6.7109375" style="125" customWidth="1"/>
    <col min="2051" max="2051" width="5.5703125" style="125" customWidth="1"/>
    <col min="2052" max="2052" width="9.140625" style="125" customWidth="1"/>
    <col min="2053" max="2053" width="8.85546875" style="125" customWidth="1"/>
    <col min="2054" max="2054" width="8.7109375" style="125" customWidth="1"/>
    <col min="2055" max="2055" width="9" style="125" customWidth="1"/>
    <col min="2056" max="2056" width="9.140625" style="125" customWidth="1"/>
    <col min="2057" max="2057" width="9.28515625" style="125" customWidth="1"/>
    <col min="2058" max="2058" width="10" style="125" customWidth="1"/>
    <col min="2059" max="2059" width="11" style="125" customWidth="1"/>
    <col min="2060" max="2303" width="8.85546875" style="125"/>
    <col min="2304" max="2304" width="3.7109375" style="125" bestFit="1" customWidth="1"/>
    <col min="2305" max="2305" width="52.85546875" style="125" customWidth="1"/>
    <col min="2306" max="2306" width="6.7109375" style="125" customWidth="1"/>
    <col min="2307" max="2307" width="5.5703125" style="125" customWidth="1"/>
    <col min="2308" max="2308" width="9.140625" style="125" customWidth="1"/>
    <col min="2309" max="2309" width="8.85546875" style="125" customWidth="1"/>
    <col min="2310" max="2310" width="8.7109375" style="125" customWidth="1"/>
    <col min="2311" max="2311" width="9" style="125" customWidth="1"/>
    <col min="2312" max="2312" width="9.140625" style="125" customWidth="1"/>
    <col min="2313" max="2313" width="9.28515625" style="125" customWidth="1"/>
    <col min="2314" max="2314" width="10" style="125" customWidth="1"/>
    <col min="2315" max="2315" width="11" style="125" customWidth="1"/>
    <col min="2316" max="2559" width="8.85546875" style="125"/>
    <col min="2560" max="2560" width="3.7109375" style="125" bestFit="1" customWidth="1"/>
    <col min="2561" max="2561" width="52.85546875" style="125" customWidth="1"/>
    <col min="2562" max="2562" width="6.7109375" style="125" customWidth="1"/>
    <col min="2563" max="2563" width="5.5703125" style="125" customWidth="1"/>
    <col min="2564" max="2564" width="9.140625" style="125" customWidth="1"/>
    <col min="2565" max="2565" width="8.85546875" style="125" customWidth="1"/>
    <col min="2566" max="2566" width="8.7109375" style="125" customWidth="1"/>
    <col min="2567" max="2567" width="9" style="125" customWidth="1"/>
    <col min="2568" max="2568" width="9.140625" style="125" customWidth="1"/>
    <col min="2569" max="2569" width="9.28515625" style="125" customWidth="1"/>
    <col min="2570" max="2570" width="10" style="125" customWidth="1"/>
    <col min="2571" max="2571" width="11" style="125" customWidth="1"/>
    <col min="2572" max="2815" width="8.85546875" style="125"/>
    <col min="2816" max="2816" width="3.7109375" style="125" bestFit="1" customWidth="1"/>
    <col min="2817" max="2817" width="52.85546875" style="125" customWidth="1"/>
    <col min="2818" max="2818" width="6.7109375" style="125" customWidth="1"/>
    <col min="2819" max="2819" width="5.5703125" style="125" customWidth="1"/>
    <col min="2820" max="2820" width="9.140625" style="125" customWidth="1"/>
    <col min="2821" max="2821" width="8.85546875" style="125" customWidth="1"/>
    <col min="2822" max="2822" width="8.7109375" style="125" customWidth="1"/>
    <col min="2823" max="2823" width="9" style="125" customWidth="1"/>
    <col min="2824" max="2824" width="9.140625" style="125" customWidth="1"/>
    <col min="2825" max="2825" width="9.28515625" style="125" customWidth="1"/>
    <col min="2826" max="2826" width="10" style="125" customWidth="1"/>
    <col min="2827" max="2827" width="11" style="125" customWidth="1"/>
    <col min="2828" max="3071" width="8.85546875" style="125"/>
    <col min="3072" max="3072" width="3.7109375" style="125" bestFit="1" customWidth="1"/>
    <col min="3073" max="3073" width="52.85546875" style="125" customWidth="1"/>
    <col min="3074" max="3074" width="6.7109375" style="125" customWidth="1"/>
    <col min="3075" max="3075" width="5.5703125" style="125" customWidth="1"/>
    <col min="3076" max="3076" width="9.140625" style="125" customWidth="1"/>
    <col min="3077" max="3077" width="8.85546875" style="125" customWidth="1"/>
    <col min="3078" max="3078" width="8.7109375" style="125" customWidth="1"/>
    <col min="3079" max="3079" width="9" style="125" customWidth="1"/>
    <col min="3080" max="3080" width="9.140625" style="125" customWidth="1"/>
    <col min="3081" max="3081" width="9.28515625" style="125" customWidth="1"/>
    <col min="3082" max="3082" width="10" style="125" customWidth="1"/>
    <col min="3083" max="3083" width="11" style="125" customWidth="1"/>
    <col min="3084" max="3327" width="8.85546875" style="125"/>
    <col min="3328" max="3328" width="3.7109375" style="125" bestFit="1" customWidth="1"/>
    <col min="3329" max="3329" width="52.85546875" style="125" customWidth="1"/>
    <col min="3330" max="3330" width="6.7109375" style="125" customWidth="1"/>
    <col min="3331" max="3331" width="5.5703125" style="125" customWidth="1"/>
    <col min="3332" max="3332" width="9.140625" style="125" customWidth="1"/>
    <col min="3333" max="3333" width="8.85546875" style="125" customWidth="1"/>
    <col min="3334" max="3334" width="8.7109375" style="125" customWidth="1"/>
    <col min="3335" max="3335" width="9" style="125" customWidth="1"/>
    <col min="3336" max="3336" width="9.140625" style="125" customWidth="1"/>
    <col min="3337" max="3337" width="9.28515625" style="125" customWidth="1"/>
    <col min="3338" max="3338" width="10" style="125" customWidth="1"/>
    <col min="3339" max="3339" width="11" style="125" customWidth="1"/>
    <col min="3340" max="3583" width="8.85546875" style="125"/>
    <col min="3584" max="3584" width="3.7109375" style="125" bestFit="1" customWidth="1"/>
    <col min="3585" max="3585" width="52.85546875" style="125" customWidth="1"/>
    <col min="3586" max="3586" width="6.7109375" style="125" customWidth="1"/>
    <col min="3587" max="3587" width="5.5703125" style="125" customWidth="1"/>
    <col min="3588" max="3588" width="9.140625" style="125" customWidth="1"/>
    <col min="3589" max="3589" width="8.85546875" style="125" customWidth="1"/>
    <col min="3590" max="3590" width="8.7109375" style="125" customWidth="1"/>
    <col min="3591" max="3591" width="9" style="125" customWidth="1"/>
    <col min="3592" max="3592" width="9.140625" style="125" customWidth="1"/>
    <col min="3593" max="3593" width="9.28515625" style="125" customWidth="1"/>
    <col min="3594" max="3594" width="10" style="125" customWidth="1"/>
    <col min="3595" max="3595" width="11" style="125" customWidth="1"/>
    <col min="3596" max="3839" width="8.85546875" style="125"/>
    <col min="3840" max="3840" width="3.7109375" style="125" bestFit="1" customWidth="1"/>
    <col min="3841" max="3841" width="52.85546875" style="125" customWidth="1"/>
    <col min="3842" max="3842" width="6.7109375" style="125" customWidth="1"/>
    <col min="3843" max="3843" width="5.5703125" style="125" customWidth="1"/>
    <col min="3844" max="3844" width="9.140625" style="125" customWidth="1"/>
    <col min="3845" max="3845" width="8.85546875" style="125" customWidth="1"/>
    <col min="3846" max="3846" width="8.7109375" style="125" customWidth="1"/>
    <col min="3847" max="3847" width="9" style="125" customWidth="1"/>
    <col min="3848" max="3848" width="9.140625" style="125" customWidth="1"/>
    <col min="3849" max="3849" width="9.28515625" style="125" customWidth="1"/>
    <col min="3850" max="3850" width="10" style="125" customWidth="1"/>
    <col min="3851" max="3851" width="11" style="125" customWidth="1"/>
    <col min="3852" max="4095" width="8.85546875" style="125"/>
    <col min="4096" max="4096" width="3.7109375" style="125" bestFit="1" customWidth="1"/>
    <col min="4097" max="4097" width="52.85546875" style="125" customWidth="1"/>
    <col min="4098" max="4098" width="6.7109375" style="125" customWidth="1"/>
    <col min="4099" max="4099" width="5.5703125" style="125" customWidth="1"/>
    <col min="4100" max="4100" width="9.140625" style="125" customWidth="1"/>
    <col min="4101" max="4101" width="8.85546875" style="125" customWidth="1"/>
    <col min="4102" max="4102" width="8.7109375" style="125" customWidth="1"/>
    <col min="4103" max="4103" width="9" style="125" customWidth="1"/>
    <col min="4104" max="4104" width="9.140625" style="125" customWidth="1"/>
    <col min="4105" max="4105" width="9.28515625" style="125" customWidth="1"/>
    <col min="4106" max="4106" width="10" style="125" customWidth="1"/>
    <col min="4107" max="4107" width="11" style="125" customWidth="1"/>
    <col min="4108" max="4351" width="8.85546875" style="125"/>
    <col min="4352" max="4352" width="3.7109375" style="125" bestFit="1" customWidth="1"/>
    <col min="4353" max="4353" width="52.85546875" style="125" customWidth="1"/>
    <col min="4354" max="4354" width="6.7109375" style="125" customWidth="1"/>
    <col min="4355" max="4355" width="5.5703125" style="125" customWidth="1"/>
    <col min="4356" max="4356" width="9.140625" style="125" customWidth="1"/>
    <col min="4357" max="4357" width="8.85546875" style="125" customWidth="1"/>
    <col min="4358" max="4358" width="8.7109375" style="125" customWidth="1"/>
    <col min="4359" max="4359" width="9" style="125" customWidth="1"/>
    <col min="4360" max="4360" width="9.140625" style="125" customWidth="1"/>
    <col min="4361" max="4361" width="9.28515625" style="125" customWidth="1"/>
    <col min="4362" max="4362" width="10" style="125" customWidth="1"/>
    <col min="4363" max="4363" width="11" style="125" customWidth="1"/>
    <col min="4364" max="4607" width="8.85546875" style="125"/>
    <col min="4608" max="4608" width="3.7109375" style="125" bestFit="1" customWidth="1"/>
    <col min="4609" max="4609" width="52.85546875" style="125" customWidth="1"/>
    <col min="4610" max="4610" width="6.7109375" style="125" customWidth="1"/>
    <col min="4611" max="4611" width="5.5703125" style="125" customWidth="1"/>
    <col min="4612" max="4612" width="9.140625" style="125" customWidth="1"/>
    <col min="4613" max="4613" width="8.85546875" style="125" customWidth="1"/>
    <col min="4614" max="4614" width="8.7109375" style="125" customWidth="1"/>
    <col min="4615" max="4615" width="9" style="125" customWidth="1"/>
    <col min="4616" max="4616" width="9.140625" style="125" customWidth="1"/>
    <col min="4617" max="4617" width="9.28515625" style="125" customWidth="1"/>
    <col min="4618" max="4618" width="10" style="125" customWidth="1"/>
    <col min="4619" max="4619" width="11" style="125" customWidth="1"/>
    <col min="4620" max="4863" width="8.85546875" style="125"/>
    <col min="4864" max="4864" width="3.7109375" style="125" bestFit="1" customWidth="1"/>
    <col min="4865" max="4865" width="52.85546875" style="125" customWidth="1"/>
    <col min="4866" max="4866" width="6.7109375" style="125" customWidth="1"/>
    <col min="4867" max="4867" width="5.5703125" style="125" customWidth="1"/>
    <col min="4868" max="4868" width="9.140625" style="125" customWidth="1"/>
    <col min="4869" max="4869" width="8.85546875" style="125" customWidth="1"/>
    <col min="4870" max="4870" width="8.7109375" style="125" customWidth="1"/>
    <col min="4871" max="4871" width="9" style="125" customWidth="1"/>
    <col min="4872" max="4872" width="9.140625" style="125" customWidth="1"/>
    <col min="4873" max="4873" width="9.28515625" style="125" customWidth="1"/>
    <col min="4874" max="4874" width="10" style="125" customWidth="1"/>
    <col min="4875" max="4875" width="11" style="125" customWidth="1"/>
    <col min="4876" max="5119" width="8.85546875" style="125"/>
    <col min="5120" max="5120" width="3.7109375" style="125" bestFit="1" customWidth="1"/>
    <col min="5121" max="5121" width="52.85546875" style="125" customWidth="1"/>
    <col min="5122" max="5122" width="6.7109375" style="125" customWidth="1"/>
    <col min="5123" max="5123" width="5.5703125" style="125" customWidth="1"/>
    <col min="5124" max="5124" width="9.140625" style="125" customWidth="1"/>
    <col min="5125" max="5125" width="8.85546875" style="125" customWidth="1"/>
    <col min="5126" max="5126" width="8.7109375" style="125" customWidth="1"/>
    <col min="5127" max="5127" width="9" style="125" customWidth="1"/>
    <col min="5128" max="5128" width="9.140625" style="125" customWidth="1"/>
    <col min="5129" max="5129" width="9.28515625" style="125" customWidth="1"/>
    <col min="5130" max="5130" width="10" style="125" customWidth="1"/>
    <col min="5131" max="5131" width="11" style="125" customWidth="1"/>
    <col min="5132" max="5375" width="8.85546875" style="125"/>
    <col min="5376" max="5376" width="3.7109375" style="125" bestFit="1" customWidth="1"/>
    <col min="5377" max="5377" width="52.85546875" style="125" customWidth="1"/>
    <col min="5378" max="5378" width="6.7109375" style="125" customWidth="1"/>
    <col min="5379" max="5379" width="5.5703125" style="125" customWidth="1"/>
    <col min="5380" max="5380" width="9.140625" style="125" customWidth="1"/>
    <col min="5381" max="5381" width="8.85546875" style="125" customWidth="1"/>
    <col min="5382" max="5382" width="8.7109375" style="125" customWidth="1"/>
    <col min="5383" max="5383" width="9" style="125" customWidth="1"/>
    <col min="5384" max="5384" width="9.140625" style="125" customWidth="1"/>
    <col min="5385" max="5385" width="9.28515625" style="125" customWidth="1"/>
    <col min="5386" max="5386" width="10" style="125" customWidth="1"/>
    <col min="5387" max="5387" width="11" style="125" customWidth="1"/>
    <col min="5388" max="5631" width="8.85546875" style="125"/>
    <col min="5632" max="5632" width="3.7109375" style="125" bestFit="1" customWidth="1"/>
    <col min="5633" max="5633" width="52.85546875" style="125" customWidth="1"/>
    <col min="5634" max="5634" width="6.7109375" style="125" customWidth="1"/>
    <col min="5635" max="5635" width="5.5703125" style="125" customWidth="1"/>
    <col min="5636" max="5636" width="9.140625" style="125" customWidth="1"/>
    <col min="5637" max="5637" width="8.85546875" style="125" customWidth="1"/>
    <col min="5638" max="5638" width="8.7109375" style="125" customWidth="1"/>
    <col min="5639" max="5639" width="9" style="125" customWidth="1"/>
    <col min="5640" max="5640" width="9.140625" style="125" customWidth="1"/>
    <col min="5641" max="5641" width="9.28515625" style="125" customWidth="1"/>
    <col min="5642" max="5642" width="10" style="125" customWidth="1"/>
    <col min="5643" max="5643" width="11" style="125" customWidth="1"/>
    <col min="5644" max="5887" width="8.85546875" style="125"/>
    <col min="5888" max="5888" width="3.7109375" style="125" bestFit="1" customWidth="1"/>
    <col min="5889" max="5889" width="52.85546875" style="125" customWidth="1"/>
    <col min="5890" max="5890" width="6.7109375" style="125" customWidth="1"/>
    <col min="5891" max="5891" width="5.5703125" style="125" customWidth="1"/>
    <col min="5892" max="5892" width="9.140625" style="125" customWidth="1"/>
    <col min="5893" max="5893" width="8.85546875" style="125" customWidth="1"/>
    <col min="5894" max="5894" width="8.7109375" style="125" customWidth="1"/>
    <col min="5895" max="5895" width="9" style="125" customWidth="1"/>
    <col min="5896" max="5896" width="9.140625" style="125" customWidth="1"/>
    <col min="5897" max="5897" width="9.28515625" style="125" customWidth="1"/>
    <col min="5898" max="5898" width="10" style="125" customWidth="1"/>
    <col min="5899" max="5899" width="11" style="125" customWidth="1"/>
    <col min="5900" max="6143" width="8.85546875" style="125"/>
    <col min="6144" max="6144" width="3.7109375" style="125" bestFit="1" customWidth="1"/>
    <col min="6145" max="6145" width="52.85546875" style="125" customWidth="1"/>
    <col min="6146" max="6146" width="6.7109375" style="125" customWidth="1"/>
    <col min="6147" max="6147" width="5.5703125" style="125" customWidth="1"/>
    <col min="6148" max="6148" width="9.140625" style="125" customWidth="1"/>
    <col min="6149" max="6149" width="8.85546875" style="125" customWidth="1"/>
    <col min="6150" max="6150" width="8.7109375" style="125" customWidth="1"/>
    <col min="6151" max="6151" width="9" style="125" customWidth="1"/>
    <col min="6152" max="6152" width="9.140625" style="125" customWidth="1"/>
    <col min="6153" max="6153" width="9.28515625" style="125" customWidth="1"/>
    <col min="6154" max="6154" width="10" style="125" customWidth="1"/>
    <col min="6155" max="6155" width="11" style="125" customWidth="1"/>
    <col min="6156" max="6399" width="8.85546875" style="125"/>
    <col min="6400" max="6400" width="3.7109375" style="125" bestFit="1" customWidth="1"/>
    <col min="6401" max="6401" width="52.85546875" style="125" customWidth="1"/>
    <col min="6402" max="6402" width="6.7109375" style="125" customWidth="1"/>
    <col min="6403" max="6403" width="5.5703125" style="125" customWidth="1"/>
    <col min="6404" max="6404" width="9.140625" style="125" customWidth="1"/>
    <col min="6405" max="6405" width="8.85546875" style="125" customWidth="1"/>
    <col min="6406" max="6406" width="8.7109375" style="125" customWidth="1"/>
    <col min="6407" max="6407" width="9" style="125" customWidth="1"/>
    <col min="6408" max="6408" width="9.140625" style="125" customWidth="1"/>
    <col min="6409" max="6409" width="9.28515625" style="125" customWidth="1"/>
    <col min="6410" max="6410" width="10" style="125" customWidth="1"/>
    <col min="6411" max="6411" width="11" style="125" customWidth="1"/>
    <col min="6412" max="6655" width="8.85546875" style="125"/>
    <col min="6656" max="6656" width="3.7109375" style="125" bestFit="1" customWidth="1"/>
    <col min="6657" max="6657" width="52.85546875" style="125" customWidth="1"/>
    <col min="6658" max="6658" width="6.7109375" style="125" customWidth="1"/>
    <col min="6659" max="6659" width="5.5703125" style="125" customWidth="1"/>
    <col min="6660" max="6660" width="9.140625" style="125" customWidth="1"/>
    <col min="6661" max="6661" width="8.85546875" style="125" customWidth="1"/>
    <col min="6662" max="6662" width="8.7109375" style="125" customWidth="1"/>
    <col min="6663" max="6663" width="9" style="125" customWidth="1"/>
    <col min="6664" max="6664" width="9.140625" style="125" customWidth="1"/>
    <col min="6665" max="6665" width="9.28515625" style="125" customWidth="1"/>
    <col min="6666" max="6666" width="10" style="125" customWidth="1"/>
    <col min="6667" max="6667" width="11" style="125" customWidth="1"/>
    <col min="6668" max="6911" width="8.85546875" style="125"/>
    <col min="6912" max="6912" width="3.7109375" style="125" bestFit="1" customWidth="1"/>
    <col min="6913" max="6913" width="52.85546875" style="125" customWidth="1"/>
    <col min="6914" max="6914" width="6.7109375" style="125" customWidth="1"/>
    <col min="6915" max="6915" width="5.5703125" style="125" customWidth="1"/>
    <col min="6916" max="6916" width="9.140625" style="125" customWidth="1"/>
    <col min="6917" max="6917" width="8.85546875" style="125" customWidth="1"/>
    <col min="6918" max="6918" width="8.7109375" style="125" customWidth="1"/>
    <col min="6919" max="6919" width="9" style="125" customWidth="1"/>
    <col min="6920" max="6920" width="9.140625" style="125" customWidth="1"/>
    <col min="6921" max="6921" width="9.28515625" style="125" customWidth="1"/>
    <col min="6922" max="6922" width="10" style="125" customWidth="1"/>
    <col min="6923" max="6923" width="11" style="125" customWidth="1"/>
    <col min="6924" max="7167" width="8.85546875" style="125"/>
    <col min="7168" max="7168" width="3.7109375" style="125" bestFit="1" customWidth="1"/>
    <col min="7169" max="7169" width="52.85546875" style="125" customWidth="1"/>
    <col min="7170" max="7170" width="6.7109375" style="125" customWidth="1"/>
    <col min="7171" max="7171" width="5.5703125" style="125" customWidth="1"/>
    <col min="7172" max="7172" width="9.140625" style="125" customWidth="1"/>
    <col min="7173" max="7173" width="8.85546875" style="125" customWidth="1"/>
    <col min="7174" max="7174" width="8.7109375" style="125" customWidth="1"/>
    <col min="7175" max="7175" width="9" style="125" customWidth="1"/>
    <col min="7176" max="7176" width="9.140625" style="125" customWidth="1"/>
    <col min="7177" max="7177" width="9.28515625" style="125" customWidth="1"/>
    <col min="7178" max="7178" width="10" style="125" customWidth="1"/>
    <col min="7179" max="7179" width="11" style="125" customWidth="1"/>
    <col min="7180" max="7423" width="8.85546875" style="125"/>
    <col min="7424" max="7424" width="3.7109375" style="125" bestFit="1" customWidth="1"/>
    <col min="7425" max="7425" width="52.85546875" style="125" customWidth="1"/>
    <col min="7426" max="7426" width="6.7109375" style="125" customWidth="1"/>
    <col min="7427" max="7427" width="5.5703125" style="125" customWidth="1"/>
    <col min="7428" max="7428" width="9.140625" style="125" customWidth="1"/>
    <col min="7429" max="7429" width="8.85546875" style="125" customWidth="1"/>
    <col min="7430" max="7430" width="8.7109375" style="125" customWidth="1"/>
    <col min="7431" max="7431" width="9" style="125" customWidth="1"/>
    <col min="7432" max="7432" width="9.140625" style="125" customWidth="1"/>
    <col min="7433" max="7433" width="9.28515625" style="125" customWidth="1"/>
    <col min="7434" max="7434" width="10" style="125" customWidth="1"/>
    <col min="7435" max="7435" width="11" style="125" customWidth="1"/>
    <col min="7436" max="7679" width="8.85546875" style="125"/>
    <col min="7680" max="7680" width="3.7109375" style="125" bestFit="1" customWidth="1"/>
    <col min="7681" max="7681" width="52.85546875" style="125" customWidth="1"/>
    <col min="7682" max="7682" width="6.7109375" style="125" customWidth="1"/>
    <col min="7683" max="7683" width="5.5703125" style="125" customWidth="1"/>
    <col min="7684" max="7684" width="9.140625" style="125" customWidth="1"/>
    <col min="7685" max="7685" width="8.85546875" style="125" customWidth="1"/>
    <col min="7686" max="7686" width="8.7109375" style="125" customWidth="1"/>
    <col min="7687" max="7687" width="9" style="125" customWidth="1"/>
    <col min="7688" max="7688" width="9.140625" style="125" customWidth="1"/>
    <col min="7689" max="7689" width="9.28515625" style="125" customWidth="1"/>
    <col min="7690" max="7690" width="10" style="125" customWidth="1"/>
    <col min="7691" max="7691" width="11" style="125" customWidth="1"/>
    <col min="7692" max="7935" width="8.85546875" style="125"/>
    <col min="7936" max="7936" width="3.7109375" style="125" bestFit="1" customWidth="1"/>
    <col min="7937" max="7937" width="52.85546875" style="125" customWidth="1"/>
    <col min="7938" max="7938" width="6.7109375" style="125" customWidth="1"/>
    <col min="7939" max="7939" width="5.5703125" style="125" customWidth="1"/>
    <col min="7940" max="7940" width="9.140625" style="125" customWidth="1"/>
    <col min="7941" max="7941" width="8.85546875" style="125" customWidth="1"/>
    <col min="7942" max="7942" width="8.7109375" style="125" customWidth="1"/>
    <col min="7943" max="7943" width="9" style="125" customWidth="1"/>
    <col min="7944" max="7944" width="9.140625" style="125" customWidth="1"/>
    <col min="7945" max="7945" width="9.28515625" style="125" customWidth="1"/>
    <col min="7946" max="7946" width="10" style="125" customWidth="1"/>
    <col min="7947" max="7947" width="11" style="125" customWidth="1"/>
    <col min="7948" max="8191" width="8.85546875" style="125"/>
    <col min="8192" max="8192" width="3.7109375" style="125" bestFit="1" customWidth="1"/>
    <col min="8193" max="8193" width="52.85546875" style="125" customWidth="1"/>
    <col min="8194" max="8194" width="6.7109375" style="125" customWidth="1"/>
    <col min="8195" max="8195" width="5.5703125" style="125" customWidth="1"/>
    <col min="8196" max="8196" width="9.140625" style="125" customWidth="1"/>
    <col min="8197" max="8197" width="8.85546875" style="125" customWidth="1"/>
    <col min="8198" max="8198" width="8.7109375" style="125" customWidth="1"/>
    <col min="8199" max="8199" width="9" style="125" customWidth="1"/>
    <col min="8200" max="8200" width="9.140625" style="125" customWidth="1"/>
    <col min="8201" max="8201" width="9.28515625" style="125" customWidth="1"/>
    <col min="8202" max="8202" width="10" style="125" customWidth="1"/>
    <col min="8203" max="8203" width="11" style="125" customWidth="1"/>
    <col min="8204" max="8447" width="8.85546875" style="125"/>
    <col min="8448" max="8448" width="3.7109375" style="125" bestFit="1" customWidth="1"/>
    <col min="8449" max="8449" width="52.85546875" style="125" customWidth="1"/>
    <col min="8450" max="8450" width="6.7109375" style="125" customWidth="1"/>
    <col min="8451" max="8451" width="5.5703125" style="125" customWidth="1"/>
    <col min="8452" max="8452" width="9.140625" style="125" customWidth="1"/>
    <col min="8453" max="8453" width="8.85546875" style="125" customWidth="1"/>
    <col min="8454" max="8454" width="8.7109375" style="125" customWidth="1"/>
    <col min="8455" max="8455" width="9" style="125" customWidth="1"/>
    <col min="8456" max="8456" width="9.140625" style="125" customWidth="1"/>
    <col min="8457" max="8457" width="9.28515625" style="125" customWidth="1"/>
    <col min="8458" max="8458" width="10" style="125" customWidth="1"/>
    <col min="8459" max="8459" width="11" style="125" customWidth="1"/>
    <col min="8460" max="8703" width="8.85546875" style="125"/>
    <col min="8704" max="8704" width="3.7109375" style="125" bestFit="1" customWidth="1"/>
    <col min="8705" max="8705" width="52.85546875" style="125" customWidth="1"/>
    <col min="8706" max="8706" width="6.7109375" style="125" customWidth="1"/>
    <col min="8707" max="8707" width="5.5703125" style="125" customWidth="1"/>
    <col min="8708" max="8708" width="9.140625" style="125" customWidth="1"/>
    <col min="8709" max="8709" width="8.85546875" style="125" customWidth="1"/>
    <col min="8710" max="8710" width="8.7109375" style="125" customWidth="1"/>
    <col min="8711" max="8711" width="9" style="125" customWidth="1"/>
    <col min="8712" max="8712" width="9.140625" style="125" customWidth="1"/>
    <col min="8713" max="8713" width="9.28515625" style="125" customWidth="1"/>
    <col min="8714" max="8714" width="10" style="125" customWidth="1"/>
    <col min="8715" max="8715" width="11" style="125" customWidth="1"/>
    <col min="8716" max="8959" width="8.85546875" style="125"/>
    <col min="8960" max="8960" width="3.7109375" style="125" bestFit="1" customWidth="1"/>
    <col min="8961" max="8961" width="52.85546875" style="125" customWidth="1"/>
    <col min="8962" max="8962" width="6.7109375" style="125" customWidth="1"/>
    <col min="8963" max="8963" width="5.5703125" style="125" customWidth="1"/>
    <col min="8964" max="8964" width="9.140625" style="125" customWidth="1"/>
    <col min="8965" max="8965" width="8.85546875" style="125" customWidth="1"/>
    <col min="8966" max="8966" width="8.7109375" style="125" customWidth="1"/>
    <col min="8967" max="8967" width="9" style="125" customWidth="1"/>
    <col min="8968" max="8968" width="9.140625" style="125" customWidth="1"/>
    <col min="8969" max="8969" width="9.28515625" style="125" customWidth="1"/>
    <col min="8970" max="8970" width="10" style="125" customWidth="1"/>
    <col min="8971" max="8971" width="11" style="125" customWidth="1"/>
    <col min="8972" max="9215" width="8.85546875" style="125"/>
    <col min="9216" max="9216" width="3.7109375" style="125" bestFit="1" customWidth="1"/>
    <col min="9217" max="9217" width="52.85546875" style="125" customWidth="1"/>
    <col min="9218" max="9218" width="6.7109375" style="125" customWidth="1"/>
    <col min="9219" max="9219" width="5.5703125" style="125" customWidth="1"/>
    <col min="9220" max="9220" width="9.140625" style="125" customWidth="1"/>
    <col min="9221" max="9221" width="8.85546875" style="125" customWidth="1"/>
    <col min="9222" max="9222" width="8.7109375" style="125" customWidth="1"/>
    <col min="9223" max="9223" width="9" style="125" customWidth="1"/>
    <col min="9224" max="9224" width="9.140625" style="125" customWidth="1"/>
    <col min="9225" max="9225" width="9.28515625" style="125" customWidth="1"/>
    <col min="9226" max="9226" width="10" style="125" customWidth="1"/>
    <col min="9227" max="9227" width="11" style="125" customWidth="1"/>
    <col min="9228" max="9471" width="8.85546875" style="125"/>
    <col min="9472" max="9472" width="3.7109375" style="125" bestFit="1" customWidth="1"/>
    <col min="9473" max="9473" width="52.85546875" style="125" customWidth="1"/>
    <col min="9474" max="9474" width="6.7109375" style="125" customWidth="1"/>
    <col min="9475" max="9475" width="5.5703125" style="125" customWidth="1"/>
    <col min="9476" max="9476" width="9.140625" style="125" customWidth="1"/>
    <col min="9477" max="9477" width="8.85546875" style="125" customWidth="1"/>
    <col min="9478" max="9478" width="8.7109375" style="125" customWidth="1"/>
    <col min="9479" max="9479" width="9" style="125" customWidth="1"/>
    <col min="9480" max="9480" width="9.140625" style="125" customWidth="1"/>
    <col min="9481" max="9481" width="9.28515625" style="125" customWidth="1"/>
    <col min="9482" max="9482" width="10" style="125" customWidth="1"/>
    <col min="9483" max="9483" width="11" style="125" customWidth="1"/>
    <col min="9484" max="9727" width="8.85546875" style="125"/>
    <col min="9728" max="9728" width="3.7109375" style="125" bestFit="1" customWidth="1"/>
    <col min="9729" max="9729" width="52.85546875" style="125" customWidth="1"/>
    <col min="9730" max="9730" width="6.7109375" style="125" customWidth="1"/>
    <col min="9731" max="9731" width="5.5703125" style="125" customWidth="1"/>
    <col min="9732" max="9732" width="9.140625" style="125" customWidth="1"/>
    <col min="9733" max="9733" width="8.85546875" style="125" customWidth="1"/>
    <col min="9734" max="9734" width="8.7109375" style="125" customWidth="1"/>
    <col min="9735" max="9735" width="9" style="125" customWidth="1"/>
    <col min="9736" max="9736" width="9.140625" style="125" customWidth="1"/>
    <col min="9737" max="9737" width="9.28515625" style="125" customWidth="1"/>
    <col min="9738" max="9738" width="10" style="125" customWidth="1"/>
    <col min="9739" max="9739" width="11" style="125" customWidth="1"/>
    <col min="9740" max="9983" width="8.85546875" style="125"/>
    <col min="9984" max="9984" width="3.7109375" style="125" bestFit="1" customWidth="1"/>
    <col min="9985" max="9985" width="52.85546875" style="125" customWidth="1"/>
    <col min="9986" max="9986" width="6.7109375" style="125" customWidth="1"/>
    <col min="9987" max="9987" width="5.5703125" style="125" customWidth="1"/>
    <col min="9988" max="9988" width="9.140625" style="125" customWidth="1"/>
    <col min="9989" max="9989" width="8.85546875" style="125" customWidth="1"/>
    <col min="9990" max="9990" width="8.7109375" style="125" customWidth="1"/>
    <col min="9991" max="9991" width="9" style="125" customWidth="1"/>
    <col min="9992" max="9992" width="9.140625" style="125" customWidth="1"/>
    <col min="9993" max="9993" width="9.28515625" style="125" customWidth="1"/>
    <col min="9994" max="9994" width="10" style="125" customWidth="1"/>
    <col min="9995" max="9995" width="11" style="125" customWidth="1"/>
    <col min="9996" max="10239" width="8.85546875" style="125"/>
    <col min="10240" max="10240" width="3.7109375" style="125" bestFit="1" customWidth="1"/>
    <col min="10241" max="10241" width="52.85546875" style="125" customWidth="1"/>
    <col min="10242" max="10242" width="6.7109375" style="125" customWidth="1"/>
    <col min="10243" max="10243" width="5.5703125" style="125" customWidth="1"/>
    <col min="10244" max="10244" width="9.140625" style="125" customWidth="1"/>
    <col min="10245" max="10245" width="8.85546875" style="125" customWidth="1"/>
    <col min="10246" max="10246" width="8.7109375" style="125" customWidth="1"/>
    <col min="10247" max="10247" width="9" style="125" customWidth="1"/>
    <col min="10248" max="10248" width="9.140625" style="125" customWidth="1"/>
    <col min="10249" max="10249" width="9.28515625" style="125" customWidth="1"/>
    <col min="10250" max="10250" width="10" style="125" customWidth="1"/>
    <col min="10251" max="10251" width="11" style="125" customWidth="1"/>
    <col min="10252" max="10495" width="8.85546875" style="125"/>
    <col min="10496" max="10496" width="3.7109375" style="125" bestFit="1" customWidth="1"/>
    <col min="10497" max="10497" width="52.85546875" style="125" customWidth="1"/>
    <col min="10498" max="10498" width="6.7109375" style="125" customWidth="1"/>
    <col min="10499" max="10499" width="5.5703125" style="125" customWidth="1"/>
    <col min="10500" max="10500" width="9.140625" style="125" customWidth="1"/>
    <col min="10501" max="10501" width="8.85546875" style="125" customWidth="1"/>
    <col min="10502" max="10502" width="8.7109375" style="125" customWidth="1"/>
    <col min="10503" max="10503" width="9" style="125" customWidth="1"/>
    <col min="10504" max="10504" width="9.140625" style="125" customWidth="1"/>
    <col min="10505" max="10505" width="9.28515625" style="125" customWidth="1"/>
    <col min="10506" max="10506" width="10" style="125" customWidth="1"/>
    <col min="10507" max="10507" width="11" style="125" customWidth="1"/>
    <col min="10508" max="10751" width="8.85546875" style="125"/>
    <col min="10752" max="10752" width="3.7109375" style="125" bestFit="1" customWidth="1"/>
    <col min="10753" max="10753" width="52.85546875" style="125" customWidth="1"/>
    <col min="10754" max="10754" width="6.7109375" style="125" customWidth="1"/>
    <col min="10755" max="10755" width="5.5703125" style="125" customWidth="1"/>
    <col min="10756" max="10756" width="9.140625" style="125" customWidth="1"/>
    <col min="10757" max="10757" width="8.85546875" style="125" customWidth="1"/>
    <col min="10758" max="10758" width="8.7109375" style="125" customWidth="1"/>
    <col min="10759" max="10759" width="9" style="125" customWidth="1"/>
    <col min="10760" max="10760" width="9.140625" style="125" customWidth="1"/>
    <col min="10761" max="10761" width="9.28515625" style="125" customWidth="1"/>
    <col min="10762" max="10762" width="10" style="125" customWidth="1"/>
    <col min="10763" max="10763" width="11" style="125" customWidth="1"/>
    <col min="10764" max="11007" width="8.85546875" style="125"/>
    <col min="11008" max="11008" width="3.7109375" style="125" bestFit="1" customWidth="1"/>
    <col min="11009" max="11009" width="52.85546875" style="125" customWidth="1"/>
    <col min="11010" max="11010" width="6.7109375" style="125" customWidth="1"/>
    <col min="11011" max="11011" width="5.5703125" style="125" customWidth="1"/>
    <col min="11012" max="11012" width="9.140625" style="125" customWidth="1"/>
    <col min="11013" max="11013" width="8.85546875" style="125" customWidth="1"/>
    <col min="11014" max="11014" width="8.7109375" style="125" customWidth="1"/>
    <col min="11015" max="11015" width="9" style="125" customWidth="1"/>
    <col min="11016" max="11016" width="9.140625" style="125" customWidth="1"/>
    <col min="11017" max="11017" width="9.28515625" style="125" customWidth="1"/>
    <col min="11018" max="11018" width="10" style="125" customWidth="1"/>
    <col min="11019" max="11019" width="11" style="125" customWidth="1"/>
    <col min="11020" max="11263" width="8.85546875" style="125"/>
    <col min="11264" max="11264" width="3.7109375" style="125" bestFit="1" customWidth="1"/>
    <col min="11265" max="11265" width="52.85546875" style="125" customWidth="1"/>
    <col min="11266" max="11266" width="6.7109375" style="125" customWidth="1"/>
    <col min="11267" max="11267" width="5.5703125" style="125" customWidth="1"/>
    <col min="11268" max="11268" width="9.140625" style="125" customWidth="1"/>
    <col min="11269" max="11269" width="8.85546875" style="125" customWidth="1"/>
    <col min="11270" max="11270" width="8.7109375" style="125" customWidth="1"/>
    <col min="11271" max="11271" width="9" style="125" customWidth="1"/>
    <col min="11272" max="11272" width="9.140625" style="125" customWidth="1"/>
    <col min="11273" max="11273" width="9.28515625" style="125" customWidth="1"/>
    <col min="11274" max="11274" width="10" style="125" customWidth="1"/>
    <col min="11275" max="11275" width="11" style="125" customWidth="1"/>
    <col min="11276" max="11519" width="8.85546875" style="125"/>
    <col min="11520" max="11520" width="3.7109375" style="125" bestFit="1" customWidth="1"/>
    <col min="11521" max="11521" width="52.85546875" style="125" customWidth="1"/>
    <col min="11522" max="11522" width="6.7109375" style="125" customWidth="1"/>
    <col min="11523" max="11523" width="5.5703125" style="125" customWidth="1"/>
    <col min="11524" max="11524" width="9.140625" style="125" customWidth="1"/>
    <col min="11525" max="11525" width="8.85546875" style="125" customWidth="1"/>
    <col min="11526" max="11526" width="8.7109375" style="125" customWidth="1"/>
    <col min="11527" max="11527" width="9" style="125" customWidth="1"/>
    <col min="11528" max="11528" width="9.140625" style="125" customWidth="1"/>
    <col min="11529" max="11529" width="9.28515625" style="125" customWidth="1"/>
    <col min="11530" max="11530" width="10" style="125" customWidth="1"/>
    <col min="11531" max="11531" width="11" style="125" customWidth="1"/>
    <col min="11532" max="11775" width="8.85546875" style="125"/>
    <col min="11776" max="11776" width="3.7109375" style="125" bestFit="1" customWidth="1"/>
    <col min="11777" max="11777" width="52.85546875" style="125" customWidth="1"/>
    <col min="11778" max="11778" width="6.7109375" style="125" customWidth="1"/>
    <col min="11779" max="11779" width="5.5703125" style="125" customWidth="1"/>
    <col min="11780" max="11780" width="9.140625" style="125" customWidth="1"/>
    <col min="11781" max="11781" width="8.85546875" style="125" customWidth="1"/>
    <col min="11782" max="11782" width="8.7109375" style="125" customWidth="1"/>
    <col min="11783" max="11783" width="9" style="125" customWidth="1"/>
    <col min="11784" max="11784" width="9.140625" style="125" customWidth="1"/>
    <col min="11785" max="11785" width="9.28515625" style="125" customWidth="1"/>
    <col min="11786" max="11786" width="10" style="125" customWidth="1"/>
    <col min="11787" max="11787" width="11" style="125" customWidth="1"/>
    <col min="11788" max="12031" width="8.85546875" style="125"/>
    <col min="12032" max="12032" width="3.7109375" style="125" bestFit="1" customWidth="1"/>
    <col min="12033" max="12033" width="52.85546875" style="125" customWidth="1"/>
    <col min="12034" max="12034" width="6.7109375" style="125" customWidth="1"/>
    <col min="12035" max="12035" width="5.5703125" style="125" customWidth="1"/>
    <col min="12036" max="12036" width="9.140625" style="125" customWidth="1"/>
    <col min="12037" max="12037" width="8.85546875" style="125" customWidth="1"/>
    <col min="12038" max="12038" width="8.7109375" style="125" customWidth="1"/>
    <col min="12039" max="12039" width="9" style="125" customWidth="1"/>
    <col min="12040" max="12040" width="9.140625" style="125" customWidth="1"/>
    <col min="12041" max="12041" width="9.28515625" style="125" customWidth="1"/>
    <col min="12042" max="12042" width="10" style="125" customWidth="1"/>
    <col min="12043" max="12043" width="11" style="125" customWidth="1"/>
    <col min="12044" max="12287" width="8.85546875" style="125"/>
    <col min="12288" max="12288" width="3.7109375" style="125" bestFit="1" customWidth="1"/>
    <col min="12289" max="12289" width="52.85546875" style="125" customWidth="1"/>
    <col min="12290" max="12290" width="6.7109375" style="125" customWidth="1"/>
    <col min="12291" max="12291" width="5.5703125" style="125" customWidth="1"/>
    <col min="12292" max="12292" width="9.140625" style="125" customWidth="1"/>
    <col min="12293" max="12293" width="8.85546875" style="125" customWidth="1"/>
    <col min="12294" max="12294" width="8.7109375" style="125" customWidth="1"/>
    <col min="12295" max="12295" width="9" style="125" customWidth="1"/>
    <col min="12296" max="12296" width="9.140625" style="125" customWidth="1"/>
    <col min="12297" max="12297" width="9.28515625" style="125" customWidth="1"/>
    <col min="12298" max="12298" width="10" style="125" customWidth="1"/>
    <col min="12299" max="12299" width="11" style="125" customWidth="1"/>
    <col min="12300" max="12543" width="8.85546875" style="125"/>
    <col min="12544" max="12544" width="3.7109375" style="125" bestFit="1" customWidth="1"/>
    <col min="12545" max="12545" width="52.85546875" style="125" customWidth="1"/>
    <col min="12546" max="12546" width="6.7109375" style="125" customWidth="1"/>
    <col min="12547" max="12547" width="5.5703125" style="125" customWidth="1"/>
    <col min="12548" max="12548" width="9.140625" style="125" customWidth="1"/>
    <col min="12549" max="12549" width="8.85546875" style="125" customWidth="1"/>
    <col min="12550" max="12550" width="8.7109375" style="125" customWidth="1"/>
    <col min="12551" max="12551" width="9" style="125" customWidth="1"/>
    <col min="12552" max="12552" width="9.140625" style="125" customWidth="1"/>
    <col min="12553" max="12553" width="9.28515625" style="125" customWidth="1"/>
    <col min="12554" max="12554" width="10" style="125" customWidth="1"/>
    <col min="12555" max="12555" width="11" style="125" customWidth="1"/>
    <col min="12556" max="12799" width="8.85546875" style="125"/>
    <col min="12800" max="12800" width="3.7109375" style="125" bestFit="1" customWidth="1"/>
    <col min="12801" max="12801" width="52.85546875" style="125" customWidth="1"/>
    <col min="12802" max="12802" width="6.7109375" style="125" customWidth="1"/>
    <col min="12803" max="12803" width="5.5703125" style="125" customWidth="1"/>
    <col min="12804" max="12804" width="9.140625" style="125" customWidth="1"/>
    <col min="12805" max="12805" width="8.85546875" style="125" customWidth="1"/>
    <col min="12806" max="12806" width="8.7109375" style="125" customWidth="1"/>
    <col min="12807" max="12807" width="9" style="125" customWidth="1"/>
    <col min="12808" max="12808" width="9.140625" style="125" customWidth="1"/>
    <col min="12809" max="12809" width="9.28515625" style="125" customWidth="1"/>
    <col min="12810" max="12810" width="10" style="125" customWidth="1"/>
    <col min="12811" max="12811" width="11" style="125" customWidth="1"/>
    <col min="12812" max="13055" width="8.85546875" style="125"/>
    <col min="13056" max="13056" width="3.7109375" style="125" bestFit="1" customWidth="1"/>
    <col min="13057" max="13057" width="52.85546875" style="125" customWidth="1"/>
    <col min="13058" max="13058" width="6.7109375" style="125" customWidth="1"/>
    <col min="13059" max="13059" width="5.5703125" style="125" customWidth="1"/>
    <col min="13060" max="13060" width="9.140625" style="125" customWidth="1"/>
    <col min="13061" max="13061" width="8.85546875" style="125" customWidth="1"/>
    <col min="13062" max="13062" width="8.7109375" style="125" customWidth="1"/>
    <col min="13063" max="13063" width="9" style="125" customWidth="1"/>
    <col min="13064" max="13064" width="9.140625" style="125" customWidth="1"/>
    <col min="13065" max="13065" width="9.28515625" style="125" customWidth="1"/>
    <col min="13066" max="13066" width="10" style="125" customWidth="1"/>
    <col min="13067" max="13067" width="11" style="125" customWidth="1"/>
    <col min="13068" max="13311" width="8.85546875" style="125"/>
    <col min="13312" max="13312" width="3.7109375" style="125" bestFit="1" customWidth="1"/>
    <col min="13313" max="13313" width="52.85546875" style="125" customWidth="1"/>
    <col min="13314" max="13314" width="6.7109375" style="125" customWidth="1"/>
    <col min="13315" max="13315" width="5.5703125" style="125" customWidth="1"/>
    <col min="13316" max="13316" width="9.140625" style="125" customWidth="1"/>
    <col min="13317" max="13317" width="8.85546875" style="125" customWidth="1"/>
    <col min="13318" max="13318" width="8.7109375" style="125" customWidth="1"/>
    <col min="13319" max="13319" width="9" style="125" customWidth="1"/>
    <col min="13320" max="13320" width="9.140625" style="125" customWidth="1"/>
    <col min="13321" max="13321" width="9.28515625" style="125" customWidth="1"/>
    <col min="13322" max="13322" width="10" style="125" customWidth="1"/>
    <col min="13323" max="13323" width="11" style="125" customWidth="1"/>
    <col min="13324" max="13567" width="8.85546875" style="125"/>
    <col min="13568" max="13568" width="3.7109375" style="125" bestFit="1" customWidth="1"/>
    <col min="13569" max="13569" width="52.85546875" style="125" customWidth="1"/>
    <col min="13570" max="13570" width="6.7109375" style="125" customWidth="1"/>
    <col min="13571" max="13571" width="5.5703125" style="125" customWidth="1"/>
    <col min="13572" max="13572" width="9.140625" style="125" customWidth="1"/>
    <col min="13573" max="13573" width="8.85546875" style="125" customWidth="1"/>
    <col min="13574" max="13574" width="8.7109375" style="125" customWidth="1"/>
    <col min="13575" max="13575" width="9" style="125" customWidth="1"/>
    <col min="13576" max="13576" width="9.140625" style="125" customWidth="1"/>
    <col min="13577" max="13577" width="9.28515625" style="125" customWidth="1"/>
    <col min="13578" max="13578" width="10" style="125" customWidth="1"/>
    <col min="13579" max="13579" width="11" style="125" customWidth="1"/>
    <col min="13580" max="13823" width="8.85546875" style="125"/>
    <col min="13824" max="13824" width="3.7109375" style="125" bestFit="1" customWidth="1"/>
    <col min="13825" max="13825" width="52.85546875" style="125" customWidth="1"/>
    <col min="13826" max="13826" width="6.7109375" style="125" customWidth="1"/>
    <col min="13827" max="13827" width="5.5703125" style="125" customWidth="1"/>
    <col min="13828" max="13828" width="9.140625" style="125" customWidth="1"/>
    <col min="13829" max="13829" width="8.85546875" style="125" customWidth="1"/>
    <col min="13830" max="13830" width="8.7109375" style="125" customWidth="1"/>
    <col min="13831" max="13831" width="9" style="125" customWidth="1"/>
    <col min="13832" max="13832" width="9.140625" style="125" customWidth="1"/>
    <col min="13833" max="13833" width="9.28515625" style="125" customWidth="1"/>
    <col min="13834" max="13834" width="10" style="125" customWidth="1"/>
    <col min="13835" max="13835" width="11" style="125" customWidth="1"/>
    <col min="13836" max="14079" width="8.85546875" style="125"/>
    <col min="14080" max="14080" width="3.7109375" style="125" bestFit="1" customWidth="1"/>
    <col min="14081" max="14081" width="52.85546875" style="125" customWidth="1"/>
    <col min="14082" max="14082" width="6.7109375" style="125" customWidth="1"/>
    <col min="14083" max="14083" width="5.5703125" style="125" customWidth="1"/>
    <col min="14084" max="14084" width="9.140625" style="125" customWidth="1"/>
    <col min="14085" max="14085" width="8.85546875" style="125" customWidth="1"/>
    <col min="14086" max="14086" width="8.7109375" style="125" customWidth="1"/>
    <col min="14087" max="14087" width="9" style="125" customWidth="1"/>
    <col min="14088" max="14088" width="9.140625" style="125" customWidth="1"/>
    <col min="14089" max="14089" width="9.28515625" style="125" customWidth="1"/>
    <col min="14090" max="14090" width="10" style="125" customWidth="1"/>
    <col min="14091" max="14091" width="11" style="125" customWidth="1"/>
    <col min="14092" max="14335" width="8.85546875" style="125"/>
    <col min="14336" max="14336" width="3.7109375" style="125" bestFit="1" customWidth="1"/>
    <col min="14337" max="14337" width="52.85546875" style="125" customWidth="1"/>
    <col min="14338" max="14338" width="6.7109375" style="125" customWidth="1"/>
    <col min="14339" max="14339" width="5.5703125" style="125" customWidth="1"/>
    <col min="14340" max="14340" width="9.140625" style="125" customWidth="1"/>
    <col min="14341" max="14341" width="8.85546875" style="125" customWidth="1"/>
    <col min="14342" max="14342" width="8.7109375" style="125" customWidth="1"/>
    <col min="14343" max="14343" width="9" style="125" customWidth="1"/>
    <col min="14344" max="14344" width="9.140625" style="125" customWidth="1"/>
    <col min="14345" max="14345" width="9.28515625" style="125" customWidth="1"/>
    <col min="14346" max="14346" width="10" style="125" customWidth="1"/>
    <col min="14347" max="14347" width="11" style="125" customWidth="1"/>
    <col min="14348" max="14591" width="8.85546875" style="125"/>
    <col min="14592" max="14592" width="3.7109375" style="125" bestFit="1" customWidth="1"/>
    <col min="14593" max="14593" width="52.85546875" style="125" customWidth="1"/>
    <col min="14594" max="14594" width="6.7109375" style="125" customWidth="1"/>
    <col min="14595" max="14595" width="5.5703125" style="125" customWidth="1"/>
    <col min="14596" max="14596" width="9.140625" style="125" customWidth="1"/>
    <col min="14597" max="14597" width="8.85546875" style="125" customWidth="1"/>
    <col min="14598" max="14598" width="8.7109375" style="125" customWidth="1"/>
    <col min="14599" max="14599" width="9" style="125" customWidth="1"/>
    <col min="14600" max="14600" width="9.140625" style="125" customWidth="1"/>
    <col min="14601" max="14601" width="9.28515625" style="125" customWidth="1"/>
    <col min="14602" max="14602" width="10" style="125" customWidth="1"/>
    <col min="14603" max="14603" width="11" style="125" customWidth="1"/>
    <col min="14604" max="14847" width="8.85546875" style="125"/>
    <col min="14848" max="14848" width="3.7109375" style="125" bestFit="1" customWidth="1"/>
    <col min="14849" max="14849" width="52.85546875" style="125" customWidth="1"/>
    <col min="14850" max="14850" width="6.7109375" style="125" customWidth="1"/>
    <col min="14851" max="14851" width="5.5703125" style="125" customWidth="1"/>
    <col min="14852" max="14852" width="9.140625" style="125" customWidth="1"/>
    <col min="14853" max="14853" width="8.85546875" style="125" customWidth="1"/>
    <col min="14854" max="14854" width="8.7109375" style="125" customWidth="1"/>
    <col min="14855" max="14855" width="9" style="125" customWidth="1"/>
    <col min="14856" max="14856" width="9.140625" style="125" customWidth="1"/>
    <col min="14857" max="14857" width="9.28515625" style="125" customWidth="1"/>
    <col min="14858" max="14858" width="10" style="125" customWidth="1"/>
    <col min="14859" max="14859" width="11" style="125" customWidth="1"/>
    <col min="14860" max="15103" width="8.85546875" style="125"/>
    <col min="15104" max="15104" width="3.7109375" style="125" bestFit="1" customWidth="1"/>
    <col min="15105" max="15105" width="52.85546875" style="125" customWidth="1"/>
    <col min="15106" max="15106" width="6.7109375" style="125" customWidth="1"/>
    <col min="15107" max="15107" width="5.5703125" style="125" customWidth="1"/>
    <col min="15108" max="15108" width="9.140625" style="125" customWidth="1"/>
    <col min="15109" max="15109" width="8.85546875" style="125" customWidth="1"/>
    <col min="15110" max="15110" width="8.7109375" style="125" customWidth="1"/>
    <col min="15111" max="15111" width="9" style="125" customWidth="1"/>
    <col min="15112" max="15112" width="9.140625" style="125" customWidth="1"/>
    <col min="15113" max="15113" width="9.28515625" style="125" customWidth="1"/>
    <col min="15114" max="15114" width="10" style="125" customWidth="1"/>
    <col min="15115" max="15115" width="11" style="125" customWidth="1"/>
    <col min="15116" max="15359" width="8.85546875" style="125"/>
    <col min="15360" max="15360" width="3.7109375" style="125" bestFit="1" customWidth="1"/>
    <col min="15361" max="15361" width="52.85546875" style="125" customWidth="1"/>
    <col min="15362" max="15362" width="6.7109375" style="125" customWidth="1"/>
    <col min="15363" max="15363" width="5.5703125" style="125" customWidth="1"/>
    <col min="15364" max="15364" width="9.140625" style="125" customWidth="1"/>
    <col min="15365" max="15365" width="8.85546875" style="125" customWidth="1"/>
    <col min="15366" max="15366" width="8.7109375" style="125" customWidth="1"/>
    <col min="15367" max="15367" width="9" style="125" customWidth="1"/>
    <col min="15368" max="15368" width="9.140625" style="125" customWidth="1"/>
    <col min="15369" max="15369" width="9.28515625" style="125" customWidth="1"/>
    <col min="15370" max="15370" width="10" style="125" customWidth="1"/>
    <col min="15371" max="15371" width="11" style="125" customWidth="1"/>
    <col min="15372" max="15615" width="8.85546875" style="125"/>
    <col min="15616" max="15616" width="3.7109375" style="125" bestFit="1" customWidth="1"/>
    <col min="15617" max="15617" width="52.85546875" style="125" customWidth="1"/>
    <col min="15618" max="15618" width="6.7109375" style="125" customWidth="1"/>
    <col min="15619" max="15619" width="5.5703125" style="125" customWidth="1"/>
    <col min="15620" max="15620" width="9.140625" style="125" customWidth="1"/>
    <col min="15621" max="15621" width="8.85546875" style="125" customWidth="1"/>
    <col min="15622" max="15622" width="8.7109375" style="125" customWidth="1"/>
    <col min="15623" max="15623" width="9" style="125" customWidth="1"/>
    <col min="15624" max="15624" width="9.140625" style="125" customWidth="1"/>
    <col min="15625" max="15625" width="9.28515625" style="125" customWidth="1"/>
    <col min="15626" max="15626" width="10" style="125" customWidth="1"/>
    <col min="15627" max="15627" width="11" style="125" customWidth="1"/>
    <col min="15628" max="15871" width="8.85546875" style="125"/>
    <col min="15872" max="15872" width="3.7109375" style="125" bestFit="1" customWidth="1"/>
    <col min="15873" max="15873" width="52.85546875" style="125" customWidth="1"/>
    <col min="15874" max="15874" width="6.7109375" style="125" customWidth="1"/>
    <col min="15875" max="15875" width="5.5703125" style="125" customWidth="1"/>
    <col min="15876" max="15876" width="9.140625" style="125" customWidth="1"/>
    <col min="15877" max="15877" width="8.85546875" style="125" customWidth="1"/>
    <col min="15878" max="15878" width="8.7109375" style="125" customWidth="1"/>
    <col min="15879" max="15879" width="9" style="125" customWidth="1"/>
    <col min="15880" max="15880" width="9.140625" style="125" customWidth="1"/>
    <col min="15881" max="15881" width="9.28515625" style="125" customWidth="1"/>
    <col min="15882" max="15882" width="10" style="125" customWidth="1"/>
    <col min="15883" max="15883" width="11" style="125" customWidth="1"/>
    <col min="15884" max="16127" width="8.85546875" style="125"/>
    <col min="16128" max="16128" width="3.7109375" style="125" bestFit="1" customWidth="1"/>
    <col min="16129" max="16129" width="52.85546875" style="125" customWidth="1"/>
    <col min="16130" max="16130" width="6.7109375" style="125" customWidth="1"/>
    <col min="16131" max="16131" width="5.5703125" style="125" customWidth="1"/>
    <col min="16132" max="16132" width="9.140625" style="125" customWidth="1"/>
    <col min="16133" max="16133" width="8.85546875" style="125" customWidth="1"/>
    <col min="16134" max="16134" width="8.7109375" style="125" customWidth="1"/>
    <col min="16135" max="16135" width="9" style="125" customWidth="1"/>
    <col min="16136" max="16136" width="9.140625" style="125" customWidth="1"/>
    <col min="16137" max="16137" width="9.28515625" style="125" customWidth="1"/>
    <col min="16138" max="16138" width="10" style="125" customWidth="1"/>
    <col min="16139" max="16139" width="11" style="125" customWidth="1"/>
    <col min="16140" max="16384" width="8.85546875" style="125"/>
  </cols>
  <sheetData>
    <row r="1" spans="1:12" ht="13.5" thickBot="1"/>
    <row r="2" spans="1:12" ht="13.5" thickBot="1">
      <c r="A2" s="426" t="s">
        <v>218</v>
      </c>
      <c r="B2" s="427"/>
      <c r="C2" s="427"/>
      <c r="D2" s="427"/>
      <c r="E2" s="427"/>
      <c r="F2" s="427"/>
      <c r="G2" s="427"/>
      <c r="H2" s="427"/>
      <c r="I2" s="427"/>
      <c r="J2" s="427"/>
      <c r="K2" s="428"/>
    </row>
    <row r="3" spans="1:12">
      <c r="A3" s="419" t="s">
        <v>1</v>
      </c>
      <c r="B3" s="421" t="s">
        <v>219</v>
      </c>
      <c r="C3" s="423" t="s">
        <v>220</v>
      </c>
      <c r="D3" s="423" t="s">
        <v>221</v>
      </c>
      <c r="E3" s="221" t="s">
        <v>222</v>
      </c>
      <c r="F3" s="221" t="s">
        <v>223</v>
      </c>
      <c r="G3" s="221" t="s">
        <v>224</v>
      </c>
      <c r="H3" s="221" t="s">
        <v>225</v>
      </c>
      <c r="I3" s="221" t="s">
        <v>226</v>
      </c>
      <c r="J3" s="423" t="s">
        <v>227</v>
      </c>
      <c r="K3" s="425"/>
    </row>
    <row r="4" spans="1:12" ht="13.5" thickBot="1">
      <c r="A4" s="420"/>
      <c r="B4" s="422"/>
      <c r="C4" s="424"/>
      <c r="D4" s="424"/>
      <c r="E4" s="217" t="s">
        <v>228</v>
      </c>
      <c r="F4" s="217" t="s">
        <v>228</v>
      </c>
      <c r="G4" s="217" t="s">
        <v>228</v>
      </c>
      <c r="H4" s="217" t="s">
        <v>228</v>
      </c>
      <c r="I4" s="217" t="s">
        <v>228</v>
      </c>
      <c r="J4" s="218" t="s">
        <v>229</v>
      </c>
      <c r="K4" s="222" t="s">
        <v>230</v>
      </c>
    </row>
    <row r="5" spans="1:12" s="207" customFormat="1" ht="51">
      <c r="A5" s="216">
        <v>1</v>
      </c>
      <c r="B5" s="215" t="s">
        <v>231</v>
      </c>
      <c r="C5" s="214" t="s">
        <v>232</v>
      </c>
      <c r="D5" s="213">
        <v>4</v>
      </c>
      <c r="E5" s="225">
        <v>75</v>
      </c>
      <c r="F5" s="225"/>
      <c r="G5" s="225"/>
      <c r="H5" s="225">
        <v>120</v>
      </c>
      <c r="I5" s="225">
        <v>120</v>
      </c>
      <c r="J5" s="225">
        <f>AVERAGE(E5:I5)</f>
        <v>105</v>
      </c>
      <c r="K5" s="231">
        <f t="shared" ref="K5:K11" si="0">J5*D5</f>
        <v>420</v>
      </c>
    </row>
    <row r="6" spans="1:12" s="207" customFormat="1" ht="76.5">
      <c r="A6" s="216">
        <v>2</v>
      </c>
      <c r="B6" s="219" t="s">
        <v>233</v>
      </c>
      <c r="C6" s="214" t="s">
        <v>232</v>
      </c>
      <c r="D6" s="213">
        <v>4</v>
      </c>
      <c r="E6" s="225">
        <v>110</v>
      </c>
      <c r="F6" s="225">
        <v>120</v>
      </c>
      <c r="G6" s="225">
        <v>188.5</v>
      </c>
      <c r="H6" s="225">
        <v>160</v>
      </c>
      <c r="I6" s="225">
        <v>220</v>
      </c>
      <c r="J6" s="225">
        <f t="shared" ref="J6:J11" si="1">AVERAGE(E6:I6)</f>
        <v>159.69999999999999</v>
      </c>
      <c r="K6" s="231">
        <f t="shared" si="0"/>
        <v>638.79999999999995</v>
      </c>
    </row>
    <row r="7" spans="1:12" s="207" customFormat="1" ht="63.75">
      <c r="A7" s="212">
        <v>3</v>
      </c>
      <c r="B7" s="211" t="s">
        <v>234</v>
      </c>
      <c r="C7" s="210" t="s">
        <v>232</v>
      </c>
      <c r="D7" s="209">
        <v>4</v>
      </c>
      <c r="E7" s="224">
        <v>50</v>
      </c>
      <c r="F7" s="224">
        <v>85</v>
      </c>
      <c r="G7" s="224">
        <v>89.72</v>
      </c>
      <c r="H7" s="224">
        <v>90</v>
      </c>
      <c r="I7" s="224">
        <v>98</v>
      </c>
      <c r="J7" s="225">
        <f t="shared" si="1"/>
        <v>82.54</v>
      </c>
      <c r="K7" s="228">
        <f t="shared" si="0"/>
        <v>330.16</v>
      </c>
    </row>
    <row r="8" spans="1:12" s="207" customFormat="1" ht="89.25">
      <c r="A8" s="212">
        <v>4</v>
      </c>
      <c r="B8" s="211" t="s">
        <v>235</v>
      </c>
      <c r="C8" s="210" t="s">
        <v>232</v>
      </c>
      <c r="D8" s="209">
        <v>4</v>
      </c>
      <c r="E8" s="224">
        <v>77</v>
      </c>
      <c r="F8" s="224">
        <v>80</v>
      </c>
      <c r="G8" s="224">
        <v>87.02</v>
      </c>
      <c r="H8" s="224">
        <v>90</v>
      </c>
      <c r="I8" s="224">
        <v>125</v>
      </c>
      <c r="J8" s="225">
        <f t="shared" si="1"/>
        <v>91.8</v>
      </c>
      <c r="K8" s="228">
        <f t="shared" si="0"/>
        <v>367.2</v>
      </c>
    </row>
    <row r="9" spans="1:12" s="207" customFormat="1" ht="63.75">
      <c r="A9" s="212">
        <v>5</v>
      </c>
      <c r="B9" s="211" t="s">
        <v>236</v>
      </c>
      <c r="C9" s="210" t="s">
        <v>232</v>
      </c>
      <c r="D9" s="209">
        <v>4</v>
      </c>
      <c r="E9" s="224">
        <v>75.09</v>
      </c>
      <c r="F9" s="224"/>
      <c r="G9" s="224"/>
      <c r="H9" s="224">
        <v>90</v>
      </c>
      <c r="I9" s="224">
        <v>115</v>
      </c>
      <c r="J9" s="225">
        <f t="shared" si="1"/>
        <v>93.36</v>
      </c>
      <c r="K9" s="228">
        <f t="shared" si="0"/>
        <v>373.44</v>
      </c>
    </row>
    <row r="10" spans="1:12" s="207" customFormat="1" ht="51">
      <c r="A10" s="212">
        <v>6</v>
      </c>
      <c r="B10" s="211" t="s">
        <v>237</v>
      </c>
      <c r="C10" s="210" t="s">
        <v>238</v>
      </c>
      <c r="D10" s="209">
        <v>4</v>
      </c>
      <c r="E10" s="224">
        <v>64.989999999999995</v>
      </c>
      <c r="F10" s="224">
        <v>89</v>
      </c>
      <c r="G10" s="224">
        <v>107.01</v>
      </c>
      <c r="H10" s="224">
        <v>100</v>
      </c>
      <c r="I10" s="224">
        <v>250</v>
      </c>
      <c r="J10" s="225">
        <f t="shared" si="1"/>
        <v>122.2</v>
      </c>
      <c r="K10" s="228">
        <f t="shared" si="0"/>
        <v>488.8</v>
      </c>
    </row>
    <row r="11" spans="1:12" s="207" customFormat="1" ht="25.5">
      <c r="A11" s="212">
        <v>7</v>
      </c>
      <c r="B11" s="211" t="s">
        <v>239</v>
      </c>
      <c r="C11" s="210" t="s">
        <v>232</v>
      </c>
      <c r="D11" s="209">
        <v>2</v>
      </c>
      <c r="E11" s="224">
        <v>8</v>
      </c>
      <c r="F11" s="224">
        <v>20</v>
      </c>
      <c r="G11" s="224">
        <v>13.46</v>
      </c>
      <c r="H11" s="224">
        <v>12</v>
      </c>
      <c r="I11" s="224">
        <v>20</v>
      </c>
      <c r="J11" s="225">
        <f t="shared" si="1"/>
        <v>14.69</v>
      </c>
      <c r="K11" s="228">
        <f t="shared" si="0"/>
        <v>29.38</v>
      </c>
      <c r="L11" s="208"/>
    </row>
    <row r="12" spans="1:12" ht="13.5" thickBot="1">
      <c r="A12" s="411" t="s">
        <v>240</v>
      </c>
      <c r="B12" s="412"/>
      <c r="C12" s="412"/>
      <c r="D12" s="413"/>
      <c r="E12" s="206"/>
      <c r="F12" s="206"/>
      <c r="G12" s="206"/>
      <c r="H12" s="206"/>
      <c r="I12" s="206"/>
      <c r="J12" s="414">
        <f>SUM(K5:K11)</f>
        <v>2647.78</v>
      </c>
      <c r="K12" s="415"/>
    </row>
    <row r="13" spans="1:12" ht="5.25" customHeight="1" thickBot="1">
      <c r="J13" s="226"/>
      <c r="K13" s="226"/>
    </row>
    <row r="14" spans="1:12" ht="13.5" thickBot="1">
      <c r="A14" s="408" t="s">
        <v>241</v>
      </c>
      <c r="B14" s="409"/>
      <c r="C14" s="409"/>
      <c r="D14" s="409"/>
      <c r="E14" s="409"/>
      <c r="F14" s="409"/>
      <c r="G14" s="409"/>
      <c r="H14" s="409"/>
      <c r="I14" s="410"/>
      <c r="J14" s="406">
        <f>J12/12</f>
        <v>220.65</v>
      </c>
      <c r="K14" s="407"/>
    </row>
    <row r="16" spans="1:12" ht="13.5" thickBot="1"/>
    <row r="17" spans="1:12" ht="13.5" thickBot="1">
      <c r="A17" s="416" t="s">
        <v>242</v>
      </c>
      <c r="B17" s="417"/>
      <c r="C17" s="417"/>
      <c r="D17" s="417"/>
      <c r="E17" s="417"/>
      <c r="F17" s="417"/>
      <c r="G17" s="417"/>
      <c r="H17" s="417"/>
      <c r="I17" s="417"/>
      <c r="J17" s="417"/>
      <c r="K17" s="418"/>
    </row>
    <row r="18" spans="1:12">
      <c r="A18" s="419" t="s">
        <v>1</v>
      </c>
      <c r="B18" s="421" t="s">
        <v>219</v>
      </c>
      <c r="C18" s="423" t="s">
        <v>220</v>
      </c>
      <c r="D18" s="423" t="s">
        <v>221</v>
      </c>
      <c r="E18" s="221" t="s">
        <v>222</v>
      </c>
      <c r="F18" s="221" t="s">
        <v>223</v>
      </c>
      <c r="G18" s="221" t="s">
        <v>224</v>
      </c>
      <c r="H18" s="221" t="s">
        <v>225</v>
      </c>
      <c r="I18" s="221" t="s">
        <v>226</v>
      </c>
      <c r="J18" s="423" t="s">
        <v>227</v>
      </c>
      <c r="K18" s="425"/>
    </row>
    <row r="19" spans="1:12" ht="13.5" thickBot="1">
      <c r="A19" s="420"/>
      <c r="B19" s="422"/>
      <c r="C19" s="424"/>
      <c r="D19" s="424"/>
      <c r="E19" s="217" t="s">
        <v>228</v>
      </c>
      <c r="F19" s="217" t="s">
        <v>228</v>
      </c>
      <c r="G19" s="217" t="s">
        <v>228</v>
      </c>
      <c r="H19" s="217" t="s">
        <v>228</v>
      </c>
      <c r="I19" s="217" t="s">
        <v>228</v>
      </c>
      <c r="J19" s="218" t="s">
        <v>229</v>
      </c>
      <c r="K19" s="222" t="s">
        <v>230</v>
      </c>
    </row>
    <row r="20" spans="1:12" s="207" customFormat="1" ht="89.25">
      <c r="A20" s="216">
        <v>1</v>
      </c>
      <c r="B20" s="219" t="s">
        <v>243</v>
      </c>
      <c r="C20" s="214" t="s">
        <v>232</v>
      </c>
      <c r="D20" s="213">
        <v>4</v>
      </c>
      <c r="E20" s="225">
        <v>104.41</v>
      </c>
      <c r="F20" s="225">
        <v>70</v>
      </c>
      <c r="G20" s="225">
        <v>188.5</v>
      </c>
      <c r="H20" s="225">
        <v>160</v>
      </c>
      <c r="I20" s="225">
        <v>350</v>
      </c>
      <c r="J20" s="223">
        <f>AVERAGE(E20:I20)</f>
        <v>174.58</v>
      </c>
      <c r="K20" s="227">
        <f t="shared" ref="K20:K26" si="2">J20*D20</f>
        <v>698.32</v>
      </c>
    </row>
    <row r="21" spans="1:12" s="207" customFormat="1" ht="63.75">
      <c r="A21" s="212">
        <v>2</v>
      </c>
      <c r="B21" s="211" t="s">
        <v>244</v>
      </c>
      <c r="C21" s="210" t="s">
        <v>232</v>
      </c>
      <c r="D21" s="209">
        <v>4</v>
      </c>
      <c r="E21" s="224">
        <v>75</v>
      </c>
      <c r="F21" s="224">
        <v>65</v>
      </c>
      <c r="G21" s="224">
        <v>87.02</v>
      </c>
      <c r="H21" s="224">
        <v>90</v>
      </c>
      <c r="I21" s="224">
        <v>125</v>
      </c>
      <c r="J21" s="224">
        <f t="shared" ref="J21:J26" si="3">AVERAGE(E21:I21)</f>
        <v>88.4</v>
      </c>
      <c r="K21" s="228">
        <f t="shared" si="2"/>
        <v>353.6</v>
      </c>
    </row>
    <row r="22" spans="1:12" s="207" customFormat="1" ht="63.75">
      <c r="A22" s="212">
        <v>3</v>
      </c>
      <c r="B22" s="220" t="s">
        <v>245</v>
      </c>
      <c r="C22" s="210" t="s">
        <v>232</v>
      </c>
      <c r="D22" s="209">
        <v>4</v>
      </c>
      <c r="E22" s="224">
        <v>75</v>
      </c>
      <c r="F22" s="224"/>
      <c r="G22" s="224"/>
      <c r="H22" s="224">
        <v>90</v>
      </c>
      <c r="I22" s="224">
        <v>115</v>
      </c>
      <c r="J22" s="224">
        <f t="shared" si="3"/>
        <v>93.33</v>
      </c>
      <c r="K22" s="228">
        <f t="shared" si="2"/>
        <v>373.32</v>
      </c>
    </row>
    <row r="23" spans="1:12" s="207" customFormat="1" ht="76.5">
      <c r="A23" s="212">
        <v>4</v>
      </c>
      <c r="B23" s="220" t="s">
        <v>246</v>
      </c>
      <c r="C23" s="210" t="s">
        <v>232</v>
      </c>
      <c r="D23" s="209">
        <v>4</v>
      </c>
      <c r="E23" s="224">
        <v>50</v>
      </c>
      <c r="F23" s="224">
        <v>89</v>
      </c>
      <c r="G23" s="224">
        <v>89.72</v>
      </c>
      <c r="H23" s="224">
        <v>90</v>
      </c>
      <c r="I23" s="224">
        <v>110</v>
      </c>
      <c r="J23" s="224">
        <f t="shared" si="3"/>
        <v>85.74</v>
      </c>
      <c r="K23" s="228">
        <f t="shared" si="2"/>
        <v>342.96</v>
      </c>
    </row>
    <row r="24" spans="1:12" s="207" customFormat="1" ht="38.25">
      <c r="A24" s="212">
        <v>5</v>
      </c>
      <c r="B24" s="220" t="s">
        <v>247</v>
      </c>
      <c r="C24" s="210" t="s">
        <v>232</v>
      </c>
      <c r="D24" s="209">
        <v>4</v>
      </c>
      <c r="E24" s="224">
        <v>12</v>
      </c>
      <c r="F24" s="224">
        <v>15</v>
      </c>
      <c r="G24" s="224">
        <v>26.26</v>
      </c>
      <c r="H24" s="224">
        <v>25</v>
      </c>
      <c r="I24" s="224">
        <v>40</v>
      </c>
      <c r="J24" s="224">
        <f t="shared" si="3"/>
        <v>23.65</v>
      </c>
      <c r="K24" s="228">
        <f t="shared" si="2"/>
        <v>94.6</v>
      </c>
    </row>
    <row r="25" spans="1:12" s="207" customFormat="1" ht="25.5">
      <c r="A25" s="212">
        <v>6</v>
      </c>
      <c r="B25" s="211" t="s">
        <v>248</v>
      </c>
      <c r="C25" s="210" t="s">
        <v>238</v>
      </c>
      <c r="D25" s="209">
        <v>2</v>
      </c>
      <c r="E25" s="224">
        <v>8</v>
      </c>
      <c r="F25" s="224">
        <v>3</v>
      </c>
      <c r="G25" s="224">
        <v>13.46</v>
      </c>
      <c r="H25" s="224">
        <v>12</v>
      </c>
      <c r="I25" s="224">
        <v>20</v>
      </c>
      <c r="J25" s="224">
        <f t="shared" si="3"/>
        <v>11.29</v>
      </c>
      <c r="K25" s="228">
        <f t="shared" si="2"/>
        <v>22.58</v>
      </c>
    </row>
    <row r="26" spans="1:12" s="207" customFormat="1" ht="51">
      <c r="A26" s="212">
        <v>7</v>
      </c>
      <c r="B26" s="211" t="s">
        <v>249</v>
      </c>
      <c r="C26" s="210" t="s">
        <v>238</v>
      </c>
      <c r="D26" s="209">
        <v>2</v>
      </c>
      <c r="E26" s="224">
        <v>55</v>
      </c>
      <c r="F26" s="224">
        <v>81.47</v>
      </c>
      <c r="G26" s="224">
        <v>107.01</v>
      </c>
      <c r="H26" s="224">
        <v>100</v>
      </c>
      <c r="I26" s="224">
        <v>240</v>
      </c>
      <c r="J26" s="224">
        <f t="shared" si="3"/>
        <v>116.7</v>
      </c>
      <c r="K26" s="228">
        <f t="shared" si="2"/>
        <v>233.4</v>
      </c>
      <c r="L26" s="208"/>
    </row>
    <row r="27" spans="1:12" ht="13.5" thickBot="1">
      <c r="A27" s="411" t="s">
        <v>240</v>
      </c>
      <c r="B27" s="412"/>
      <c r="C27" s="412"/>
      <c r="D27" s="413"/>
      <c r="E27" s="206"/>
      <c r="F27" s="206"/>
      <c r="G27" s="206"/>
      <c r="H27" s="206"/>
      <c r="I27" s="206"/>
      <c r="J27" s="414">
        <f>SUM(K20:K26)</f>
        <v>2118.7800000000002</v>
      </c>
      <c r="K27" s="415"/>
    </row>
    <row r="28" spans="1:12" ht="11.25" customHeight="1" thickBot="1"/>
    <row r="29" spans="1:12" ht="13.5" thickBot="1">
      <c r="A29" s="408" t="s">
        <v>241</v>
      </c>
      <c r="B29" s="409"/>
      <c r="C29" s="409"/>
      <c r="D29" s="409"/>
      <c r="E29" s="205"/>
      <c r="F29" s="205"/>
      <c r="G29" s="205"/>
      <c r="H29" s="205"/>
      <c r="I29" s="205"/>
      <c r="J29" s="406">
        <f>J27/12</f>
        <v>176.57</v>
      </c>
      <c r="K29" s="407"/>
    </row>
    <row r="30" spans="1:12" ht="13.5" thickBot="1"/>
    <row r="31" spans="1:12" ht="13.5" thickBot="1">
      <c r="A31" s="408" t="s">
        <v>250</v>
      </c>
      <c r="B31" s="409"/>
      <c r="C31" s="409"/>
      <c r="D31" s="409"/>
      <c r="E31" s="409"/>
      <c r="F31" s="409"/>
      <c r="G31" s="409"/>
      <c r="H31" s="409"/>
      <c r="I31" s="410"/>
      <c r="J31" s="406">
        <f>AVERAGE(J14,J29)</f>
        <v>198.61</v>
      </c>
      <c r="K31" s="407"/>
    </row>
    <row r="32" spans="1:12">
      <c r="F32" s="226"/>
      <c r="G32" s="226"/>
    </row>
  </sheetData>
  <mergeCells count="22">
    <mergeCell ref="A2:K2"/>
    <mergeCell ref="A3:A4"/>
    <mergeCell ref="B3:B4"/>
    <mergeCell ref="C3:C4"/>
    <mergeCell ref="D3:D4"/>
    <mergeCell ref="J3:K3"/>
    <mergeCell ref="A17:K17"/>
    <mergeCell ref="A18:A19"/>
    <mergeCell ref="B18:B19"/>
    <mergeCell ref="C18:C19"/>
    <mergeCell ref="A12:D12"/>
    <mergeCell ref="J12:K12"/>
    <mergeCell ref="J14:K14"/>
    <mergeCell ref="D18:D19"/>
    <mergeCell ref="J18:K18"/>
    <mergeCell ref="A14:I14"/>
    <mergeCell ref="J31:K31"/>
    <mergeCell ref="A31:I31"/>
    <mergeCell ref="A27:D27"/>
    <mergeCell ref="J27:K27"/>
    <mergeCell ref="A29:D29"/>
    <mergeCell ref="J29:K29"/>
  </mergeCells>
  <printOptions horizontalCentered="1"/>
  <pageMargins left="0.51181102362204722" right="0.51181102362204722" top="1.3779527559055118" bottom="0.78740157480314965" header="0.31496062992125984" footer="0.31496062992125984"/>
  <pageSetup paperSize="9" scale="8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BC6976DDB00B4AAF6A7F96EE23545A" ma:contentTypeVersion="11" ma:contentTypeDescription="Crie um novo documento." ma:contentTypeScope="" ma:versionID="ddaed3c42f81a48c021b34f6c5511b70">
  <xsd:schema xmlns:xsd="http://www.w3.org/2001/XMLSchema" xmlns:xs="http://www.w3.org/2001/XMLSchema" xmlns:p="http://schemas.microsoft.com/office/2006/metadata/properties" xmlns:ns2="ca4e5496-90e8-4134-9bc8-6cd0ee396eb2" xmlns:ns3="ec208073-ce73-4a22-8152-1b7389356e07" targetNamespace="http://schemas.microsoft.com/office/2006/metadata/properties" ma:root="true" ma:fieldsID="1750801c1cba78416050076ace7e7e6c" ns2:_="" ns3:_="">
    <xsd:import namespace="ca4e5496-90e8-4134-9bc8-6cd0ee396eb2"/>
    <xsd:import namespace="ec208073-ce73-4a22-8152-1b7389356e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e5496-90e8-4134-9bc8-6cd0ee396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139944c2-26d9-490e-ad64-83e7a69758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08073-ce73-4a22-8152-1b7389356e0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c1ad9b-fcb2-484b-a0fc-28afc2062755}" ma:internalName="TaxCatchAll" ma:showField="CatchAllData" ma:web="ec208073-ce73-4a22-8152-1b7389356e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e5496-90e8-4134-9bc8-6cd0ee396eb2">
      <Terms xmlns="http://schemas.microsoft.com/office/infopath/2007/PartnerControls"/>
    </lcf76f155ced4ddcb4097134ff3c332f>
    <TaxCatchAll xmlns="ec208073-ce73-4a22-8152-1b7389356e0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46217D-DB93-4AA3-A48E-91376A609039}"/>
</file>

<file path=customXml/itemProps2.xml><?xml version="1.0" encoding="utf-8"?>
<ds:datastoreItem xmlns:ds="http://schemas.openxmlformats.org/officeDocument/2006/customXml" ds:itemID="{73DC2F9A-E9E7-42D8-BB8B-F34C959E8ECE}"/>
</file>

<file path=customXml/itemProps3.xml><?xml version="1.0" encoding="utf-8"?>
<ds:datastoreItem xmlns:ds="http://schemas.openxmlformats.org/officeDocument/2006/customXml" ds:itemID="{37633C2B-19CF-4C49-B20D-B4425356E2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Jaqueline Souto Mangabeira Binicheski</dc:creator>
  <cp:keywords/>
  <dc:description/>
  <cp:lastModifiedBy/>
  <cp:revision/>
  <dcterms:created xsi:type="dcterms:W3CDTF">2008-06-24T14:14:08Z</dcterms:created>
  <dcterms:modified xsi:type="dcterms:W3CDTF">2025-07-09T15:03:38Z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0x010100CFBC6976DDB00B4AAF6A7F96EE23545A</vt:lpwstr>
  </property>
</Properties>
</file>