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QUADRO RESUMO" sheetId="1" state="visible" r:id="rId2"/>
    <sheet name="Custo Detalhado" sheetId="2" state="visible" r:id="rId3"/>
    <sheet name="Encarregado" sheetId="3" state="visible" r:id="rId4"/>
    <sheet name="Servente" sheetId="4" state="visible" r:id="rId5"/>
    <sheet name="Jauzeiro" sheetId="5" state="visible" r:id="rId6"/>
    <sheet name="Produtividade" sheetId="6" state="visible" r:id="rId7"/>
    <sheet name="M2" sheetId="7" state="visible" r:id="rId8"/>
    <sheet name="Materiais de Consumo" sheetId="8" state="visible" r:id="rId9"/>
    <sheet name="Equipamentos Limpeza" sheetId="9" state="visible" r:id="rId10"/>
    <sheet name="Equipamentos Área Externa" sheetId="10" state="visible" r:id="rId11"/>
    <sheet name="Uniforme" sheetId="11" state="visible" r:id="rId12"/>
  </sheets>
  <externalReferences>
    <externalReference r:id="rId13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<sst xmlns="http://schemas.openxmlformats.org/spreadsheetml/2006/main" count="1352" uniqueCount="513">
  <si>
    <t xml:space="preserve">ITEM</t>
  </si>
  <si>
    <t xml:space="preserve">CATSER</t>
  </si>
  <si>
    <t xml:space="preserve">DESCRIÇÃO/ESPECIFICAÇÃO</t>
  </si>
  <si>
    <t xml:space="preserve">UNIDADE MEDIDA</t>
  </si>
  <si>
    <t xml:space="preserve">VALOR UNITÁRIO MENSAL</t>
  </si>
  <si>
    <t xml:space="preserve">Prestação de Serviços de Limpeza e Conservação</t>
  </si>
  <si>
    <r>
      <rPr>
        <sz val="12"/>
        <color rgb="FF000000"/>
        <rFont val="Calibri"/>
        <family val="2"/>
        <charset val="1"/>
      </rPr>
      <t xml:space="preserve">M</t>
    </r>
    <r>
      <rPr>
        <vertAlign val="superscript"/>
        <sz val="12"/>
        <color rgb="FF000000"/>
        <rFont val="Calibri"/>
        <family val="2"/>
        <charset val="1"/>
      </rPr>
      <t xml:space="preserve">2</t>
    </r>
  </si>
  <si>
    <t xml:space="preserve">VALOR TOTAL MENSAL</t>
  </si>
  <si>
    <t xml:space="preserve">VALOR TOTAL ANUAL</t>
  </si>
  <si>
    <t xml:space="preserve">TIPO</t>
  </si>
  <si>
    <t xml:space="preserve">PROFISSIONAIS RESIDENTES</t>
  </si>
  <si>
    <t xml:space="preserve">UNIDADE DE MEDIDA </t>
  </si>
  <si>
    <t xml:space="preserve">QUANTIDADE</t>
  </si>
  <si>
    <r>
      <rPr>
        <b val="true"/>
        <sz val="12"/>
        <color rgb="FF000000"/>
        <rFont val="Calibri"/>
        <family val="2"/>
        <charset val="1"/>
      </rPr>
      <t xml:space="preserve">VALOR UNITÁRIO MENSAL DO M</t>
    </r>
    <r>
      <rPr>
        <b val="true"/>
        <vertAlign val="superscript"/>
        <sz val="12"/>
        <color rgb="FF000000"/>
        <rFont val="Calibri"/>
        <family val="2"/>
        <charset val="1"/>
      </rPr>
      <t xml:space="preserve">2</t>
    </r>
    <r>
      <rPr>
        <b val="true"/>
        <sz val="12"/>
        <color rgb="FF000000"/>
        <rFont val="Calibri"/>
        <family val="2"/>
        <charset val="1"/>
      </rPr>
      <t xml:space="preserve"> E POSTO</t>
    </r>
  </si>
  <si>
    <t xml:space="preserve">ÁREA INTERNA</t>
  </si>
  <si>
    <t xml:space="preserve">(A)</t>
  </si>
  <si>
    <t xml:space="preserve">(B)</t>
  </si>
  <si>
    <t xml:space="preserve">(C) = (A)*(B)</t>
  </si>
  <si>
    <t xml:space="preserve">Piso Acarpetados</t>
  </si>
  <si>
    <t xml:space="preserve">m²</t>
  </si>
  <si>
    <t xml:space="preserve">Piso frios</t>
  </si>
  <si>
    <t xml:space="preserve">Banheiros</t>
  </si>
  <si>
    <t xml:space="preserve">ÁREA EXTERNA</t>
  </si>
  <si>
    <t xml:space="preserve">Pisos pavimentados adjacentes/contíguos às edificações</t>
  </si>
  <si>
    <t xml:space="preserve">ESQUADRIAS FACE INTERNA/EXTERNA</t>
  </si>
  <si>
    <t xml:space="preserve">face interna sem exposição a situação de risco</t>
  </si>
  <si>
    <t xml:space="preserve">face externa com exposição a situação de risco</t>
  </si>
  <si>
    <t xml:space="preserve">VALOR MENSAL</t>
  </si>
  <si>
    <t xml:space="preserve">VALOR ANUAL</t>
  </si>
  <si>
    <r>
      <rPr>
        <sz val="11"/>
        <color rgb="FF000000"/>
        <rFont val="Calibri"/>
        <family val="2"/>
        <charset val="1"/>
      </rPr>
      <t xml:space="preserve">  </t>
    </r>
    <r>
      <rPr>
        <b val="true"/>
        <sz val="11"/>
        <color rgb="FF000000"/>
        <rFont val="Calibri"/>
        <family val="2"/>
        <charset val="1"/>
      </rPr>
      <t xml:space="preserve">MINISTÉRIO DA CIDADANIA 
</t>
    </r>
    <r>
      <rPr>
        <sz val="11"/>
        <color rgb="FF000000"/>
        <rFont val="Calibri"/>
        <family val="2"/>
        <charset val="1"/>
      </rPr>
      <t xml:space="preserve">Subsecretaria de Assuntos Administrativos
Coordenação-Geral de Licitações e Contratos
Coordenação de Compras e Licitações
Divisão de Compras</t>
    </r>
  </si>
  <si>
    <t xml:space="preserve">MODELO DE PLANILHA DE CUSTOS E FORMAÇÃO DE PREÇOS</t>
  </si>
  <si>
    <t xml:space="preserve">Nº do Processo</t>
  </si>
  <si>
    <t xml:space="preserve">Licitação Nº</t>
  </si>
  <si>
    <t xml:space="preserve">Empresa</t>
  </si>
  <si>
    <t xml:space="preserve">DISCRIMINAÇÃO DOS SERVIÇOS (DADOS REFERENTES À CONTRATAÇÃO)</t>
  </si>
  <si>
    <t xml:space="preserve">A</t>
  </si>
  <si>
    <t xml:space="preserve">Data de apresentação da proposta (dia/mês/ano):</t>
  </si>
  <si>
    <t xml:space="preserve">     /         / 2022</t>
  </si>
  <si>
    <t xml:space="preserve">B</t>
  </si>
  <si>
    <t xml:space="preserve">Município/UF</t>
  </si>
  <si>
    <t xml:space="preserve">Rio de Janeiro/RJ</t>
  </si>
  <si>
    <t xml:space="preserve">C</t>
  </si>
  <si>
    <t xml:space="preserve">CCT (Referência)</t>
  </si>
  <si>
    <t xml:space="preserve">Ano do Acordo, Convenção ou Dissídio Coletivo</t>
  </si>
  <si>
    <t xml:space="preserve">CCT 2022</t>
  </si>
  <si>
    <t xml:space="preserve">D</t>
  </si>
  <si>
    <t xml:space="preserve">Número de meses de execução contratual</t>
  </si>
  <si>
    <t xml:space="preserve">IDENTIFICAÇÃO DO SERVIÇO</t>
  </si>
  <si>
    <t xml:space="preserve">TIPO DE SERVIÇO</t>
  </si>
  <si>
    <t xml:space="preserve">UNIDADE DE MEDIDA</t>
  </si>
  <si>
    <t xml:space="preserve">QUANTIDADE TOTAL A CONTRATAR</t>
  </si>
  <si>
    <t xml:space="preserve">Limpeza e Conservação</t>
  </si>
  <si>
    <t xml:space="preserve">Posto</t>
  </si>
  <si>
    <t xml:space="preserve">Dados complementares para composição dos custos referente à mão-de-obra</t>
  </si>
  <si>
    <t xml:space="preserve">Tipo de serviços (mesmo serviço com caracterísitcas distintas)</t>
  </si>
  <si>
    <t xml:space="preserve">Salário normativo da categoria profissional</t>
  </si>
  <si>
    <t xml:space="preserve">Categoria profissional (vinculado à execução contratual)</t>
  </si>
  <si>
    <t xml:space="preserve">Encarregado</t>
  </si>
  <si>
    <t xml:space="preserve">Data base da categoria (dia/mês/ano)</t>
  </si>
  <si>
    <t xml:space="preserve">Quantidade (nº de trabalhadores)</t>
  </si>
  <si>
    <t xml:space="preserve">MÓDULO 1 - COMPOSIÇÃO DA REMUNERAÇÃO</t>
  </si>
  <si>
    <t xml:space="preserve">I</t>
  </si>
  <si>
    <t xml:space="preserve">Composição da Remuneração</t>
  </si>
  <si>
    <t xml:space="preserve">Valor (R$)</t>
  </si>
  <si>
    <t xml:space="preserve">Salário Base</t>
  </si>
  <si>
    <t xml:space="preserve">Adicional de periculosidade</t>
  </si>
  <si>
    <t xml:space="preserve">Adicional de insalubridade</t>
  </si>
  <si>
    <t xml:space="preserve">Adicional noturno</t>
  </si>
  <si>
    <t xml:space="preserve">E</t>
  </si>
  <si>
    <t xml:space="preserve">Hora noturna adicional</t>
  </si>
  <si>
    <t xml:space="preserve">F</t>
  </si>
  <si>
    <t xml:space="preserve">Adicional de hora extra</t>
  </si>
  <si>
    <t xml:space="preserve">G</t>
  </si>
  <si>
    <t xml:space="preserve">Gratificação de 30%</t>
  </si>
  <si>
    <t xml:space="preserve">Total da Remuneração</t>
  </si>
  <si>
    <t xml:space="preserve">Módulo 2 - Encargos e Benefícios Anuais, Mensais e Diários</t>
  </si>
  <si>
    <r>
      <rPr>
        <sz val="11"/>
        <color rgb="FF000000"/>
        <rFont val="Calibri"/>
        <family val="2"/>
        <charset val="1"/>
      </rPr>
      <t xml:space="preserve"> </t>
    </r>
    <r>
      <rPr>
        <b val="true"/>
        <sz val="11"/>
        <color rgb="FF000000"/>
        <rFont val="Calibri"/>
        <family val="2"/>
        <charset val="1"/>
      </rPr>
      <t xml:space="preserve">Submódulo 2.1 - 13º (décimo terceiro) Salário, Férias e Adicional de Férias</t>
    </r>
  </si>
  <si>
    <t xml:space="preserve">2.1</t>
  </si>
  <si>
    <t xml:space="preserve">13º (décimo terceiro) Salário, Férias e Adicional de Férias</t>
  </si>
  <si>
    <t xml:space="preserve">Percentual (%)</t>
  </si>
  <si>
    <t xml:space="preserve">13º (décimo terceiro) Salário</t>
  </si>
  <si>
    <t xml:space="preserve">Adicional de Férias</t>
  </si>
  <si>
    <t xml:space="preserve">Total</t>
  </si>
  <si>
    <t xml:space="preserve">Submódulo 2.2 - Encargos Previdenciários (GPS), Fundo de Garantia por Tempo de Serviço (FGTS) e outras contribuições.</t>
  </si>
  <si>
    <t xml:space="preserve">2.2</t>
  </si>
  <si>
    <t xml:space="preserve">GPS, FGTS e outras contribuições</t>
  </si>
  <si>
    <t xml:space="preserve">INSS</t>
  </si>
  <si>
    <t xml:space="preserve">Salário Educação</t>
  </si>
  <si>
    <t xml:space="preserve">SAT</t>
  </si>
  <si>
    <t xml:space="preserve">SESC ou SESI</t>
  </si>
  <si>
    <t xml:space="preserve">SENAI - SENAC</t>
  </si>
  <si>
    <t xml:space="preserve">SEBRAE</t>
  </si>
  <si>
    <t xml:space="preserve">INCRA</t>
  </si>
  <si>
    <t xml:space="preserve">H</t>
  </si>
  <si>
    <t xml:space="preserve">FGTS</t>
  </si>
  <si>
    <t xml:space="preserve">Submódulo 2.3 - Benefícios Mensais e Diários.</t>
  </si>
  <si>
    <t xml:space="preserve">2.3</t>
  </si>
  <si>
    <t xml:space="preserve">Benefícios Mensais e Diários</t>
  </si>
  <si>
    <t xml:space="preserve">Transporte</t>
  </si>
  <si>
    <t xml:space="preserve">Cesta Básica ou Vale Alimentação</t>
  </si>
  <si>
    <t xml:space="preserve">Auxílio Alimentação</t>
  </si>
  <si>
    <t xml:space="preserve">Auxílio Saúde (Plano de Saúde)</t>
  </si>
  <si>
    <t xml:space="preserve">Assistência Odontológica</t>
  </si>
  <si>
    <t xml:space="preserve">Assistência Funeral  </t>
  </si>
  <si>
    <t xml:space="preserve">Benefício Social Familiar</t>
  </si>
  <si>
    <t xml:space="preserve">Quadro-Resumo do Módulo 2 - Encargos e Benefícios anuais, mensais e diários</t>
  </si>
  <si>
    <t xml:space="preserve">Encargos e Benefícios Anuais, Mensais e Diários</t>
  </si>
  <si>
    <t xml:space="preserve">Módulo 3 - Provisão para Rescisão (Redação dada pela Instrução Normativa nº 7, de 2018)</t>
  </si>
  <si>
    <t xml:space="preserve">Provisão para Rescisão</t>
  </si>
  <si>
    <t xml:space="preserve">Aviso Prévio Indenizado</t>
  </si>
  <si>
    <t xml:space="preserve">Incidência do FGTS sobre o Aviso Prévio Indenizado</t>
  </si>
  <si>
    <t xml:space="preserve">Multa do FGTS e contribuição social sobre o Aviso Prévio Indenizado</t>
  </si>
  <si>
    <t xml:space="preserve">Aviso Prévio Trabalhado</t>
  </si>
  <si>
    <t xml:space="preserve">Incidência de GPS, FGTS e outras contribuições sobre o Aviso Prévio Trabalhado</t>
  </si>
  <si>
    <t xml:space="preserve">Multa do FGTS e contribuição social sobre o Aviso Prévio Trabalhado</t>
  </si>
  <si>
    <t xml:space="preserve">Submódulo 4.1 - Substituto nas Ausências Legais  (Redação dada pela Instrução Normativa nº 7, de 2018)</t>
  </si>
  <si>
    <t xml:space="preserve">4.1</t>
  </si>
  <si>
    <r>
      <rPr>
        <b val="true"/>
        <sz val="11"/>
        <color rgb="FF000000"/>
        <rFont val="Calibri"/>
        <family val="2"/>
        <charset val="1"/>
      </rPr>
      <t xml:space="preserve">Substituto nas Ausências Legais</t>
    </r>
    <r>
      <rPr>
        <b val="true"/>
        <vertAlign val="superscript"/>
        <sz val="11"/>
        <color rgb="FF000000"/>
        <rFont val="Calibri"/>
        <family val="2"/>
        <charset val="1"/>
      </rPr>
      <t xml:space="preserve">(1)</t>
    </r>
  </si>
  <si>
    <t xml:space="preserve">Substituto na cobertura de Férias</t>
  </si>
  <si>
    <t xml:space="preserve">Substituto na cobertura de Ausências Legais</t>
  </si>
  <si>
    <t xml:space="preserve">Substituto na cobertura de Licença-Paternidade</t>
  </si>
  <si>
    <t xml:space="preserve">Substituto na cobertura de Ausência por acidente de trabalho</t>
  </si>
  <si>
    <t xml:space="preserve">Substituto na cobertura de Afastamento Maternidade</t>
  </si>
  <si>
    <t xml:space="preserve">Substituto na cobertura de Outras ausências (Auxílio doença)</t>
  </si>
  <si>
    <r>
      <rPr>
        <sz val="11"/>
        <color rgb="FF000000"/>
        <rFont val="Calibri"/>
        <family val="2"/>
        <charset val="1"/>
      </rPr>
      <t xml:space="preserve">(1) Para o item "A" foi utilizado a metodologia de </t>
    </r>
    <r>
      <rPr>
        <sz val="11"/>
        <rFont val="Calibri"/>
        <family val="2"/>
        <charset val="1"/>
      </rPr>
      <t xml:space="preserve">cálculo previsto no ANEXO VII-D da IN 05/2017.</t>
    </r>
    <r>
      <rPr>
        <sz val="11"/>
        <color rgb="FF000000"/>
        <rFont val="Calibri"/>
        <family val="2"/>
        <charset val="1"/>
      </rPr>
      <t xml:space="preserve"> Quanto aos demais itens foram considerados a média percentual praticada pelas empresas do ramo, tendo em vista que o cálculo para chegar aos percentuais é considerada a estatística de cada empresa no que se refere as ausências de funcionários.</t>
    </r>
  </si>
  <si>
    <t xml:space="preserve">Submódulo 4.2 - Substituto na Intrajornada (Redação dada pela Instrução Normativa nº 7, de 2018)</t>
  </si>
  <si>
    <t xml:space="preserve">4.2</t>
  </si>
  <si>
    <t xml:space="preserve">Substituto na Intrajornada </t>
  </si>
  <si>
    <t xml:space="preserve">Substituto na cobertura de Intervalo para repouso ou alimentação</t>
  </si>
  <si>
    <t xml:space="preserve">Quadro-Resumo do Módulo 4 - Custo de Reposição do Profissional Ausente (Redação dada pela Instrução Normativa nº 7, de 2018)</t>
  </si>
  <si>
    <t xml:space="preserve">Custo de Reposição do Profissional Ausente</t>
  </si>
  <si>
    <t xml:space="preserve">Substituto nas Ausências Legais</t>
  </si>
  <si>
    <t xml:space="preserve">Substituto na Intrajornada</t>
  </si>
  <si>
    <t xml:space="preserve">Módulo 5 - Insumos Diversos</t>
  </si>
  <si>
    <t xml:space="preserve">Insumos Diversos</t>
  </si>
  <si>
    <t xml:space="preserve">Equipamentos </t>
  </si>
  <si>
    <t xml:space="preserve">Materiais De Uso Excepcional e Utensílios</t>
  </si>
  <si>
    <t xml:space="preserve">Materiais de Uso Contínuo Mensal (Não Excepcional)</t>
  </si>
  <si>
    <t xml:space="preserve">Uniformes</t>
  </si>
  <si>
    <t xml:space="preserve">Módulo 6 - Custos Indiretos, Tributos e Lucro</t>
  </si>
  <si>
    <t xml:space="preserve">Custos Indiretos, Tributos e Lucro</t>
  </si>
  <si>
    <t xml:space="preserve">Percentual (%) </t>
  </si>
  <si>
    <t xml:space="preserve">Custos Indiretos</t>
  </si>
  <si>
    <t xml:space="preserve">Lucro</t>
  </si>
  <si>
    <t xml:space="preserve">Tributos</t>
  </si>
  <si>
    <t xml:space="preserve">C.1. Tributos Federais (PIS + COFINS)</t>
  </si>
  <si>
    <t xml:space="preserve">C.2. Tributos Estaduais (especificar)</t>
  </si>
  <si>
    <t xml:space="preserve">C.3. Tributos Municipais (ISS)</t>
  </si>
  <si>
    <t xml:space="preserve">C.4. Tributos Municipais (especificar)</t>
  </si>
  <si>
    <t xml:space="preserve">2. QUADRO-RESUMO DO CUSTO POR EMPREGADO</t>
  </si>
  <si>
    <t xml:space="preserve">Mão de obra vinculada à execução contratual</t>
  </si>
  <si>
    <t xml:space="preserve">Módulo 1 - Composição da Remuneração</t>
  </si>
  <si>
    <t xml:space="preserve">Módulo 3 - Provisão para Rescisão</t>
  </si>
  <si>
    <t xml:space="preserve">Módulo 4 - Custo de Reposição do Profissional Ausente</t>
  </si>
  <si>
    <t xml:space="preserve">Subtotal (A + B +C+ D+E)</t>
  </si>
  <si>
    <t xml:space="preserve">Valor Total por Empregado</t>
  </si>
  <si>
    <t xml:space="preserve">Rio de Janeiro</t>
  </si>
  <si>
    <r>
      <rPr>
        <sz val="11"/>
        <color rgb="FF000000"/>
        <rFont val="Calibri"/>
        <family val="2"/>
        <charset val="1"/>
      </rPr>
      <t xml:space="preserve">M</t>
    </r>
    <r>
      <rPr>
        <vertAlign val="superscript"/>
        <sz val="11"/>
        <color rgb="FF000000"/>
        <rFont val="Calibri"/>
        <family val="2"/>
        <charset val="1"/>
      </rPr>
      <t xml:space="preserve">2</t>
    </r>
  </si>
  <si>
    <t xml:space="preserve">Servente de Limpeza</t>
  </si>
  <si>
    <t xml:space="preserve">Outros (especificar)</t>
  </si>
  <si>
    <t xml:space="preserve">(1) Para o item "A" foi utilizado a metodologia de cálculo previsto no ANEXO VII-D da IN 05/2017. Quanto aos demais itens foram considerados a média percentual praticada pelas empresas do ramo, tendo em vista que o cálculo para chegar aos percentuais é considerada a estatística de cada empresa no que se refere as ausências de funcionários.</t>
  </si>
  <si>
    <t xml:space="preserve">Jauzeiro</t>
  </si>
  <si>
    <t xml:space="preserve">Estimativa de produtividade </t>
  </si>
  <si>
    <t xml:space="preserve">DESCRIÇÃO</t>
  </si>
  <si>
    <t xml:space="preserve">ÁREA TOTAL (M²) CARIOCA 1</t>
  </si>
  <si>
    <t xml:space="preserve">ÁREA TOTAL (M²) CARIOCA 2</t>
  </si>
  <si>
    <t xml:space="preserve">ÁREA TOTAL (M²) TÊNIS</t>
  </si>
  <si>
    <t xml:space="preserve">PERIODICIDADE</t>
  </si>
  <si>
    <t xml:space="preserve">PRODUTIVIDADE MÁXIMA</t>
  </si>
  <si>
    <t xml:space="preserve">ESTIMATIVA MÍNIMA DE SERVENTES</t>
  </si>
  <si>
    <t xml:space="preserve">Área Interna -Servente</t>
  </si>
  <si>
    <t xml:space="preserve">Diária</t>
  </si>
  <si>
    <t xml:space="preserve">Semanal</t>
  </si>
  <si>
    <t xml:space="preserve">Quinzenal</t>
  </si>
  <si>
    <t xml:space="preserve">Mensal</t>
  </si>
  <si>
    <t xml:space="preserve">Área Externa - Servente</t>
  </si>
  <si>
    <t xml:space="preserve">Esquadrias (m²) -Servente</t>
  </si>
  <si>
    <t xml:space="preserve"> ESTIMATIVA DE EQUIPE MÍNIMA DE SERVENTES</t>
  </si>
  <si>
    <t xml:space="preserve">Esquadrias (m²) -Jauzeiro</t>
  </si>
  <si>
    <t xml:space="preserve">ÁREA INTERNA - Piso Acapertados e Pisos Frios</t>
  </si>
  <si>
    <t xml:space="preserve">METRAGEM</t>
  </si>
  <si>
    <t xml:space="preserve">MÃO DE OBRA</t>
  </si>
  <si>
    <t xml:space="preserve">(AXB)</t>
  </si>
  <si>
    <t xml:space="preserve">PRODUTIVIDADE</t>
  </si>
  <si>
    <t xml:space="preserve">PREÇO HOMEM-MÊS</t>
  </si>
  <si>
    <t xml:space="preserve">SUBTOTAL</t>
  </si>
  <si>
    <t xml:space="preserve">(1/M²)</t>
  </si>
  <si>
    <t xml:space="preserve">(R$)</t>
  </si>
  <si>
    <t xml:space="preserve">(R$/M²)</t>
  </si>
  <si>
    <r>
      <rPr>
        <b val="true"/>
        <sz val="11"/>
        <color rgb="FF000000"/>
        <rFont val="Calibri"/>
        <family val="2"/>
        <charset val="1"/>
      </rPr>
      <t xml:space="preserve">1200 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</si>
  <si>
    <t xml:space="preserve">ENCARREGADO</t>
  </si>
  <si>
    <t xml:space="preserve">SERVENTE</t>
  </si>
  <si>
    <t xml:space="preserve">ÁREA INTERNA - Pisos Frios - SEMANAL</t>
  </si>
  <si>
    <t xml:space="preserve">(DxE)</t>
  </si>
  <si>
    <r>
      <rPr>
        <b val="true"/>
        <sz val="11.5"/>
        <color rgb="FF000000"/>
        <rFont val="Calibri"/>
        <family val="2"/>
        <charset val="1"/>
      </rPr>
      <t xml:space="preserve">PRODUTIVIDADE (1/M</t>
    </r>
    <r>
      <rPr>
        <b val="true"/>
        <vertAlign val="superscript"/>
        <sz val="11.5"/>
        <color rgb="FF000000"/>
        <rFont val="Calibri"/>
        <family val="2"/>
        <charset val="1"/>
      </rPr>
      <t xml:space="preserve">2</t>
    </r>
    <r>
      <rPr>
        <b val="true"/>
        <sz val="11.5"/>
        <color rgb="FF000000"/>
        <rFont val="Calibri"/>
        <family val="2"/>
        <charset val="1"/>
      </rPr>
      <t xml:space="preserve">)</t>
    </r>
  </si>
  <si>
    <t xml:space="preserve">FREQUÊNCIA NO MÊS (HORAS)*</t>
  </si>
  <si>
    <t xml:space="preserve">JORNADA DE TRABALHO NO MÊS (HORAS)*</t>
  </si>
  <si>
    <t xml:space="preserve">(AxBxC)</t>
  </si>
  <si>
    <t xml:space="preserve">PREÇO HOMEM-MÊS(R$)</t>
  </si>
  <si>
    <t xml:space="preserve">SUBTOTAL (R$/M2)</t>
  </si>
  <si>
    <r>
      <rPr>
        <b val="true"/>
        <sz val="11"/>
        <rFont val="Times New Roman"/>
        <family val="1"/>
        <charset val="1"/>
      </rPr>
      <t xml:space="preserve">PREÇO UNITÁRIO MENSAL POR M</t>
    </r>
    <r>
      <rPr>
        <b val="true"/>
        <vertAlign val="superscript"/>
        <sz val="11"/>
        <rFont val="Times New Roman"/>
        <family val="1"/>
        <charset val="1"/>
      </rPr>
      <t xml:space="preserve">2</t>
    </r>
  </si>
  <si>
    <t xml:space="preserve">ÁREA INTERNA - Pisos Frios - QUINZENAL</t>
  </si>
  <si>
    <t xml:space="preserve">ÁREA INTERNA - Pisos Frios - MENSAL</t>
  </si>
  <si>
    <t xml:space="preserve">ÁREA INTERNA - Banheiros</t>
  </si>
  <si>
    <r>
      <rPr>
        <b val="true"/>
        <sz val="11"/>
        <color rgb="FF000000"/>
        <rFont val="Calibri"/>
        <family val="2"/>
        <charset val="1"/>
      </rPr>
      <t xml:space="preserve">300M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</si>
  <si>
    <t xml:space="preserve">ÁREA INTERNA - Banheiros - SEMANAL</t>
  </si>
  <si>
    <r>
      <rPr>
        <b val="true"/>
        <sz val="11"/>
        <color rgb="FF000000"/>
        <rFont val="Calibri"/>
        <family val="2"/>
        <charset val="1"/>
      </rPr>
      <t xml:space="preserve">300 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</si>
  <si>
    <t xml:space="preserve">ÁREA INTERNA - Banheiros - QUINZENAL</t>
  </si>
  <si>
    <t xml:space="preserve">ÁREA INTERNA - Banheiros - MENSAL</t>
  </si>
  <si>
    <t xml:space="preserve">ÁREA EXTERNA - Pisos pavimentados adjacentes/contíguos às edificações - QUINZENAL</t>
  </si>
  <si>
    <r>
      <rPr>
        <b val="true"/>
        <sz val="11"/>
        <color rgb="FF000000"/>
        <rFont val="Calibri"/>
        <family val="2"/>
        <charset val="1"/>
      </rPr>
      <t xml:space="preserve">2700 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</si>
  <si>
    <t xml:space="preserve">ESQUADRIA INTERNA</t>
  </si>
  <si>
    <r>
      <rPr>
        <b val="true"/>
        <sz val="11"/>
        <color rgb="FF000000"/>
        <rFont val="Calibri"/>
        <family val="2"/>
        <charset val="1"/>
      </rPr>
      <t xml:space="preserve">380 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</si>
  <si>
    <t xml:space="preserve">FACE EXTERNA COM EXPOSIÇÃO DE RISCO</t>
  </si>
  <si>
    <r>
      <rPr>
        <b val="true"/>
        <sz val="11"/>
        <color rgb="FF000000"/>
        <rFont val="Calibri"/>
        <family val="2"/>
        <charset val="1"/>
      </rPr>
      <t xml:space="preserve">160 M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</si>
  <si>
    <t xml:space="preserve">JAUZEIRO</t>
  </si>
  <si>
    <t xml:space="preserve">Item</t>
  </si>
  <si>
    <t xml:space="preserve">Produtos/Materiais de Consumo</t>
  </si>
  <si>
    <t xml:space="preserve">Produtos e Materiais de Limpeza e Higienização</t>
  </si>
  <si>
    <t xml:space="preserve">Medida</t>
  </si>
  <si>
    <t xml:space="preserve">Quantidade Estimativa Mensal</t>
  </si>
  <si>
    <t xml:space="preserve">Quantidade Estimativa Anual</t>
  </si>
  <si>
    <t xml:space="preserve">Valor Unitário</t>
  </si>
  <si>
    <t xml:space="preserve">Valor Total</t>
  </si>
  <si>
    <t xml:space="preserve">1.1</t>
  </si>
  <si>
    <t xml:space="preserve">ÁGUA SANITÁRIA(com ação alvejante, desinfetante e bactericida)</t>
  </si>
  <si>
    <t xml:space="preserve">Litro</t>
  </si>
  <si>
    <t xml:space="preserve">1.2</t>
  </si>
  <si>
    <t xml:space="preserve">ÁLCOOL COMUM LÍQUIDO 70%</t>
  </si>
  <si>
    <t xml:space="preserve">1.3</t>
  </si>
  <si>
    <t xml:space="preserve">ÁLCOOL EM GEL, REFIL COM 800 ML, PARA AS MÃOS,  70%</t>
  </si>
  <si>
    <t xml:space="preserve">Unidade</t>
  </si>
  <si>
    <t xml:space="preserve">1.4</t>
  </si>
  <si>
    <t xml:space="preserve">AROMATIZANTE ESPECÍFICO PARA MICTÓRIO</t>
  </si>
  <si>
    <t xml:space="preserve">1.5</t>
  </si>
  <si>
    <t xml:space="preserve">AROMATIZANTE P/ VASO SANITÁRIO (PEDRA OU BLOCO), DE BOA QUALIDADE</t>
  </si>
  <si>
    <t xml:space="preserve">1.6</t>
  </si>
  <si>
    <t xml:space="preserve">BASE SELADORA (cera) ACRÍLICA PARA TODOS OS TIPOS DE PISO. SELADOR DE PISOS POROSOS, TAIS COMO: PAVIFLEX, GRANILITE, GRANITO, CONCRETO, CERÂMICA, MARMORITE, ETC, SERVINDO COMO BASE PARA OS IMPERMEABILIZANTES</t>
  </si>
  <si>
    <t xml:space="preserve">1.7</t>
  </si>
  <si>
    <t xml:space="preserve">BRILHO INOX</t>
  </si>
  <si>
    <t xml:space="preserve">1.8</t>
  </si>
  <si>
    <t xml:space="preserve">DESENGRAXANTE PARA PISO, CONCENTRADO, SOLÚVEL EM ÁGUA, NÃO INFLAMÁVEL DILUIÇÃO 1:200</t>
  </si>
  <si>
    <t xml:space="preserve">1.9</t>
  </si>
  <si>
    <t xml:space="preserve">DESINFETANTE EUCALIPTO CONCENTRADO DILUIÇÃO 1:300</t>
  </si>
  <si>
    <t xml:space="preserve">1.10</t>
  </si>
  <si>
    <t xml:space="preserve">DESINFETANTE PINHO OU LAVANDA CONCENTRADO DILUIÇÃO 1:300</t>
  </si>
  <si>
    <t xml:space="preserve">1.11</t>
  </si>
  <si>
    <t xml:space="preserve">DESODORIZADOR SPRAY, FRASCO COM 400 ML</t>
  </si>
  <si>
    <t xml:space="preserve">Frasco</t>
  </si>
  <si>
    <t xml:space="preserve">1.12</t>
  </si>
  <si>
    <t xml:space="preserve">DETERGENTE NEUTRO PASTOSO/GELATINOSO, SUPERCONCENTRADO, PARA LIMPEZA GERAL. Galão 5 litros</t>
  </si>
  <si>
    <t xml:space="preserve">1.13</t>
  </si>
  <si>
    <t xml:space="preserve">DISCO 410 MM, ABRASIVO, NA COR BRANCA, PARA ENCERADEIRA INDUSTRIAL</t>
  </si>
  <si>
    <t xml:space="preserve">1.14</t>
  </si>
  <si>
    <t xml:space="preserve">DISCO 410 MM, ABRASIVO, NA COR PRETA, PARA ENCERADEIRA INDUSTRIAL</t>
  </si>
  <si>
    <t xml:space="preserve">1.15</t>
  </si>
  <si>
    <t xml:space="preserve">DISCO 410 MM, ABRASIVO, NA COR VERMELHA, PARA ENCERADEIRA INDUSTRIAL</t>
  </si>
  <si>
    <t xml:space="preserve">1.16</t>
  </si>
  <si>
    <t xml:space="preserve">ESPANADOR</t>
  </si>
  <si>
    <t xml:space="preserve">1.17</t>
  </si>
  <si>
    <t xml:space="preserve">ESPATULA (CHICLETEIRA) PARA LIMPEZA COM 10 CM</t>
  </si>
  <si>
    <t xml:space="preserve">1.18</t>
  </si>
  <si>
    <t xml:space="preserve">ESPONJA DE LIMPEZA, DUPLA FACE</t>
  </si>
  <si>
    <t xml:space="preserve">1.19</t>
  </si>
  <si>
    <t xml:space="preserve">FITA ISOLANTE, ROLO COM 19 mm X 20 m</t>
  </si>
  <si>
    <t xml:space="preserve">1.20</t>
  </si>
  <si>
    <t xml:space="preserve">FITA PLÁSTICA, NA COR AMARELA COM FIXAS PRETAS, PARA ISOLAMENTO DE ÁREA COM PISO MOLHADO, ROLO COM 200 m.</t>
  </si>
  <si>
    <t xml:space="preserve">Rolo</t>
  </si>
  <si>
    <t xml:space="preserve">1.21</t>
  </si>
  <si>
    <t xml:space="preserve">FLANELA BRANCA, COM BAINHA, 100% ALGODÃO, 40X60 CM</t>
  </si>
  <si>
    <t xml:space="preserve">1.22</t>
  </si>
  <si>
    <t xml:space="preserve">GRAXA AZUL, POTE COM 500 G.</t>
  </si>
  <si>
    <t xml:space="preserve">Pote</t>
  </si>
  <si>
    <t xml:space="preserve">1.23</t>
  </si>
  <si>
    <t xml:space="preserve">IMPERMEABILIZANTE ACRILICO PARA TODOS OS TIPOS DE PISO (PAVIFLEX, ETC.) PRONTO USO</t>
  </si>
  <si>
    <t xml:space="preserve">1.24</t>
  </si>
  <si>
    <t xml:space="preserve">LÃ DE AÇO, PACOTE COM 08 UNIDADES</t>
  </si>
  <si>
    <t xml:space="preserve">Pacote</t>
  </si>
  <si>
    <t xml:space="preserve">1.25</t>
  </si>
  <si>
    <t xml:space="preserve">LIMPA MÁRMORE 5 LITROS</t>
  </si>
  <si>
    <t xml:space="preserve">1.26</t>
  </si>
  <si>
    <t xml:space="preserve">LIMPA VIDRO, FRASCO COM 5 LITROS</t>
  </si>
  <si>
    <t xml:space="preserve">1.27</t>
  </si>
  <si>
    <t xml:space="preserve">LIMPADOR MULTIUSO, FRASCO COM 500 ML</t>
  </si>
  <si>
    <t xml:space="preserve">1.28</t>
  </si>
  <si>
    <t xml:space="preserve">LUSTRA MOVEIS, FRASCO COM 200 ML</t>
  </si>
  <si>
    <t xml:space="preserve">1.29</t>
  </si>
  <si>
    <t xml:space="preserve">LUVA DE BORRACHA OU LÁTEX, FORRADA, CANO CURTO (P, M e G) amarela</t>
  </si>
  <si>
    <t xml:space="preserve">Par</t>
  </si>
  <si>
    <t xml:space="preserve">1.30</t>
  </si>
  <si>
    <t xml:space="preserve">LUVA DE BORRACHA OU LÁTEX, FORRADA, CANO CURTO (P, M e G) azul</t>
  </si>
  <si>
    <t xml:space="preserve">1.31</t>
  </si>
  <si>
    <t xml:space="preserve">LUVA DE PVC, REFORÇADA, COR VERDE, CANO LONGO</t>
  </si>
  <si>
    <t xml:space="preserve">1.32</t>
  </si>
  <si>
    <t xml:space="preserve">PANO DE CHÃO, BRANCO, ALVEJADO, 100% ALGODÃO</t>
  </si>
  <si>
    <t xml:space="preserve">1.33</t>
  </si>
  <si>
    <t xml:space="preserve">PAPEL HIGIÊNICO INTERFOLHADO FOLHA DUPLA - (Caixa com 20 pacotes de 600 folhas duplas cada)</t>
  </si>
  <si>
    <t xml:space="preserve">Caixa</t>
  </si>
  <si>
    <t xml:space="preserve">1.34</t>
  </si>
  <si>
    <t xml:space="preserve">PAPEL HIGIÊNICO, BRANCO, FOLHA DUPLA, 100% FIBRA NATURAL, FARDO COM 12.000 FOLHAS, MEDIDA 11X21,5CM</t>
  </si>
  <si>
    <t xml:space="preserve">Fardo</t>
  </si>
  <si>
    <t xml:space="preserve">1.35</t>
  </si>
  <si>
    <t xml:space="preserve">PAPEL TOALHA, BRANCO, FOLHA DUPLA 100% FIBRA NATURAL, COM 03 DOBRAS, FARDO COM 2400 FOLHAS MEDIDA 225X23CM</t>
  </si>
  <si>
    <t xml:space="preserve">1.36</t>
  </si>
  <si>
    <t xml:space="preserve">PROTETOR PARA ASSENTO SANITÁRIO, CAIXA COM 40 UNIDADES.</t>
  </si>
  <si>
    <t xml:space="preserve">1.37</t>
  </si>
  <si>
    <t xml:space="preserve">REMOVEDOR DE IMPERMEABILIZANTES, CERAS, VELHAS E SUJEIRAS, DE RÁPIDA AÇÃO, ESPECIALMENTE FORMULADO PARA TRABALHOS DIFÍCEIS E ÁRDUOS, ONDE HAJA ACÚMULO DE IMPERMEABILIZANTES, BASES SELADORAS E SUJEIRAS. LINHA PROFISSIONAL NÃO CONTÉM AMONIACO. PRODUTO ALCALINO. DILUIÇÃO 1:3</t>
  </si>
  <si>
    <t xml:space="preserve">1.38</t>
  </si>
  <si>
    <t xml:space="preserve">SABÃO EM BARRA, 200 G</t>
  </si>
  <si>
    <t xml:space="preserve">Barra</t>
  </si>
  <si>
    <t xml:space="preserve">1.39</t>
  </si>
  <si>
    <t xml:space="preserve">SABÃO EM PÓ</t>
  </si>
  <si>
    <t xml:space="preserve">Kg</t>
  </si>
  <si>
    <t xml:space="preserve">1.40</t>
  </si>
  <si>
    <t xml:space="preserve">SABONETE LÍQUIDO, PH NEUTRO, REFIL COM 800 ML, COM AMACIANTE PARA AS MÃOS</t>
  </si>
  <si>
    <t xml:space="preserve">1.41</t>
  </si>
  <si>
    <t xml:space="preserve">SACO DE LIXO P/ ASPIRADOR DE PÓ</t>
  </si>
  <si>
    <t xml:space="preserve">1.42</t>
  </si>
  <si>
    <t xml:space="preserve">SACO P/ LIXO, 100 LTS, NAS CORES PRETA, AZUL, VERMELHA, AMARELA, VERDE E LARANJA, PACOTE COM 100 UNIDADES</t>
  </si>
  <si>
    <t xml:space="preserve">1.43</t>
  </si>
  <si>
    <t xml:space="preserve">SACO P/ LIXO, 20 LTS, NAS CORES PRETA, AZUL, VERMELHA, AMARELA, VERDE E LARANJA, PACOTE COM 100 UNIDADES</t>
  </si>
  <si>
    <t xml:space="preserve">1.44</t>
  </si>
  <si>
    <t xml:space="preserve">SACO P/ LIXO, 40 LTS, NAS CORES PRETA, AZUL, VERMELHA, AMARELA, VERDE E LARANJA, PACOTE COM 100 UNIDADES</t>
  </si>
  <si>
    <t xml:space="preserve">1.45</t>
  </si>
  <si>
    <t xml:space="preserve">SACO P/ LIXO, 240 LTS, NAS CORES PRETA, AZUL, VERMELHA, AMARELA, VERDE E LARANJA, PACOTE COM 100 UNIDADES</t>
  </si>
  <si>
    <t xml:space="preserve">1.46</t>
  </si>
  <si>
    <t xml:space="preserve">SAPONÁCEO  250ml</t>
  </si>
  <si>
    <t xml:space="preserve">1.47</t>
  </si>
  <si>
    <t xml:space="preserve">Herbicida galão 5 litros</t>
  </si>
  <si>
    <t xml:space="preserve">galão</t>
  </si>
  <si>
    <t xml:space="preserve">1.48</t>
  </si>
  <si>
    <t xml:space="preserve">Saco de lixo (100 litros) fardo com 100 unidades</t>
  </si>
  <si>
    <t xml:space="preserve">fardo</t>
  </si>
  <si>
    <t xml:space="preserve">1.49</t>
  </si>
  <si>
    <t xml:space="preserve">Saco de lixo (200 litros) fardo com 100 unidades</t>
  </si>
  <si>
    <t xml:space="preserve">1.50</t>
  </si>
  <si>
    <t xml:space="preserve">SABÃO GELATINOSO</t>
  </si>
  <si>
    <t xml:space="preserve">Equipamentos Limpeza</t>
  </si>
  <si>
    <t xml:space="preserve">QUANTIDADE (A)</t>
  </si>
  <si>
    <t xml:space="preserve">Custo Unitário (B)</t>
  </si>
  <si>
    <t xml:space="preserve">Custo Total</t>
  </si>
  <si>
    <t xml:space="preserve">Vida Útil (meses) = (D)</t>
  </si>
  <si>
    <t xml:space="preserve">Depreciação (E) =C/D</t>
  </si>
  <si>
    <t xml:space="preserve">Manutenção</t>
  </si>
  <si>
    <t xml:space="preserve">Custo Depreciação (G) = E + F</t>
  </si>
  <si>
    <t xml:space="preserve">( C )= AxB</t>
  </si>
  <si>
    <t xml:space="preserve">(F) = 10% do resultado do (E)</t>
  </si>
  <si>
    <t xml:space="preserve">3.1 </t>
  </si>
  <si>
    <t xml:space="preserve">Andaime de 15 metros</t>
  </si>
  <si>
    <t xml:space="preserve">Unid</t>
  </si>
  <si>
    <t xml:space="preserve">3.2</t>
  </si>
  <si>
    <t xml:space="preserve">Aspirador de água profissional potência 2000w tipo robot grande</t>
  </si>
  <si>
    <t xml:space="preserve">3.3</t>
  </si>
  <si>
    <t xml:space="preserve">Aspirador de pó com filtro hepa lavável mínimo 1400w (IPC Brasil AA135 ou similar) </t>
  </si>
  <si>
    <t xml:space="preserve">3.4</t>
  </si>
  <si>
    <t xml:space="preserve">Carrinho acoplado completo, com no mínimo: vassoura, mop-água, rodo, dois baldes, espremedor, cesto de lixo, e placas de identificação piso molhado)</t>
  </si>
  <si>
    <t xml:space="preserve">3.5</t>
  </si>
  <si>
    <t xml:space="preserve">Enceradeira industrial 410mm - 1 cv </t>
  </si>
  <si>
    <t xml:space="preserve">3.6</t>
  </si>
  <si>
    <t xml:space="preserve">Escada de alumínio de 15 degraus</t>
  </si>
  <si>
    <t xml:space="preserve">3.7</t>
  </si>
  <si>
    <t xml:space="preserve">Escada de alumínio de 7 degraus</t>
  </si>
  <si>
    <t xml:space="preserve">3.8</t>
  </si>
  <si>
    <t xml:space="preserve">Lavadora automática de piso (movida a bateria) tanque de 50 a 75 litros - capacidade mínima de limpeza de 2000m²/h </t>
  </si>
  <si>
    <t xml:space="preserve">3.9</t>
  </si>
  <si>
    <t xml:space="preserve">Lavadora de alta pressão profissional 220 ou 380v 1700 lbs.  2,2 kw</t>
  </si>
  <si>
    <t xml:space="preserve">3.10</t>
  </si>
  <si>
    <t xml:space="preserve">Carrinho tipo "Gari" com rodinhas</t>
  </si>
  <si>
    <t xml:space="preserve">3.11</t>
  </si>
  <si>
    <t xml:space="preserve">Extensão de fio roliço c/ 10 metros monofásico</t>
  </si>
  <si>
    <t xml:space="preserve">3.12</t>
  </si>
  <si>
    <t xml:space="preserve">Extensão de fio roliço c/100 metros - monofásica</t>
  </si>
  <si>
    <t xml:space="preserve">3.13</t>
  </si>
  <si>
    <t xml:space="preserve">Extensão de fio roliço c/20 metros – monofásica </t>
  </si>
  <si>
    <t xml:space="preserve">3.14</t>
  </si>
  <si>
    <t xml:space="preserve">Extensão de fio roliço c/50 metros–  monofásica</t>
  </si>
  <si>
    <t xml:space="preserve">3.15</t>
  </si>
  <si>
    <t xml:space="preserve">Kit limpa vidros - com cabo de 2m de comprimento</t>
  </si>
  <si>
    <t xml:space="preserve">3.16</t>
  </si>
  <si>
    <t xml:space="preserve">Placa sinalização de piso - "piso molhado"</t>
  </si>
  <si>
    <t xml:space="preserve">3.17</t>
  </si>
  <si>
    <t xml:space="preserve">Dispenser para sabonete líquido (saboneteira) cor branca, refil</t>
  </si>
  <si>
    <t xml:space="preserve">3.18</t>
  </si>
  <si>
    <t xml:space="preserve">Dispenser para papel toalha  (papeleira) cor branca, refil</t>
  </si>
  <si>
    <t xml:space="preserve">3.19</t>
  </si>
  <si>
    <t xml:space="preserve">Dispenser para papel higiênico (papeleira) cor branca, tipo cai cai</t>
  </si>
  <si>
    <t xml:space="preserve">3.20</t>
  </si>
  <si>
    <t xml:space="preserve">MOP Aplicador de cera/impermeabilizante</t>
  </si>
  <si>
    <t xml:space="preserve">3.21</t>
  </si>
  <si>
    <t xml:space="preserve">Dispenser para Álcool Gel produzido em material resistente, fixado na parede com fita de alta aderência</t>
  </si>
  <si>
    <t xml:space="preserve">3.22</t>
  </si>
  <si>
    <t xml:space="preserve">Mangueira de 3/4 c/50 metros, com bico, para água</t>
  </si>
  <si>
    <t xml:space="preserve">3.23</t>
  </si>
  <si>
    <t xml:space="preserve">Mangueira de 3/4 de borracha - 100 metros</t>
  </si>
  <si>
    <t xml:space="preserve">3.24</t>
  </si>
  <si>
    <t xml:space="preserve">Balde de plástico, resistente , com alça, 20 litros</t>
  </si>
  <si>
    <t xml:space="preserve">3.25</t>
  </si>
  <si>
    <t xml:space="preserve">Pá de lixo de ferro</t>
  </si>
  <si>
    <t xml:space="preserve">3.26</t>
  </si>
  <si>
    <t xml:space="preserve">Rodo de Alumínio 40cm com cabo</t>
  </si>
  <si>
    <t xml:space="preserve">3.27</t>
  </si>
  <si>
    <t xml:space="preserve">Rodo de Alumínio 60cm com cabo</t>
  </si>
  <si>
    <t xml:space="preserve">3.28</t>
  </si>
  <si>
    <t xml:space="preserve">Rodo de Alumínio 90cm com cabo</t>
  </si>
  <si>
    <t xml:space="preserve">3.29</t>
  </si>
  <si>
    <t xml:space="preserve">Vassoura de pelo 40cm com cabo</t>
  </si>
  <si>
    <t xml:space="preserve">3.30</t>
  </si>
  <si>
    <t xml:space="preserve">Vassoura de pelo 60cm com cabo</t>
  </si>
  <si>
    <t xml:space="preserve">3.31</t>
  </si>
  <si>
    <t xml:space="preserve">Vassoura para limpeza de teto com cerdas em nylon.</t>
  </si>
  <si>
    <t xml:space="preserve">3.32</t>
  </si>
  <si>
    <t xml:space="preserve">Vassoura de piaçava de nylon com cabo</t>
  </si>
  <si>
    <t xml:space="preserve">3.33</t>
  </si>
  <si>
    <t xml:space="preserve">Lixeira redonda de plástico em tampa - 15 litros</t>
  </si>
  <si>
    <t xml:space="preserve">3.34</t>
  </si>
  <si>
    <t xml:space="preserve">Lixeira redonda em aço inox sem tampa - 15 litros</t>
  </si>
  <si>
    <t xml:space="preserve">3.35</t>
  </si>
  <si>
    <t xml:space="preserve">Lixeira quadrada de plastico 100 litros, com tampa</t>
  </si>
  <si>
    <t xml:space="preserve">3.36</t>
  </si>
  <si>
    <t xml:space="preserve">Borrifador</t>
  </si>
  <si>
    <t xml:space="preserve">Equipamentos Área Externa</t>
  </si>
  <si>
    <t xml:space="preserve">Medida </t>
  </si>
  <si>
    <t xml:space="preserve">Quantidade (A)</t>
  </si>
  <si>
    <t xml:space="preserve">Custo Total C= (AxB)</t>
  </si>
  <si>
    <t xml:space="preserve">Vida Útil (meses) (D)</t>
  </si>
  <si>
    <t xml:space="preserve"> Depreciação E-C/D</t>
  </si>
  <si>
    <t xml:space="preserve">Manutenção F= 10% do Resultado do (E) </t>
  </si>
  <si>
    <t xml:space="preserve">Custo Depreciação G= E+F</t>
  </si>
  <si>
    <t xml:space="preserve">Aparador a gasolina de cerca viva, potência mínima de 0,8HP</t>
  </si>
  <si>
    <t xml:space="preserve">Carrinho de mão com caçamba metálica galvanizada com espessura de 0,60 mm, braços metálicos e pneu com câmara de ar</t>
  </si>
  <si>
    <t xml:space="preserve">4.3</t>
  </si>
  <si>
    <t xml:space="preserve">Enxada larga 1/2 libras - com cabo</t>
  </si>
  <si>
    <t xml:space="preserve">4.4</t>
  </si>
  <si>
    <t xml:space="preserve">Enxadão estreito 2 libras - com cabo</t>
  </si>
  <si>
    <t xml:space="preserve">4.5</t>
  </si>
  <si>
    <t xml:space="preserve">Escada extensiva de alumínio H. 7m</t>
  </si>
  <si>
    <t xml:space="preserve">4.6</t>
  </si>
  <si>
    <t xml:space="preserve">Machado</t>
  </si>
  <si>
    <t xml:space="preserve">4.7</t>
  </si>
  <si>
    <t xml:space="preserve">Motopoda/Motoserra a gasolina, potência mínima 5cv </t>
  </si>
  <si>
    <t xml:space="preserve">4.8</t>
  </si>
  <si>
    <t xml:space="preserve">Pá de bico com cabo</t>
  </si>
  <si>
    <t xml:space="preserve">4.9</t>
  </si>
  <si>
    <t xml:space="preserve">Picareta</t>
  </si>
  <si>
    <t xml:space="preserve">4.10</t>
  </si>
  <si>
    <t xml:space="preserve">Rastelo de metal</t>
  </si>
  <si>
    <t xml:space="preserve">4.11</t>
  </si>
  <si>
    <t xml:space="preserve">Regador plástico 10 litros</t>
  </si>
  <si>
    <t xml:space="preserve">4.12</t>
  </si>
  <si>
    <t xml:space="preserve">Roçadeira a gasolina para cortar grama, potência mínima de 2 HP (para uso com fio de nylon e lâmina)</t>
  </si>
  <si>
    <t xml:space="preserve">Unid.</t>
  </si>
  <si>
    <t xml:space="preserve">4.13</t>
  </si>
  <si>
    <t xml:space="preserve">Sacho coração c/c 43 cm</t>
  </si>
  <si>
    <t xml:space="preserve">4.14</t>
  </si>
  <si>
    <t xml:space="preserve">Soprador de folhas a gasolina, mínimo 3 HP</t>
  </si>
  <si>
    <t xml:space="preserve">4.15</t>
  </si>
  <si>
    <t xml:space="preserve">Escada dupla de madeira, acima de 20 degraus</t>
  </si>
  <si>
    <t xml:space="preserve">4.16</t>
  </si>
  <si>
    <t xml:space="preserve">Abraçadeira 1/2 a 3/4</t>
  </si>
  <si>
    <t xml:space="preserve">4.17</t>
  </si>
  <si>
    <t xml:space="preserve">Alicate universal 8´´</t>
  </si>
  <si>
    <t xml:space="preserve">4.18</t>
  </si>
  <si>
    <t xml:space="preserve">Bico para torneira 3/4 a 1/2</t>
  </si>
  <si>
    <t xml:space="preserve">4.19</t>
  </si>
  <si>
    <t xml:space="preserve">Facão para mato 18´´</t>
  </si>
  <si>
    <t xml:space="preserve">4.20</t>
  </si>
  <si>
    <t xml:space="preserve">Lima 8''</t>
  </si>
  <si>
    <t xml:space="preserve">4.21</t>
  </si>
  <si>
    <t xml:space="preserve">Mangueira d´água 1/2 siliconada 100 metros</t>
  </si>
  <si>
    <t xml:space="preserve">4.22</t>
  </si>
  <si>
    <t xml:space="preserve">Tesoura corta galho (podão)</t>
  </si>
  <si>
    <t xml:space="preserve">4.23</t>
  </si>
  <si>
    <t xml:space="preserve">Tesoura de poda - Lâmina curta</t>
  </si>
  <si>
    <t xml:space="preserve">4.24</t>
  </si>
  <si>
    <t xml:space="preserve">Tesoura para cortar grama 12´´</t>
  </si>
  <si>
    <t xml:space="preserve">4.25</t>
  </si>
  <si>
    <t xml:space="preserve">Vassourão plástico</t>
  </si>
  <si>
    <t xml:space="preserve">4.26</t>
  </si>
  <si>
    <t xml:space="preserve">Martelo</t>
  </si>
  <si>
    <t xml:space="preserve">4.27</t>
  </si>
  <si>
    <t xml:space="preserve">Pulverizador de Herbicida Pressão Prévia Acumulada, bico Cônico Regulável de Metal, Reservatório Resistente, capacidade: 1,5 Litros.</t>
  </si>
  <si>
    <t xml:space="preserve">4.28</t>
  </si>
  <si>
    <t xml:space="preserve">kit chave de fenda</t>
  </si>
  <si>
    <t xml:space="preserve">Uniformes - Especificação e cotação</t>
  </si>
  <si>
    <t xml:space="preserve">Especificação</t>
  </si>
  <si>
    <t xml:space="preserve">Quantidade Anual</t>
  </si>
  <si>
    <t xml:space="preserve">Valor Unitário </t>
  </si>
  <si>
    <t xml:space="preserve">Valor Anual</t>
  </si>
  <si>
    <t xml:space="preserve">Calça</t>
  </si>
  <si>
    <t xml:space="preserve">Modelo social sem bolso, calça de brim, armação em sarja 3/1, 100% algodão, com pós postiço, preta.</t>
  </si>
  <si>
    <t xml:space="preserve"> peça</t>
  </si>
  <si>
    <t xml:space="preserve">Blusa</t>
  </si>
  <si>
    <t xml:space="preserve">Blusa manga curta confeccionada em tecido misto, fio tinto listrado, 50% poliéster e 50% algodão em gramatura 116 GR/M2 linha profissional, um bolso na frente parte superior do lado esquerdo com logotipo da empresa bordado, cor clara (branca ou azul).</t>
  </si>
  <si>
    <t xml:space="preserve">peça</t>
  </si>
  <si>
    <t xml:space="preserve">Cinto</t>
  </si>
  <si>
    <t xml:space="preserve">Em couro, na cor preta.</t>
  </si>
  <si>
    <t xml:space="preserve">Meia</t>
  </si>
  <si>
    <t xml:space="preserve">De algodão, na cor preta</t>
  </si>
  <si>
    <t xml:space="preserve">par</t>
  </si>
  <si>
    <t xml:space="preserve">Sapato</t>
  </si>
  <si>
    <t xml:space="preserve">Em couro, na cor preta</t>
  </si>
  <si>
    <t xml:space="preserve">TOTAL</t>
  </si>
  <si>
    <t xml:space="preserve">Camiseta</t>
  </si>
  <si>
    <t xml:space="preserve">100% poliamida, manga curta, gola careca, logomarca da empresa, barra costura com duas agulhas. </t>
  </si>
  <si>
    <t xml:space="preserve">Calça comprida com elástico e cordão, em gabardine, sem bolsos.</t>
  </si>
  <si>
    <t xml:space="preserve">Em algodão, na cor preta.</t>
  </si>
  <si>
    <t xml:space="preserve"> par</t>
  </si>
  <si>
    <t xml:space="preserve">Sapato/tênis</t>
  </si>
  <si>
    <t xml:space="preserve">Em couro, solado baixo, com palmilha antibacteriana, na cor preta.</t>
  </si>
  <si>
    <t xml:space="preserve">Bota</t>
  </si>
  <si>
    <t xml:space="preserve">De PVC e material nitrílico espelhada, revestida internamente com malha de poliéster 100%.</t>
  </si>
  <si>
    <t xml:space="preserve">Capa de Chuva</t>
  </si>
  <si>
    <t xml:space="preserve">Capa de segurança com capuz, confeccionada em tela de poliéster revestida de PVC em uma das faces, fechamento frontal por meio de quatro botões plásticos de pressão e costuras por meio de solda eletrônica.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</si>
</sst>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-&quot;R$ &quot;* #,##0.00_-;&quot;-R$ &quot;* #,##0.00_-;_-&quot;R$ &quot;* \-??_-;_-@_-"/>
    <numFmt numFmtId="166" formatCode="#,##0.00"/>
    <numFmt numFmtId="167" formatCode="0"/>
    <numFmt numFmtId="168" formatCode="General"/>
    <numFmt numFmtId="169" formatCode="d/m/yyyy"/>
    <numFmt numFmtId="170" formatCode="&quot;R$ &quot;#,##0.00"/>
    <numFmt numFmtId="171" formatCode="0%"/>
    <numFmt numFmtId="172" formatCode="0.00%"/>
    <numFmt numFmtId="173" formatCode="@"/>
    <numFmt numFmtId="174" formatCode="0.00"/>
    <numFmt numFmtId="175" formatCode="#,##0"/>
    <numFmt numFmtId="176" formatCode="#,##0.0000000"/>
    <numFmt numFmtId="177" formatCode="0.0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vertAlign val="superscript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vertAlign val="superscript"/>
      <sz val="12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vertAlign val="superscript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1.5"/>
      <color rgb="FF000000"/>
      <name val="Calibri"/>
      <family val="2"/>
      <charset val="1"/>
    </font>
    <font>
      <b val="true"/>
      <vertAlign val="superscript"/>
      <sz val="11.5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vertAlign val="superscript"/>
      <sz val="11"/>
      <name val="Times New Roman"/>
      <family val="1"/>
      <charset val="1"/>
    </font>
    <font>
      <sz val="14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FE699"/>
        <bgColor rgb="FFFFFF66"/>
      </patternFill>
    </fill>
    <fill>
      <patternFill patternType="solid">
        <fgColor rgb="FFFFFF66"/>
        <bgColor rgb="FFFFE699"/>
      </patternFill>
    </fill>
    <fill>
      <patternFill patternType="solid">
        <fgColor rgb="FF66FFFF"/>
        <bgColor rgb="FF33CCCC"/>
      </patternFill>
    </fill>
    <fill>
      <patternFill patternType="solid">
        <fgColor rgb="FFFFFFFF"/>
        <bgColor rgb="FFF2F2F2"/>
      </patternFill>
    </fill>
    <fill>
      <patternFill patternType="solid">
        <fgColor rgb="FF8FAADC"/>
        <bgColor rgb="FF969696"/>
      </patternFill>
    </fill>
    <fill>
      <patternFill patternType="solid">
        <fgColor rgb="FFF2F2F2"/>
        <bgColor rgb="FFE7E6E6"/>
      </patternFill>
    </fill>
    <fill>
      <patternFill patternType="solid">
        <fgColor rgb="FFE7E6E6"/>
        <bgColor rgb="FFF2F2F2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7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7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2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0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2" fontId="0" fillId="0" borderId="2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2" fontId="0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7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7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7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2" fontId="0" fillId="7" borderId="3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7" borderId="29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3" borderId="29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7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0" fillId="3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7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0" fillId="0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7" borderId="3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7" borderId="2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3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7" borderId="2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2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0" fillId="3" borderId="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3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2" borderId="1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7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7" borderId="2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2" fontId="0" fillId="7" borderId="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7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9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7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8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1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7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2F2F2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66"/>
      <rgbColor rgb="FF66FFFF"/>
      <rgbColor rgb="FFFF99CC"/>
      <rgbColor rgb="FFCC99FF"/>
      <rgbColor rgb="FFFFE6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438120</xdr:colOff>
      <xdr:row>2</xdr:row>
      <xdr:rowOff>114480</xdr:rowOff>
    </xdr:from>
    <xdr:to>
      <xdr:col>7</xdr:col>
      <xdr:colOff>570960</xdr:colOff>
      <xdr:row>3</xdr:row>
      <xdr:rowOff>63720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4110840" y="495360"/>
          <a:ext cx="744840" cy="768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419040</xdr:colOff>
      <xdr:row>2</xdr:row>
      <xdr:rowOff>28440</xdr:rowOff>
    </xdr:from>
    <xdr:to>
      <xdr:col>7</xdr:col>
      <xdr:colOff>428040</xdr:colOff>
      <xdr:row>3</xdr:row>
      <xdr:rowOff>28080</xdr:rowOff>
    </xdr:to>
    <xdr:pic>
      <xdr:nvPicPr>
        <xdr:cNvPr id="1" name="Imagem 1" descr=""/>
        <xdr:cNvPicPr/>
      </xdr:nvPicPr>
      <xdr:blipFill>
        <a:blip r:embed="rId1"/>
        <a:stretch/>
      </xdr:blipFill>
      <xdr:spPr>
        <a:xfrm>
          <a:off x="4091760" y="409320"/>
          <a:ext cx="621000" cy="628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428760</xdr:colOff>
      <xdr:row>2</xdr:row>
      <xdr:rowOff>142920</xdr:rowOff>
    </xdr:from>
    <xdr:to>
      <xdr:col>7</xdr:col>
      <xdr:colOff>533160</xdr:colOff>
      <xdr:row>2</xdr:row>
      <xdr:rowOff>847440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4101480" y="590400"/>
          <a:ext cx="716400" cy="7045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BACK-UP/AREA%20DE%20TRABALHO/TRABALHO%20REMOTO/71000.0011262021-82%20-%20Limpeza%20Bloco%20A/Planilha%20de%20Custo%20.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ADRO RESUMO"/>
      <sheetName val="CBO"/>
      <sheetName val="RESUMO EQUIPE RESIDENTE"/>
      <sheetName val="Encarregado Geral"/>
      <sheetName val="Servente"/>
      <sheetName val="Jauzeiro - S.Exposição de Risco"/>
      <sheetName val="Jauzeiro - C.Exposição de Risco"/>
      <sheetName val="Jardineiro"/>
      <sheetName val="Almoxarife"/>
      <sheetName val="Produtividade"/>
      <sheetName val="(Valor m2)"/>
      <sheetName val="Nº de Servente"/>
      <sheetName val="Uniformes"/>
      <sheetName val="Equip Limpeza e Jardinagem"/>
      <sheetName val="Insumos de Limpeza - Jardinagem"/>
      <sheetName val="Pesquisa de Preços"/>
      <sheetName val="% Ausências Legais"/>
      <sheetName val="Vigência do Valor Pesquis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O8">
            <v>0.000462</v>
          </cell>
        </row>
      </sheetData>
      <sheetData sheetId="17"/>
    </sheetDataSet>
  </externalBook>
</externalLink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8.6875" defaultRowHeight="15" zeroHeight="false" outlineLevelRow="0" outlineLevelCol="0"/>
  <cols>
    <col collapsed="false" customWidth="true" hidden="false" outlineLevel="0" max="3" min="3" style="0" width="19.29"/>
    <col collapsed="false" customWidth="true" hidden="false" outlineLevel="0" max="4" min="4" style="0" width="35.71"/>
    <col collapsed="false" customWidth="true" hidden="false" outlineLevel="0" max="5" min="5" style="0" width="21.71"/>
    <col collapsed="false" customWidth="true" hidden="false" outlineLevel="0" max="6" min="6" style="0" width="28.57"/>
  </cols>
  <sheetData>
    <row r="2" customFormat="false" ht="15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customFormat="false" ht="31.5" hidden="false" customHeight="false" outlineLevel="0" collapsed="false">
      <c r="B3" s="2" t="n">
        <v>1</v>
      </c>
      <c r="C3" s="2" t="n">
        <v>24023</v>
      </c>
      <c r="D3" s="2" t="s">
        <v>5</v>
      </c>
      <c r="E3" s="2" t="s">
        <v>6</v>
      </c>
      <c r="F3" s="3" t="n">
        <f aca="false">SUM('Custo Detalhado'!G5:G16)</f>
        <v>180098.8161</v>
      </c>
    </row>
    <row r="4" customFormat="false" ht="15.75" hidden="false" customHeight="false" outlineLevel="0" collapsed="false">
      <c r="B4" s="4" t="s">
        <v>7</v>
      </c>
      <c r="C4" s="4"/>
      <c r="D4" s="4"/>
      <c r="E4" s="4"/>
      <c r="F4" s="5" t="n">
        <f aca="false">SUM(F3:F3)</f>
        <v>180098.8161</v>
      </c>
    </row>
    <row r="5" customFormat="false" ht="15.75" hidden="false" customHeight="false" outlineLevel="0" collapsed="false">
      <c r="B5" s="6" t="s">
        <v>8</v>
      </c>
      <c r="C5" s="6"/>
      <c r="D5" s="6"/>
      <c r="E5" s="6"/>
      <c r="F5" s="5" t="n">
        <f aca="false">F4*12</f>
        <v>2161185.7932</v>
      </c>
    </row>
  </sheetData>
  <mergeCells count="2">
    <mergeCell ref="B4:E4"/>
    <mergeCell ref="B5:E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F23" activeCellId="0" sqref="F23"/>
    </sheetView>
  </sheetViews>
  <sheetFormatPr defaultColWidth="8.6875" defaultRowHeight="15" zeroHeight="false" outlineLevelRow="0" outlineLevelCol="0"/>
  <cols>
    <col collapsed="false" customWidth="true" hidden="false" outlineLevel="0" max="3" min="3" style="0" width="39.28"/>
    <col collapsed="false" customWidth="true" hidden="false" outlineLevel="0" max="4" min="4" style="0" width="11.14"/>
    <col collapsed="false" customWidth="true" hidden="false" outlineLevel="0" max="5" min="5" style="0" width="14.43"/>
    <col collapsed="false" customWidth="true" hidden="false" outlineLevel="0" max="6" min="6" style="0" width="14.7"/>
    <col collapsed="false" customWidth="true" hidden="false" outlineLevel="0" max="7" min="7" style="0" width="17.71"/>
    <col collapsed="false" customWidth="true" hidden="false" outlineLevel="0" max="8" min="8" style="0" width="14.7"/>
    <col collapsed="false" customWidth="true" hidden="false" outlineLevel="0" max="9" min="9" style="0" width="14.28"/>
    <col collapsed="false" customWidth="true" hidden="false" outlineLevel="0" max="10" min="10" style="0" width="20.86"/>
    <col collapsed="false" customWidth="true" hidden="false" outlineLevel="0" max="11" min="11" style="0" width="19.42"/>
  </cols>
  <sheetData>
    <row r="3" customFormat="false" ht="47.25" hidden="false" customHeight="false" outlineLevel="0" collapsed="false">
      <c r="B3" s="9" t="n">
        <v>4</v>
      </c>
      <c r="C3" s="9" t="s">
        <v>420</v>
      </c>
      <c r="D3" s="9" t="s">
        <v>421</v>
      </c>
      <c r="E3" s="9" t="s">
        <v>422</v>
      </c>
      <c r="F3" s="9" t="s">
        <v>339</v>
      </c>
      <c r="G3" s="9" t="s">
        <v>423</v>
      </c>
      <c r="H3" s="9" t="s">
        <v>424</v>
      </c>
      <c r="I3" s="9" t="s">
        <v>425</v>
      </c>
      <c r="J3" s="9" t="s">
        <v>426</v>
      </c>
      <c r="K3" s="14" t="s">
        <v>427</v>
      </c>
    </row>
    <row r="4" customFormat="false" ht="37.5" hidden="false" customHeight="false" outlineLevel="0" collapsed="false">
      <c r="B4" s="203" t="s">
        <v>116</v>
      </c>
      <c r="C4" s="203" t="s">
        <v>428</v>
      </c>
      <c r="D4" s="2" t="s">
        <v>349</v>
      </c>
      <c r="E4" s="2" t="n">
        <v>1</v>
      </c>
      <c r="F4" s="3" t="n">
        <v>1474.36333333333</v>
      </c>
      <c r="G4" s="3" t="n">
        <f aca="false">F4*E4</f>
        <v>1474.36333333333</v>
      </c>
      <c r="H4" s="2" t="n">
        <v>120</v>
      </c>
      <c r="I4" s="3" t="n">
        <f aca="false">G4/H4</f>
        <v>12.2863611111111</v>
      </c>
      <c r="J4" s="3" t="n">
        <f aca="false">I4*10%</f>
        <v>1.22863611111111</v>
      </c>
      <c r="K4" s="3" t="n">
        <f aca="false">I4+J4</f>
        <v>13.5149972222222</v>
      </c>
    </row>
    <row r="5" customFormat="false" ht="93.75" hidden="false" customHeight="false" outlineLevel="0" collapsed="false">
      <c r="B5" s="203" t="s">
        <v>126</v>
      </c>
      <c r="C5" s="203" t="s">
        <v>429</v>
      </c>
      <c r="D5" s="2" t="s">
        <v>349</v>
      </c>
      <c r="E5" s="2" t="n">
        <v>2</v>
      </c>
      <c r="F5" s="3" t="n">
        <v>275.370714285714</v>
      </c>
      <c r="G5" s="3" t="n">
        <f aca="false">F5*E5</f>
        <v>550.741428571429</v>
      </c>
      <c r="H5" s="2" t="n">
        <v>120</v>
      </c>
      <c r="I5" s="3" t="n">
        <f aca="false">G5/H5</f>
        <v>4.5895119047619</v>
      </c>
      <c r="J5" s="3" t="n">
        <f aca="false">I5*10%</f>
        <v>0.45895119047619</v>
      </c>
      <c r="K5" s="3" t="n">
        <f aca="false">I5+J5</f>
        <v>5.04846309523809</v>
      </c>
    </row>
    <row r="6" customFormat="false" ht="18.75" hidden="false" customHeight="false" outlineLevel="0" collapsed="false">
      <c r="B6" s="203" t="s">
        <v>430</v>
      </c>
      <c r="C6" s="203" t="s">
        <v>431</v>
      </c>
      <c r="D6" s="2" t="s">
        <v>349</v>
      </c>
      <c r="E6" s="2" t="n">
        <v>2</v>
      </c>
      <c r="F6" s="3" t="n">
        <v>49.882</v>
      </c>
      <c r="G6" s="3" t="n">
        <f aca="false">F6*E6</f>
        <v>99.764</v>
      </c>
      <c r="H6" s="2" t="n">
        <v>120</v>
      </c>
      <c r="I6" s="3" t="n">
        <f aca="false">G6/H6</f>
        <v>0.831366666666667</v>
      </c>
      <c r="J6" s="3" t="n">
        <f aca="false">I6*10%</f>
        <v>0.0831366666666667</v>
      </c>
      <c r="K6" s="3" t="n">
        <f aca="false">I6+J6</f>
        <v>0.914503333333333</v>
      </c>
    </row>
    <row r="7" customFormat="false" ht="37.5" hidden="false" customHeight="false" outlineLevel="0" collapsed="false">
      <c r="B7" s="203" t="s">
        <v>432</v>
      </c>
      <c r="C7" s="203" t="s">
        <v>433</v>
      </c>
      <c r="D7" s="2" t="s">
        <v>349</v>
      </c>
      <c r="E7" s="2" t="n">
        <v>2</v>
      </c>
      <c r="F7" s="3" t="n">
        <v>36.2044444444444</v>
      </c>
      <c r="G7" s="3" t="n">
        <f aca="false">F7*E7</f>
        <v>72.4088888888889</v>
      </c>
      <c r="H7" s="2" t="n">
        <v>120</v>
      </c>
      <c r="I7" s="3" t="n">
        <f aca="false">G7/H7</f>
        <v>0.603407407407407</v>
      </c>
      <c r="J7" s="3" t="n">
        <f aca="false">I7*10%</f>
        <v>0.0603407407407408</v>
      </c>
      <c r="K7" s="3" t="n">
        <f aca="false">I7+J7</f>
        <v>0.663748148148148</v>
      </c>
    </row>
    <row r="8" customFormat="false" ht="37.5" hidden="false" customHeight="false" outlineLevel="0" collapsed="false">
      <c r="B8" s="203" t="s">
        <v>434</v>
      </c>
      <c r="C8" s="203" t="s">
        <v>435</v>
      </c>
      <c r="D8" s="2" t="s">
        <v>349</v>
      </c>
      <c r="E8" s="2" t="n">
        <v>1</v>
      </c>
      <c r="F8" s="3" t="n">
        <v>591.375</v>
      </c>
      <c r="G8" s="3" t="n">
        <f aca="false">F8*E8</f>
        <v>591.375</v>
      </c>
      <c r="H8" s="2" t="n">
        <v>120</v>
      </c>
      <c r="I8" s="3" t="n">
        <f aca="false">G8/H8</f>
        <v>4.928125</v>
      </c>
      <c r="J8" s="3" t="n">
        <f aca="false">I8*10%</f>
        <v>0.4928125</v>
      </c>
      <c r="K8" s="3" t="n">
        <f aca="false">I8+J8</f>
        <v>5.4209375</v>
      </c>
    </row>
    <row r="9" customFormat="false" ht="18.75" hidden="false" customHeight="false" outlineLevel="0" collapsed="false">
      <c r="B9" s="203" t="s">
        <v>436</v>
      </c>
      <c r="C9" s="203" t="s">
        <v>437</v>
      </c>
      <c r="D9" s="2" t="s">
        <v>349</v>
      </c>
      <c r="E9" s="2" t="n">
        <v>2</v>
      </c>
      <c r="F9" s="3" t="n">
        <v>61.268</v>
      </c>
      <c r="G9" s="3" t="n">
        <f aca="false">F9*E9</f>
        <v>122.536</v>
      </c>
      <c r="H9" s="2" t="n">
        <v>120</v>
      </c>
      <c r="I9" s="3" t="n">
        <f aca="false">G9/H9</f>
        <v>1.02113333333333</v>
      </c>
      <c r="J9" s="3" t="n">
        <f aca="false">I9*10%</f>
        <v>0.102113333333333</v>
      </c>
      <c r="K9" s="3" t="n">
        <f aca="false">I9+J9</f>
        <v>1.12324666666667</v>
      </c>
    </row>
    <row r="10" customFormat="false" ht="37.5" hidden="false" customHeight="false" outlineLevel="0" collapsed="false">
      <c r="B10" s="203" t="s">
        <v>438</v>
      </c>
      <c r="C10" s="203" t="s">
        <v>439</v>
      </c>
      <c r="D10" s="2" t="s">
        <v>349</v>
      </c>
      <c r="E10" s="2" t="n">
        <v>1</v>
      </c>
      <c r="F10" s="3" t="n">
        <v>2452.485</v>
      </c>
      <c r="G10" s="3" t="n">
        <f aca="false">F10*E10</f>
        <v>2452.485</v>
      </c>
      <c r="H10" s="2" t="n">
        <v>120</v>
      </c>
      <c r="I10" s="3" t="n">
        <f aca="false">G10/H10</f>
        <v>20.437375</v>
      </c>
      <c r="J10" s="3" t="n">
        <f aca="false">I10*10%</f>
        <v>2.0437375</v>
      </c>
      <c r="K10" s="3" t="n">
        <f aca="false">I10+J10</f>
        <v>22.4811125</v>
      </c>
    </row>
    <row r="11" customFormat="false" ht="18.75" hidden="false" customHeight="false" outlineLevel="0" collapsed="false">
      <c r="B11" s="203" t="s">
        <v>440</v>
      </c>
      <c r="C11" s="203" t="s">
        <v>441</v>
      </c>
      <c r="D11" s="2" t="s">
        <v>349</v>
      </c>
      <c r="E11" s="2" t="n">
        <v>2</v>
      </c>
      <c r="F11" s="3" t="n">
        <v>39.77</v>
      </c>
      <c r="G11" s="3" t="n">
        <f aca="false">F11*E11</f>
        <v>79.54</v>
      </c>
      <c r="H11" s="2" t="n">
        <v>120</v>
      </c>
      <c r="I11" s="3" t="n">
        <f aca="false">G11/H11</f>
        <v>0.662833333333333</v>
      </c>
      <c r="J11" s="3" t="n">
        <f aca="false">I11*10%</f>
        <v>0.0662833333333334</v>
      </c>
      <c r="K11" s="3" t="n">
        <f aca="false">I11+J11</f>
        <v>0.729116666666667</v>
      </c>
    </row>
    <row r="12" customFormat="false" ht="18.75" hidden="false" customHeight="false" outlineLevel="0" collapsed="false">
      <c r="B12" s="203" t="s">
        <v>442</v>
      </c>
      <c r="C12" s="203" t="s">
        <v>443</v>
      </c>
      <c r="D12" s="2" t="s">
        <v>349</v>
      </c>
      <c r="E12" s="2" t="n">
        <v>2</v>
      </c>
      <c r="F12" s="3" t="n">
        <v>72.2166666666667</v>
      </c>
      <c r="G12" s="3" t="n">
        <f aca="false">F12*E12</f>
        <v>144.433333333333</v>
      </c>
      <c r="H12" s="2" t="n">
        <v>120</v>
      </c>
      <c r="I12" s="3" t="n">
        <f aca="false">G12/H12</f>
        <v>1.20361111111111</v>
      </c>
      <c r="J12" s="3" t="n">
        <f aca="false">I12*10%</f>
        <v>0.120361111111111</v>
      </c>
      <c r="K12" s="3" t="n">
        <f aca="false">I12+J12</f>
        <v>1.32397222222222</v>
      </c>
    </row>
    <row r="13" customFormat="false" ht="18.75" hidden="false" customHeight="false" outlineLevel="0" collapsed="false">
      <c r="B13" s="203" t="s">
        <v>444</v>
      </c>
      <c r="C13" s="203" t="s">
        <v>445</v>
      </c>
      <c r="D13" s="2" t="s">
        <v>349</v>
      </c>
      <c r="E13" s="2" t="n">
        <v>2</v>
      </c>
      <c r="F13" s="3" t="n">
        <v>15.9</v>
      </c>
      <c r="G13" s="3" t="n">
        <f aca="false">F13*E13</f>
        <v>31.8</v>
      </c>
      <c r="H13" s="2" t="n">
        <v>120</v>
      </c>
      <c r="I13" s="3" t="n">
        <f aca="false">G13/H13</f>
        <v>0.265</v>
      </c>
      <c r="J13" s="3" t="n">
        <f aca="false">I13*10%</f>
        <v>0.0265</v>
      </c>
      <c r="K13" s="3" t="n">
        <f aca="false">I13+J13</f>
        <v>0.2915</v>
      </c>
    </row>
    <row r="14" customFormat="false" ht="18.75" hidden="false" customHeight="false" outlineLevel="0" collapsed="false">
      <c r="B14" s="203" t="s">
        <v>446</v>
      </c>
      <c r="C14" s="203" t="s">
        <v>447</v>
      </c>
      <c r="D14" s="2" t="s">
        <v>349</v>
      </c>
      <c r="E14" s="2" t="n">
        <v>2</v>
      </c>
      <c r="F14" s="3" t="n">
        <v>22.5125</v>
      </c>
      <c r="G14" s="3" t="n">
        <f aca="false">F14*E14</f>
        <v>45.025</v>
      </c>
      <c r="H14" s="2" t="n">
        <v>120</v>
      </c>
      <c r="I14" s="3" t="n">
        <f aca="false">G14/H14</f>
        <v>0.375208333333333</v>
      </c>
      <c r="J14" s="3" t="n">
        <f aca="false">I14*10%</f>
        <v>0.0375208333333333</v>
      </c>
      <c r="K14" s="3" t="n">
        <f aca="false">I14+J14</f>
        <v>0.412729166666667</v>
      </c>
    </row>
    <row r="15" customFormat="false" ht="75" hidden="false" customHeight="false" outlineLevel="0" collapsed="false">
      <c r="B15" s="203" t="s">
        <v>448</v>
      </c>
      <c r="C15" s="203" t="s">
        <v>449</v>
      </c>
      <c r="D15" s="2" t="s">
        <v>450</v>
      </c>
      <c r="E15" s="2" t="n">
        <v>1</v>
      </c>
      <c r="F15" s="3" t="n">
        <v>984.2075</v>
      </c>
      <c r="G15" s="3" t="n">
        <f aca="false">F15*E15</f>
        <v>984.2075</v>
      </c>
      <c r="H15" s="2" t="n">
        <v>120</v>
      </c>
      <c r="I15" s="3" t="n">
        <f aca="false">G15/H15</f>
        <v>8.20172916666667</v>
      </c>
      <c r="J15" s="3" t="n">
        <f aca="false">I15*10%</f>
        <v>0.820172916666667</v>
      </c>
      <c r="K15" s="3" t="n">
        <f aca="false">I15+J15</f>
        <v>9.02190208333333</v>
      </c>
    </row>
    <row r="16" customFormat="false" ht="18.75" hidden="false" customHeight="false" outlineLevel="0" collapsed="false">
      <c r="B16" s="203" t="s">
        <v>451</v>
      </c>
      <c r="C16" s="203" t="s">
        <v>452</v>
      </c>
      <c r="D16" s="2" t="s">
        <v>349</v>
      </c>
      <c r="E16" s="2" t="n">
        <v>2</v>
      </c>
      <c r="F16" s="3" t="n">
        <v>39.2175</v>
      </c>
      <c r="G16" s="3" t="n">
        <f aca="false">F16*E16</f>
        <v>78.435</v>
      </c>
      <c r="H16" s="2" t="n">
        <v>120</v>
      </c>
      <c r="I16" s="3" t="n">
        <f aca="false">G16/H16</f>
        <v>0.653625</v>
      </c>
      <c r="J16" s="3" t="n">
        <f aca="false">I16*10%</f>
        <v>0.0653625</v>
      </c>
      <c r="K16" s="3" t="n">
        <f aca="false">I16+J16</f>
        <v>0.7189875</v>
      </c>
    </row>
    <row r="17" customFormat="false" ht="37.5" hidden="false" customHeight="false" outlineLevel="0" collapsed="false">
      <c r="B17" s="203" t="s">
        <v>453</v>
      </c>
      <c r="C17" s="203" t="s">
        <v>454</v>
      </c>
      <c r="D17" s="2" t="s">
        <v>349</v>
      </c>
      <c r="E17" s="2" t="n">
        <v>1</v>
      </c>
      <c r="F17" s="3" t="n">
        <v>1466.32666666667</v>
      </c>
      <c r="G17" s="3" t="n">
        <f aca="false">F17*E17</f>
        <v>1466.32666666667</v>
      </c>
      <c r="H17" s="2" t="n">
        <v>120</v>
      </c>
      <c r="I17" s="3" t="n">
        <f aca="false">G17/H17</f>
        <v>12.2193888888889</v>
      </c>
      <c r="J17" s="3" t="n">
        <f aca="false">I17*10%</f>
        <v>1.22193888888889</v>
      </c>
      <c r="K17" s="3" t="n">
        <f aca="false">I17+J17</f>
        <v>13.4413277777778</v>
      </c>
    </row>
    <row r="18" customFormat="false" ht="37.5" hidden="false" customHeight="false" outlineLevel="0" collapsed="false">
      <c r="B18" s="203" t="s">
        <v>455</v>
      </c>
      <c r="C18" s="203" t="s">
        <v>456</v>
      </c>
      <c r="D18" s="2" t="s">
        <v>349</v>
      </c>
      <c r="E18" s="2" t="n">
        <v>1</v>
      </c>
      <c r="F18" s="3" t="n">
        <v>949.196</v>
      </c>
      <c r="G18" s="3" t="n">
        <f aca="false">F18*E18</f>
        <v>949.196</v>
      </c>
      <c r="H18" s="2" t="n">
        <v>120</v>
      </c>
      <c r="I18" s="3" t="n">
        <f aca="false">G18/H18</f>
        <v>7.90996666666667</v>
      </c>
      <c r="J18" s="3" t="n">
        <f aca="false">I18*10%</f>
        <v>0.790996666666667</v>
      </c>
      <c r="K18" s="3" t="n">
        <f aca="false">I18+J18</f>
        <v>8.70096333333333</v>
      </c>
    </row>
    <row r="19" customFormat="false" ht="18.75" hidden="false" customHeight="false" outlineLevel="0" collapsed="false">
      <c r="B19" s="203" t="s">
        <v>457</v>
      </c>
      <c r="C19" s="203" t="s">
        <v>458</v>
      </c>
      <c r="D19" s="2" t="s">
        <v>349</v>
      </c>
      <c r="E19" s="2" t="n">
        <v>9</v>
      </c>
      <c r="F19" s="3" t="n">
        <v>1.416</v>
      </c>
      <c r="G19" s="3" t="n">
        <f aca="false">F19*E19</f>
        <v>12.744</v>
      </c>
      <c r="H19" s="2" t="n">
        <v>60</v>
      </c>
      <c r="I19" s="3" t="n">
        <f aca="false">G19/H19</f>
        <v>0.2124</v>
      </c>
      <c r="J19" s="3" t="n">
        <f aca="false">I19*10%</f>
        <v>0.02124</v>
      </c>
      <c r="K19" s="3" t="n">
        <f aca="false">I19+J19</f>
        <v>0.23364</v>
      </c>
    </row>
    <row r="20" customFormat="false" ht="18.75" hidden="false" customHeight="false" outlineLevel="0" collapsed="false">
      <c r="B20" s="203" t="s">
        <v>459</v>
      </c>
      <c r="C20" s="203" t="s">
        <v>460</v>
      </c>
      <c r="D20" s="2" t="s">
        <v>349</v>
      </c>
      <c r="E20" s="2" t="n">
        <v>2</v>
      </c>
      <c r="F20" s="3" t="n">
        <v>28.895</v>
      </c>
      <c r="G20" s="3" t="n">
        <f aca="false">F20*E20</f>
        <v>57.79</v>
      </c>
      <c r="H20" s="2" t="n">
        <v>60</v>
      </c>
      <c r="I20" s="3" t="n">
        <f aca="false">G20/H20</f>
        <v>0.963166666666667</v>
      </c>
      <c r="J20" s="3" t="n">
        <f aca="false">I20*10%</f>
        <v>0.0963166666666667</v>
      </c>
      <c r="K20" s="3" t="n">
        <f aca="false">I20+J20</f>
        <v>1.05948333333333</v>
      </c>
    </row>
    <row r="21" customFormat="false" ht="18.75" hidden="false" customHeight="false" outlineLevel="0" collapsed="false">
      <c r="B21" s="203" t="s">
        <v>461</v>
      </c>
      <c r="C21" s="203" t="s">
        <v>462</v>
      </c>
      <c r="D21" s="2" t="s">
        <v>349</v>
      </c>
      <c r="E21" s="2" t="n">
        <v>3</v>
      </c>
      <c r="F21" s="3" t="n">
        <v>4.07333333333333</v>
      </c>
      <c r="G21" s="3" t="n">
        <f aca="false">F21*E21</f>
        <v>12.22</v>
      </c>
      <c r="H21" s="2" t="n">
        <v>60</v>
      </c>
      <c r="I21" s="3" t="n">
        <f aca="false">G21/H21</f>
        <v>0.203666666666667</v>
      </c>
      <c r="J21" s="3" t="n">
        <f aca="false">I21*10%</f>
        <v>0.0203666666666667</v>
      </c>
      <c r="K21" s="3" t="n">
        <f aca="false">I21+J21</f>
        <v>0.224033333333333</v>
      </c>
    </row>
    <row r="22" customFormat="false" ht="18.75" hidden="false" customHeight="false" outlineLevel="0" collapsed="false">
      <c r="B22" s="203" t="s">
        <v>463</v>
      </c>
      <c r="C22" s="203" t="s">
        <v>464</v>
      </c>
      <c r="D22" s="2" t="s">
        <v>349</v>
      </c>
      <c r="E22" s="2" t="n">
        <v>2</v>
      </c>
      <c r="F22" s="3" t="n">
        <v>24.92</v>
      </c>
      <c r="G22" s="3" t="n">
        <f aca="false">F22*E22</f>
        <v>49.84</v>
      </c>
      <c r="H22" s="2" t="n">
        <v>60</v>
      </c>
      <c r="I22" s="3" t="n">
        <f aca="false">G22/H22</f>
        <v>0.830666666666667</v>
      </c>
      <c r="J22" s="3" t="n">
        <f aca="false">I22*10%</f>
        <v>0.0830666666666667</v>
      </c>
      <c r="K22" s="3" t="n">
        <f aca="false">I22+J22</f>
        <v>0.913733333333333</v>
      </c>
    </row>
    <row r="23" customFormat="false" ht="18.75" hidden="false" customHeight="false" outlineLevel="0" collapsed="false">
      <c r="B23" s="203" t="s">
        <v>465</v>
      </c>
      <c r="C23" s="203" t="s">
        <v>466</v>
      </c>
      <c r="D23" s="2" t="s">
        <v>349</v>
      </c>
      <c r="E23" s="2" t="n">
        <v>2</v>
      </c>
      <c r="F23" s="3" t="n">
        <v>35.6233333333333</v>
      </c>
      <c r="G23" s="3" t="n">
        <f aca="false">F23*E23</f>
        <v>71.2466666666667</v>
      </c>
      <c r="H23" s="2" t="n">
        <v>60</v>
      </c>
      <c r="I23" s="3" t="n">
        <f aca="false">G23/H23</f>
        <v>1.18744444444444</v>
      </c>
      <c r="J23" s="3" t="n">
        <f aca="false">I23*10%</f>
        <v>0.118744444444444</v>
      </c>
      <c r="K23" s="3" t="n">
        <f aca="false">I23+J23</f>
        <v>1.30618888888889</v>
      </c>
    </row>
    <row r="24" customFormat="false" ht="37.5" hidden="false" customHeight="false" outlineLevel="0" collapsed="false">
      <c r="B24" s="203" t="s">
        <v>467</v>
      </c>
      <c r="C24" s="203" t="s">
        <v>468</v>
      </c>
      <c r="D24" s="2" t="s">
        <v>349</v>
      </c>
      <c r="E24" s="2" t="n">
        <v>2</v>
      </c>
      <c r="F24" s="3" t="n">
        <v>157.5</v>
      </c>
      <c r="G24" s="3" t="n">
        <f aca="false">F24*E24</f>
        <v>315</v>
      </c>
      <c r="H24" s="2" t="n">
        <v>60</v>
      </c>
      <c r="I24" s="3" t="n">
        <f aca="false">G24/H24</f>
        <v>5.25</v>
      </c>
      <c r="J24" s="3" t="n">
        <f aca="false">I24*10%</f>
        <v>0.525</v>
      </c>
      <c r="K24" s="3" t="n">
        <f aca="false">I24+J24</f>
        <v>5.775</v>
      </c>
    </row>
    <row r="25" customFormat="false" ht="18.75" hidden="false" customHeight="false" outlineLevel="0" collapsed="false">
      <c r="B25" s="203" t="s">
        <v>469</v>
      </c>
      <c r="C25" s="203" t="s">
        <v>470</v>
      </c>
      <c r="D25" s="2" t="s">
        <v>349</v>
      </c>
      <c r="E25" s="2" t="n">
        <v>2</v>
      </c>
      <c r="F25" s="3" t="n">
        <v>87</v>
      </c>
      <c r="G25" s="3" t="n">
        <f aca="false">F25*E25</f>
        <v>174</v>
      </c>
      <c r="H25" s="2" t="n">
        <v>60</v>
      </c>
      <c r="I25" s="3" t="n">
        <f aca="false">G25/H25</f>
        <v>2.9</v>
      </c>
      <c r="J25" s="3" t="n">
        <f aca="false">I25*10%</f>
        <v>0.29</v>
      </c>
      <c r="K25" s="3" t="n">
        <f aca="false">I25+J25</f>
        <v>3.19</v>
      </c>
    </row>
    <row r="26" customFormat="false" ht="18.75" hidden="false" customHeight="false" outlineLevel="0" collapsed="false">
      <c r="B26" s="203" t="s">
        <v>471</v>
      </c>
      <c r="C26" s="203" t="s">
        <v>472</v>
      </c>
      <c r="D26" s="2" t="s">
        <v>349</v>
      </c>
      <c r="E26" s="2" t="n">
        <v>2</v>
      </c>
      <c r="F26" s="3" t="n">
        <v>33.14</v>
      </c>
      <c r="G26" s="3" t="n">
        <f aca="false">F26*E26</f>
        <v>66.28</v>
      </c>
      <c r="H26" s="2" t="n">
        <v>60</v>
      </c>
      <c r="I26" s="3" t="n">
        <f aca="false">G26/H26</f>
        <v>1.10466666666667</v>
      </c>
      <c r="J26" s="3" t="n">
        <f aca="false">I26*10%</f>
        <v>0.110466666666667</v>
      </c>
      <c r="K26" s="3" t="n">
        <f aca="false">I26+J26</f>
        <v>1.21513333333333</v>
      </c>
    </row>
    <row r="27" customFormat="false" ht="18.75" hidden="false" customHeight="false" outlineLevel="0" collapsed="false">
      <c r="B27" s="203" t="s">
        <v>473</v>
      </c>
      <c r="C27" s="203" t="s">
        <v>474</v>
      </c>
      <c r="D27" s="2" t="s">
        <v>349</v>
      </c>
      <c r="E27" s="2" t="n">
        <v>2</v>
      </c>
      <c r="F27" s="3" t="n">
        <v>29.9966666666667</v>
      </c>
      <c r="G27" s="3" t="n">
        <f aca="false">F27*E27</f>
        <v>59.9933333333333</v>
      </c>
      <c r="H27" s="2" t="n">
        <v>60</v>
      </c>
      <c r="I27" s="3" t="n">
        <f aca="false">G27/H27</f>
        <v>0.999888888888889</v>
      </c>
      <c r="J27" s="3" t="n">
        <f aca="false">I27*10%</f>
        <v>0.0999888888888889</v>
      </c>
      <c r="K27" s="3" t="n">
        <f aca="false">I27+J27</f>
        <v>1.09987777777778</v>
      </c>
    </row>
    <row r="28" customFormat="false" ht="18.75" hidden="false" customHeight="false" outlineLevel="0" collapsed="false">
      <c r="B28" s="203" t="s">
        <v>475</v>
      </c>
      <c r="C28" s="203" t="s">
        <v>476</v>
      </c>
      <c r="D28" s="2" t="s">
        <v>349</v>
      </c>
      <c r="E28" s="2" t="n">
        <v>2</v>
      </c>
      <c r="F28" s="3" t="n">
        <v>10.6666666666667</v>
      </c>
      <c r="G28" s="3" t="n">
        <f aca="false">F28*E28</f>
        <v>21.3333333333333</v>
      </c>
      <c r="H28" s="2" t="n">
        <v>60</v>
      </c>
      <c r="I28" s="3" t="n">
        <f aca="false">G28/H28</f>
        <v>0.355555555555555</v>
      </c>
      <c r="J28" s="3" t="n">
        <f aca="false">I28*10%</f>
        <v>0.0355555555555556</v>
      </c>
      <c r="K28" s="3" t="n">
        <f aca="false">I28+J28</f>
        <v>0.391111111111111</v>
      </c>
    </row>
    <row r="29" customFormat="false" ht="18.75" hidden="false" customHeight="false" outlineLevel="0" collapsed="false">
      <c r="B29" s="203" t="s">
        <v>477</v>
      </c>
      <c r="C29" s="203" t="s">
        <v>478</v>
      </c>
      <c r="D29" s="2" t="s">
        <v>349</v>
      </c>
      <c r="E29" s="2" t="n">
        <v>2</v>
      </c>
      <c r="F29" s="3" t="n">
        <v>26.65375</v>
      </c>
      <c r="G29" s="3" t="n">
        <f aca="false">F29*E29</f>
        <v>53.3075</v>
      </c>
      <c r="H29" s="2" t="n">
        <v>60</v>
      </c>
      <c r="I29" s="3" t="n">
        <f aca="false">G29/H29</f>
        <v>0.888458333333333</v>
      </c>
      <c r="J29" s="3" t="n">
        <f aca="false">I29*10%</f>
        <v>0.0888458333333333</v>
      </c>
      <c r="K29" s="3" t="n">
        <f aca="false">I29+J29</f>
        <v>0.977304166666666</v>
      </c>
    </row>
    <row r="30" customFormat="false" ht="75" hidden="false" customHeight="false" outlineLevel="0" collapsed="false">
      <c r="B30" s="203" t="s">
        <v>479</v>
      </c>
      <c r="C30" s="203" t="s">
        <v>480</v>
      </c>
      <c r="D30" s="2" t="s">
        <v>450</v>
      </c>
      <c r="E30" s="2" t="n">
        <v>2</v>
      </c>
      <c r="F30" s="3" t="n">
        <v>24.845</v>
      </c>
      <c r="G30" s="3" t="n">
        <f aca="false">F30*E30</f>
        <v>49.69</v>
      </c>
      <c r="H30" s="2" t="n">
        <v>60</v>
      </c>
      <c r="I30" s="3" t="n">
        <f aca="false">G30/H30</f>
        <v>0.828166666666667</v>
      </c>
      <c r="J30" s="3" t="n">
        <f aca="false">I30*10%</f>
        <v>0.0828166666666667</v>
      </c>
      <c r="K30" s="3" t="n">
        <f aca="false">I30+J30</f>
        <v>0.910983333333333</v>
      </c>
    </row>
    <row r="31" customFormat="false" ht="18.75" hidden="false" customHeight="false" outlineLevel="0" collapsed="false">
      <c r="B31" s="203" t="s">
        <v>481</v>
      </c>
      <c r="C31" s="203" t="s">
        <v>482</v>
      </c>
      <c r="D31" s="2" t="s">
        <v>349</v>
      </c>
      <c r="E31" s="2" t="n">
        <v>2</v>
      </c>
      <c r="F31" s="3" t="n">
        <v>73.865</v>
      </c>
      <c r="G31" s="3" t="n">
        <f aca="false">F31*E31</f>
        <v>147.73</v>
      </c>
      <c r="H31" s="2" t="n">
        <v>60</v>
      </c>
      <c r="I31" s="3" t="n">
        <f aca="false">G31/H31</f>
        <v>2.46216666666667</v>
      </c>
      <c r="J31" s="3" t="n">
        <f aca="false">I31*10%</f>
        <v>0.246216666666667</v>
      </c>
      <c r="K31" s="3" t="n">
        <f aca="false">I31+J31</f>
        <v>2.70838333333333</v>
      </c>
    </row>
    <row r="32" customFormat="false" ht="18.75" hidden="false" customHeight="true" outlineLevel="0" collapsed="false">
      <c r="B32" s="14" t="s">
        <v>7</v>
      </c>
      <c r="C32" s="14"/>
      <c r="D32" s="14"/>
      <c r="E32" s="14"/>
      <c r="F32" s="14"/>
      <c r="G32" s="14"/>
      <c r="H32" s="14"/>
      <c r="I32" s="14"/>
      <c r="J32" s="14"/>
      <c r="K32" s="212" t="n">
        <f aca="false">SUM(K4:K31)</f>
        <v>103.812379160053</v>
      </c>
    </row>
    <row r="34" customFormat="false" ht="18.75" hidden="false" customHeight="false" outlineLevel="0" collapsed="false">
      <c r="B34" s="207"/>
    </row>
  </sheetData>
  <mergeCells count="1">
    <mergeCell ref="B32:J3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G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3.29"/>
    <col collapsed="false" customWidth="true" hidden="false" outlineLevel="0" max="3" min="3" style="0" width="33.57"/>
    <col collapsed="false" customWidth="true" hidden="false" outlineLevel="0" max="4" min="4" style="0" width="11.29"/>
    <col collapsed="false" customWidth="true" hidden="false" outlineLevel="0" max="5" min="5" style="0" width="22.14"/>
    <col collapsed="false" customWidth="true" hidden="false" outlineLevel="0" max="6" min="6" style="0" width="19.57"/>
    <col collapsed="false" customWidth="true" hidden="false" outlineLevel="0" max="7" min="7" style="0" width="17.71"/>
  </cols>
  <sheetData>
    <row r="2" customFormat="false" ht="15.75" hidden="false" customHeight="true" outlineLevel="0" collapsed="false">
      <c r="B2" s="9" t="s">
        <v>483</v>
      </c>
      <c r="C2" s="9"/>
      <c r="D2" s="9"/>
      <c r="E2" s="9"/>
      <c r="F2" s="9"/>
      <c r="G2" s="9"/>
    </row>
    <row r="3" customFormat="false" ht="15.75" hidden="false" customHeight="true" outlineLevel="0" collapsed="false">
      <c r="B3" s="9" t="s">
        <v>190</v>
      </c>
      <c r="C3" s="9"/>
      <c r="D3" s="9"/>
      <c r="E3" s="9"/>
      <c r="F3" s="9"/>
      <c r="G3" s="9"/>
    </row>
    <row r="4" customFormat="false" ht="15.75" hidden="false" customHeight="false" outlineLevel="0" collapsed="false">
      <c r="B4" s="213" t="s">
        <v>216</v>
      </c>
      <c r="C4" s="213" t="s">
        <v>484</v>
      </c>
      <c r="D4" s="213" t="s">
        <v>231</v>
      </c>
      <c r="E4" s="213" t="s">
        <v>485</v>
      </c>
      <c r="F4" s="213" t="s">
        <v>486</v>
      </c>
      <c r="G4" s="213" t="s">
        <v>487</v>
      </c>
    </row>
    <row r="5" customFormat="false" ht="47.25" hidden="false" customHeight="false" outlineLevel="0" collapsed="false">
      <c r="B5" s="2" t="s">
        <v>488</v>
      </c>
      <c r="C5" s="214" t="s">
        <v>489</v>
      </c>
      <c r="D5" s="2" t="s">
        <v>490</v>
      </c>
      <c r="E5" s="2" t="n">
        <v>3</v>
      </c>
      <c r="F5" s="3" t="n">
        <v>42.4</v>
      </c>
      <c r="G5" s="3" t="n">
        <f aca="false">F5*E5</f>
        <v>127.2</v>
      </c>
    </row>
    <row r="6" customFormat="false" ht="141.75" hidden="false" customHeight="false" outlineLevel="0" collapsed="false">
      <c r="B6" s="2" t="s">
        <v>491</v>
      </c>
      <c r="C6" s="214" t="s">
        <v>492</v>
      </c>
      <c r="D6" s="2" t="s">
        <v>493</v>
      </c>
      <c r="E6" s="2" t="n">
        <v>3</v>
      </c>
      <c r="F6" s="3" t="n">
        <v>26.73</v>
      </c>
      <c r="G6" s="3" t="n">
        <f aca="false">F6*E6</f>
        <v>80.19</v>
      </c>
    </row>
    <row r="7" customFormat="false" ht="15.75" hidden="false" customHeight="false" outlineLevel="0" collapsed="false">
      <c r="B7" s="2" t="s">
        <v>494</v>
      </c>
      <c r="C7" s="214" t="s">
        <v>495</v>
      </c>
      <c r="D7" s="2" t="s">
        <v>493</v>
      </c>
      <c r="E7" s="2" t="n">
        <v>3</v>
      </c>
      <c r="F7" s="3" t="n">
        <v>15</v>
      </c>
      <c r="G7" s="3" t="n">
        <f aca="false">F7*E7</f>
        <v>45</v>
      </c>
    </row>
    <row r="8" customFormat="false" ht="15.75" hidden="false" customHeight="false" outlineLevel="0" collapsed="false">
      <c r="B8" s="2" t="s">
        <v>496</v>
      </c>
      <c r="C8" s="214" t="s">
        <v>497</v>
      </c>
      <c r="D8" s="2" t="s">
        <v>498</v>
      </c>
      <c r="E8" s="2" t="n">
        <v>3</v>
      </c>
      <c r="F8" s="3" t="n">
        <v>3.5</v>
      </c>
      <c r="G8" s="3" t="n">
        <f aca="false">F8*E8</f>
        <v>10.5</v>
      </c>
    </row>
    <row r="9" customFormat="false" ht="15.75" hidden="false" customHeight="false" outlineLevel="0" collapsed="false">
      <c r="B9" s="2" t="s">
        <v>499</v>
      </c>
      <c r="C9" s="214" t="s">
        <v>500</v>
      </c>
      <c r="D9" s="2" t="s">
        <v>498</v>
      </c>
      <c r="E9" s="2" t="n">
        <v>3</v>
      </c>
      <c r="F9" s="3" t="n">
        <v>32.87</v>
      </c>
      <c r="G9" s="3" t="n">
        <f aca="false">F9*E9</f>
        <v>98.61</v>
      </c>
    </row>
    <row r="10" customFormat="false" ht="15.75" hidden="false" customHeight="true" outlineLevel="0" collapsed="false">
      <c r="B10" s="9" t="s">
        <v>501</v>
      </c>
      <c r="C10" s="9"/>
      <c r="D10" s="9"/>
      <c r="E10" s="9"/>
      <c r="F10" s="3"/>
      <c r="G10" s="5" t="n">
        <f aca="false">SUM(G5:G9)</f>
        <v>361.5</v>
      </c>
    </row>
    <row r="11" customFormat="false" ht="15.75" hidden="false" customHeight="true" outlineLevel="0" collapsed="false">
      <c r="B11" s="9" t="s">
        <v>191</v>
      </c>
      <c r="C11" s="9"/>
      <c r="D11" s="9"/>
      <c r="E11" s="9"/>
      <c r="F11" s="9"/>
      <c r="G11" s="9"/>
    </row>
    <row r="12" customFormat="false" ht="63" hidden="false" customHeight="false" outlineLevel="0" collapsed="false">
      <c r="B12" s="2" t="s">
        <v>502</v>
      </c>
      <c r="C12" s="214" t="s">
        <v>503</v>
      </c>
      <c r="D12" s="2" t="s">
        <v>493</v>
      </c>
      <c r="E12" s="2" t="n">
        <v>3</v>
      </c>
      <c r="F12" s="3" t="n">
        <v>18.4766666666667</v>
      </c>
      <c r="G12" s="3" t="n">
        <f aca="false">F12*E12</f>
        <v>55.43</v>
      </c>
    </row>
    <row r="13" customFormat="false" ht="47.25" hidden="false" customHeight="false" outlineLevel="0" collapsed="false">
      <c r="B13" s="2" t="s">
        <v>488</v>
      </c>
      <c r="C13" s="214" t="s">
        <v>504</v>
      </c>
      <c r="D13" s="2" t="s">
        <v>493</v>
      </c>
      <c r="E13" s="2" t="n">
        <v>3</v>
      </c>
      <c r="F13" s="3" t="n">
        <v>29.9933333333333</v>
      </c>
      <c r="G13" s="3" t="n">
        <f aca="false">F13*E13</f>
        <v>89.98</v>
      </c>
    </row>
    <row r="14" customFormat="false" ht="15.75" hidden="false" customHeight="false" outlineLevel="0" collapsed="false">
      <c r="B14" s="2" t="s">
        <v>496</v>
      </c>
      <c r="C14" s="214" t="s">
        <v>505</v>
      </c>
      <c r="D14" s="2" t="s">
        <v>506</v>
      </c>
      <c r="E14" s="2" t="n">
        <v>3</v>
      </c>
      <c r="F14" s="3" t="n">
        <v>3.5</v>
      </c>
      <c r="G14" s="3" t="n">
        <f aca="false">F14*E14</f>
        <v>10.5</v>
      </c>
    </row>
    <row r="15" customFormat="false" ht="47.25" hidden="false" customHeight="false" outlineLevel="0" collapsed="false">
      <c r="B15" s="2" t="s">
        <v>507</v>
      </c>
      <c r="C15" s="214" t="s">
        <v>508</v>
      </c>
      <c r="D15" s="2" t="s">
        <v>498</v>
      </c>
      <c r="E15" s="2" t="n">
        <v>3</v>
      </c>
      <c r="F15" s="3" t="n">
        <v>38.935</v>
      </c>
      <c r="G15" s="3" t="n">
        <f aca="false">F15*E15</f>
        <v>116.805</v>
      </c>
    </row>
    <row r="16" customFormat="false" ht="63" hidden="false" customHeight="false" outlineLevel="0" collapsed="false">
      <c r="B16" s="2" t="s">
        <v>509</v>
      </c>
      <c r="C16" s="214" t="s">
        <v>510</v>
      </c>
      <c r="D16" s="2" t="s">
        <v>498</v>
      </c>
      <c r="E16" s="2" t="n">
        <v>3</v>
      </c>
      <c r="F16" s="3" t="n">
        <v>27.25</v>
      </c>
      <c r="G16" s="3" t="n">
        <f aca="false">F16*E16</f>
        <v>81.75</v>
      </c>
    </row>
    <row r="17" customFormat="false" ht="15.75" hidden="false" customHeight="true" outlineLevel="0" collapsed="false">
      <c r="B17" s="9" t="s">
        <v>501</v>
      </c>
      <c r="C17" s="9"/>
      <c r="D17" s="9"/>
      <c r="E17" s="9"/>
      <c r="F17" s="3"/>
      <c r="G17" s="3" t="n">
        <f aca="false">SUM(G12:G16)</f>
        <v>354.465</v>
      </c>
    </row>
    <row r="18" customFormat="false" ht="15.75" hidden="false" customHeight="true" outlineLevel="0" collapsed="false">
      <c r="B18" s="9" t="s">
        <v>215</v>
      </c>
      <c r="C18" s="9"/>
      <c r="D18" s="9"/>
      <c r="E18" s="9"/>
      <c r="F18" s="9"/>
      <c r="G18" s="9"/>
    </row>
    <row r="19" customFormat="false" ht="63" hidden="false" customHeight="false" outlineLevel="0" collapsed="false">
      <c r="B19" s="2" t="s">
        <v>502</v>
      </c>
      <c r="C19" s="214" t="s">
        <v>503</v>
      </c>
      <c r="D19" s="2" t="s">
        <v>493</v>
      </c>
      <c r="E19" s="2" t="n">
        <v>1</v>
      </c>
      <c r="F19" s="3" t="n">
        <v>18.4766666666667</v>
      </c>
      <c r="G19" s="3" t="n">
        <f aca="false">F19*E19</f>
        <v>18.4766666666667</v>
      </c>
    </row>
    <row r="20" customFormat="false" ht="47.25" hidden="false" customHeight="false" outlineLevel="0" collapsed="false">
      <c r="B20" s="2" t="s">
        <v>488</v>
      </c>
      <c r="C20" s="214" t="s">
        <v>504</v>
      </c>
      <c r="D20" s="2" t="s">
        <v>493</v>
      </c>
      <c r="E20" s="2" t="n">
        <v>1</v>
      </c>
      <c r="F20" s="3" t="n">
        <v>29.9933333333333</v>
      </c>
      <c r="G20" s="3" t="n">
        <f aca="false">F20*E20</f>
        <v>29.9933333333333</v>
      </c>
    </row>
    <row r="21" customFormat="false" ht="15.75" hidden="false" customHeight="false" outlineLevel="0" collapsed="false">
      <c r="B21" s="2" t="s">
        <v>496</v>
      </c>
      <c r="C21" s="215" t="s">
        <v>505</v>
      </c>
      <c r="D21" s="2" t="s">
        <v>498</v>
      </c>
      <c r="E21" s="2" t="n">
        <v>1</v>
      </c>
      <c r="F21" s="3" t="n">
        <v>3.5</v>
      </c>
      <c r="G21" s="3" t="n">
        <f aca="false">F21*E21</f>
        <v>3.5</v>
      </c>
    </row>
    <row r="22" customFormat="false" ht="63" hidden="false" customHeight="false" outlineLevel="0" collapsed="false">
      <c r="B22" s="2" t="s">
        <v>509</v>
      </c>
      <c r="C22" s="214" t="s">
        <v>510</v>
      </c>
      <c r="D22" s="2" t="s">
        <v>498</v>
      </c>
      <c r="E22" s="2" t="n">
        <v>1</v>
      </c>
      <c r="F22" s="3" t="n">
        <v>27.25</v>
      </c>
      <c r="G22" s="3" t="n">
        <f aca="false">F22*E22</f>
        <v>27.25</v>
      </c>
    </row>
    <row r="23" customFormat="false" ht="110.25" hidden="false" customHeight="false" outlineLevel="0" collapsed="false">
      <c r="B23" s="2" t="s">
        <v>511</v>
      </c>
      <c r="C23" s="214" t="s">
        <v>512</v>
      </c>
      <c r="D23" s="2" t="s">
        <v>493</v>
      </c>
      <c r="E23" s="2" t="n">
        <v>1</v>
      </c>
      <c r="F23" s="3" t="n">
        <v>21.5525</v>
      </c>
      <c r="G23" s="3" t="n">
        <f aca="false">F23*E23</f>
        <v>21.5525</v>
      </c>
    </row>
    <row r="24" customFormat="false" ht="15.75" hidden="false" customHeight="true" outlineLevel="0" collapsed="false">
      <c r="B24" s="9" t="s">
        <v>501</v>
      </c>
      <c r="C24" s="9"/>
      <c r="D24" s="9"/>
      <c r="E24" s="9"/>
      <c r="F24" s="3"/>
      <c r="G24" s="5" t="n">
        <f aca="false">SUM(G19:G23)</f>
        <v>100.7725</v>
      </c>
    </row>
  </sheetData>
  <mergeCells count="7">
    <mergeCell ref="B2:G2"/>
    <mergeCell ref="B3:G3"/>
    <mergeCell ref="B10:E10"/>
    <mergeCell ref="B11:G11"/>
    <mergeCell ref="B17:E17"/>
    <mergeCell ref="B18:G18"/>
    <mergeCell ref="B24:E2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K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42"/>
    <col collapsed="false" customWidth="true" hidden="false" outlineLevel="0" max="3" min="3" style="0" width="21.57"/>
    <col collapsed="false" customWidth="true" hidden="false" outlineLevel="0" max="4" min="4" style="0" width="17.14"/>
    <col collapsed="false" customWidth="true" hidden="false" outlineLevel="0" max="5" min="5" style="0" width="17.29"/>
    <col collapsed="false" customWidth="true" hidden="false" outlineLevel="0" max="6" min="6" style="0" width="18.42"/>
    <col collapsed="false" customWidth="true" hidden="false" outlineLevel="0" max="7" min="7" style="0" width="19.85"/>
    <col collapsed="false" customWidth="true" hidden="false" outlineLevel="0" max="12" min="11" style="0" width="18.85"/>
  </cols>
  <sheetData>
    <row r="2" customFormat="false" ht="15.75" hidden="false" customHeight="false" outlineLevel="0" collapsed="false">
      <c r="C2" s="7"/>
      <c r="D2" s="7"/>
      <c r="E2" s="7"/>
      <c r="F2" s="7"/>
      <c r="G2" s="7"/>
    </row>
    <row r="3" customFormat="false" ht="49.5" hidden="false" customHeight="true" outlineLevel="0" collapsed="false">
      <c r="B3" s="8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7</v>
      </c>
    </row>
    <row r="4" customFormat="false" ht="15.75" hidden="false" customHeight="false" outlineLevel="0" collapsed="false">
      <c r="B4" s="10" t="s">
        <v>14</v>
      </c>
      <c r="C4" s="9"/>
      <c r="D4" s="9"/>
      <c r="E4" s="9" t="s">
        <v>15</v>
      </c>
      <c r="F4" s="9" t="s">
        <v>16</v>
      </c>
      <c r="G4" s="9" t="s">
        <v>17</v>
      </c>
    </row>
    <row r="5" customFormat="false" ht="15.75" hidden="false" customHeight="false" outlineLevel="0" collapsed="false">
      <c r="B5" s="10"/>
      <c r="C5" s="2" t="s">
        <v>18</v>
      </c>
      <c r="D5" s="2" t="s">
        <v>19</v>
      </c>
      <c r="E5" s="2" t="n">
        <f aca="false">Produtividade!D4</f>
        <v>100</v>
      </c>
      <c r="F5" s="11" t="n">
        <f aca="false">M2!J10</f>
        <v>4.64</v>
      </c>
      <c r="G5" s="11" t="n">
        <f aca="false">E5*F5</f>
        <v>464</v>
      </c>
    </row>
    <row r="6" customFormat="false" ht="15.75" hidden="false" customHeight="false" outlineLevel="0" collapsed="false">
      <c r="B6" s="10"/>
      <c r="C6" s="2" t="s">
        <v>20</v>
      </c>
      <c r="D6" s="2" t="s">
        <v>19</v>
      </c>
      <c r="E6" s="12" t="n">
        <f aca="false">SUM(Produtividade!D5:F5)</f>
        <v>23530.31</v>
      </c>
      <c r="F6" s="11" t="n">
        <f aca="false">M2!J10</f>
        <v>4.64</v>
      </c>
      <c r="G6" s="11" t="n">
        <f aca="false">E6*F6</f>
        <v>109180.6384</v>
      </c>
    </row>
    <row r="7" customFormat="false" ht="15.75" hidden="false" customHeight="false" outlineLevel="0" collapsed="false">
      <c r="B7" s="10"/>
      <c r="C7" s="2" t="s">
        <v>20</v>
      </c>
      <c r="D7" s="2" t="s">
        <v>19</v>
      </c>
      <c r="E7" s="12" t="n">
        <f aca="false">SUM(Produtividade!D6:F6)</f>
        <v>13804.31</v>
      </c>
      <c r="F7" s="11" t="n">
        <f aca="false">M2!P19</f>
        <v>0.79</v>
      </c>
      <c r="G7" s="11" t="n">
        <f aca="false">E7*F7</f>
        <v>10905.4049</v>
      </c>
    </row>
    <row r="8" customFormat="false" ht="15.75" hidden="false" customHeight="false" outlineLevel="0" collapsed="false">
      <c r="B8" s="10"/>
      <c r="C8" s="2" t="s">
        <v>20</v>
      </c>
      <c r="D8" s="2" t="s">
        <v>19</v>
      </c>
      <c r="E8" s="12" t="n">
        <f aca="false">SUM(Produtividade!D7:E7)</f>
        <v>6479.7</v>
      </c>
      <c r="F8" s="11" t="n">
        <f aca="false">M2!P28</f>
        <v>0.39</v>
      </c>
      <c r="G8" s="11" t="n">
        <f aca="false">E8*F8</f>
        <v>2527.083</v>
      </c>
    </row>
    <row r="9" customFormat="false" ht="15.75" hidden="false" customHeight="false" outlineLevel="0" collapsed="false">
      <c r="B9" s="10"/>
      <c r="C9" s="2" t="s">
        <v>20</v>
      </c>
      <c r="D9" s="2" t="s">
        <v>19</v>
      </c>
      <c r="E9" s="12" t="n">
        <f aca="false">SUM(Produtividade!D8:F8)</f>
        <v>9154.53</v>
      </c>
      <c r="F9" s="11" t="n">
        <f aca="false">M2!P37</f>
        <v>0.2</v>
      </c>
      <c r="G9" s="11" t="n">
        <f aca="false">E9*F9</f>
        <v>1830.906</v>
      </c>
    </row>
    <row r="10" customFormat="false" ht="15.75" hidden="false" customHeight="false" outlineLevel="0" collapsed="false">
      <c r="B10" s="10"/>
      <c r="C10" s="2" t="s">
        <v>21</v>
      </c>
      <c r="D10" s="2" t="s">
        <v>19</v>
      </c>
      <c r="E10" s="12" t="n">
        <f aca="false">SUM(Produtividade!D9:F9)</f>
        <v>1868.06</v>
      </c>
      <c r="F10" s="11" t="n">
        <f aca="false">M2!J47</f>
        <v>18.53</v>
      </c>
      <c r="G10" s="11" t="n">
        <f aca="false">E10*F10</f>
        <v>34615.1518</v>
      </c>
    </row>
    <row r="11" customFormat="false" ht="15.75" hidden="false" customHeight="false" outlineLevel="0" collapsed="false">
      <c r="B11" s="10"/>
      <c r="C11" s="2" t="s">
        <v>21</v>
      </c>
      <c r="D11" s="2" t="s">
        <v>19</v>
      </c>
      <c r="E11" s="2" t="n">
        <f aca="false">Produtividade!D10</f>
        <v>61.96</v>
      </c>
      <c r="F11" s="11" t="n">
        <f aca="false">M2!P56</f>
        <v>3.14</v>
      </c>
      <c r="G11" s="11" t="n">
        <f aca="false">E11*F11</f>
        <v>194.5544</v>
      </c>
    </row>
    <row r="12" customFormat="false" ht="15.75" hidden="false" customHeight="false" outlineLevel="0" collapsed="false">
      <c r="B12" s="10"/>
      <c r="C12" s="2" t="s">
        <v>21</v>
      </c>
      <c r="D12" s="2" t="s">
        <v>19</v>
      </c>
      <c r="E12" s="12" t="n">
        <f aca="false">SUM(Produtividade!D11,Produtividade!F11)</f>
        <v>880.56</v>
      </c>
      <c r="F12" s="11" t="n">
        <f aca="false">M2!P65</f>
        <v>1.57</v>
      </c>
      <c r="G12" s="11" t="n">
        <f aca="false">E12*F12</f>
        <v>1382.4792</v>
      </c>
    </row>
    <row r="13" customFormat="false" ht="15.75" hidden="false" customHeight="false" outlineLevel="0" collapsed="false">
      <c r="B13" s="10"/>
      <c r="C13" s="2" t="s">
        <v>21</v>
      </c>
      <c r="D13" s="2" t="s">
        <v>19</v>
      </c>
      <c r="E13" s="12" t="n">
        <f aca="false">Produtividade!D12</f>
        <v>781.84</v>
      </c>
      <c r="F13" s="11" t="n">
        <f aca="false">M2!P74</f>
        <v>0.79</v>
      </c>
      <c r="G13" s="11" t="n">
        <f aca="false">E13*F13</f>
        <v>617.6536</v>
      </c>
    </row>
    <row r="14" customFormat="false" ht="47.25" hidden="false" customHeight="false" outlineLevel="0" collapsed="false">
      <c r="B14" s="10" t="s">
        <v>22</v>
      </c>
      <c r="C14" s="2" t="s">
        <v>23</v>
      </c>
      <c r="D14" s="2" t="s">
        <v>19</v>
      </c>
      <c r="E14" s="12" t="n">
        <f aca="false">SUM(Produtividade!D13:F13)</f>
        <v>52846.35</v>
      </c>
      <c r="F14" s="11" t="n">
        <f aca="false">M2!P83</f>
        <v>0.18</v>
      </c>
      <c r="G14" s="11" t="n">
        <f aca="false">E14*F14</f>
        <v>9512.343</v>
      </c>
    </row>
    <row r="15" customFormat="false" ht="47.25" hidden="false" customHeight="true" outlineLevel="0" collapsed="false">
      <c r="B15" s="13" t="s">
        <v>24</v>
      </c>
      <c r="C15" s="2" t="s">
        <v>25</v>
      </c>
      <c r="D15" s="2" t="s">
        <v>19</v>
      </c>
      <c r="E15" s="12" t="n">
        <f aca="false">SUM(Produtividade!D14:F14)</f>
        <v>1633.26</v>
      </c>
      <c r="F15" s="11" t="n">
        <f aca="false">M2!P92</f>
        <v>1.24</v>
      </c>
      <c r="G15" s="11" t="n">
        <f aca="false">E15*F15</f>
        <v>2025.2424</v>
      </c>
    </row>
    <row r="16" customFormat="false" ht="47.25" hidden="false" customHeight="false" outlineLevel="0" collapsed="false">
      <c r="B16" s="13"/>
      <c r="C16" s="2" t="s">
        <v>26</v>
      </c>
      <c r="D16" s="2" t="s">
        <v>19</v>
      </c>
      <c r="E16" s="12" t="n">
        <f aca="false">SUM(Produtividade!D17:F17)</f>
        <v>1633.26</v>
      </c>
      <c r="F16" s="11" t="n">
        <f aca="false">M2!P101</f>
        <v>4.19</v>
      </c>
      <c r="G16" s="11" t="n">
        <f aca="false">E16*F16</f>
        <v>6843.3594</v>
      </c>
    </row>
    <row r="17" customFormat="false" ht="15.75" hidden="false" customHeight="true" outlineLevel="0" collapsed="false">
      <c r="B17" s="14" t="s">
        <v>27</v>
      </c>
      <c r="C17" s="14"/>
      <c r="D17" s="14"/>
      <c r="E17" s="14"/>
      <c r="F17" s="14"/>
      <c r="G17" s="15" t="n">
        <f aca="false">SUM(G5:G16)</f>
        <v>180098.8161</v>
      </c>
      <c r="K17" s="16"/>
    </row>
    <row r="18" customFormat="false" ht="15.75" hidden="false" customHeight="true" outlineLevel="0" collapsed="false">
      <c r="B18" s="17" t="s">
        <v>28</v>
      </c>
      <c r="C18" s="17"/>
      <c r="D18" s="17"/>
      <c r="E18" s="17"/>
      <c r="F18" s="17"/>
      <c r="G18" s="18" t="n">
        <f aca="false">G17*12</f>
        <v>2161185.7932</v>
      </c>
      <c r="K18" s="16"/>
    </row>
    <row r="19" customFormat="false" ht="15" hidden="false" customHeight="false" outlineLevel="0" collapsed="false">
      <c r="K19" s="16"/>
    </row>
  </sheetData>
  <mergeCells count="7">
    <mergeCell ref="C2:G2"/>
    <mergeCell ref="C3:C4"/>
    <mergeCell ref="D3:D4"/>
    <mergeCell ref="B4:B13"/>
    <mergeCell ref="B15:B16"/>
    <mergeCell ref="B17:F17"/>
    <mergeCell ref="B18:F18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3:K141"/>
  <sheetViews>
    <sheetView showFormulas="false" showGridLines="true" showRowColHeaders="true" showZeros="true" rightToLeft="false" tabSelected="false" showOutlineSymbols="true" defaultGridColor="true" view="normal" topLeftCell="A62" colorId="64" zoomScale="100" zoomScaleNormal="100" zoomScalePageLayoutView="100" workbookViewId="0">
      <selection pane="topLeft" activeCell="K79" activeCellId="0" sqref="K79"/>
    </sheetView>
  </sheetViews>
  <sheetFormatPr defaultColWidth="8.6875" defaultRowHeight="15" zeroHeight="false" outlineLevelRow="0" outlineLevelCol="0"/>
  <cols>
    <col collapsed="false" customWidth="true" hidden="false" outlineLevel="0" max="10" min="10" style="0" width="13.86"/>
    <col collapsed="false" customWidth="true" hidden="false" outlineLevel="0" max="11" min="11" style="0" width="26.42"/>
  </cols>
  <sheetData>
    <row r="3" customFormat="false" ht="64.5" hidden="false" customHeight="true" outlineLevel="0" collapsed="false">
      <c r="B3" s="19"/>
      <c r="C3" s="19"/>
      <c r="D3" s="19"/>
      <c r="E3" s="19"/>
      <c r="F3" s="19"/>
      <c r="G3" s="19"/>
      <c r="H3" s="19"/>
      <c r="I3" s="19"/>
      <c r="J3" s="19"/>
      <c r="K3" s="19"/>
    </row>
    <row r="4" customFormat="false" ht="88.5" hidden="false" customHeight="true" outlineLevel="0" collapsed="false">
      <c r="B4" s="20" t="s">
        <v>29</v>
      </c>
      <c r="C4" s="20"/>
      <c r="D4" s="20"/>
      <c r="E4" s="20"/>
      <c r="F4" s="20"/>
      <c r="G4" s="20"/>
      <c r="H4" s="20"/>
      <c r="I4" s="20"/>
      <c r="J4" s="20"/>
      <c r="K4" s="20"/>
    </row>
    <row r="5" customFormat="false" ht="26.25" hidden="false" customHeight="true" outlineLevel="0" collapsed="false">
      <c r="B5" s="21" t="s">
        <v>30</v>
      </c>
      <c r="C5" s="21"/>
      <c r="D5" s="21"/>
      <c r="E5" s="21"/>
      <c r="F5" s="21"/>
      <c r="G5" s="21"/>
      <c r="H5" s="21"/>
      <c r="I5" s="21"/>
      <c r="J5" s="21"/>
      <c r="K5" s="21"/>
    </row>
    <row r="6" customFormat="false" ht="15" hidden="false" customHeight="false" outlineLevel="0" collapsed="false">
      <c r="B6" s="22"/>
      <c r="C6" s="22"/>
      <c r="D6" s="23"/>
      <c r="E6" s="23"/>
      <c r="F6" s="23"/>
      <c r="G6" s="23"/>
      <c r="H6" s="23"/>
      <c r="I6" s="23"/>
      <c r="J6" s="23"/>
      <c r="K6" s="23"/>
    </row>
    <row r="7" customFormat="false" ht="30" hidden="false" customHeight="false" outlineLevel="0" collapsed="false">
      <c r="B7" s="24" t="s">
        <v>31</v>
      </c>
      <c r="C7" s="25"/>
      <c r="D7" s="25"/>
      <c r="E7" s="25"/>
      <c r="F7" s="25"/>
      <c r="G7" s="25"/>
      <c r="H7" s="25"/>
      <c r="I7" s="25"/>
      <c r="J7" s="25"/>
      <c r="K7" s="25"/>
    </row>
    <row r="8" customFormat="false" ht="30" hidden="false" customHeight="false" outlineLevel="0" collapsed="false">
      <c r="B8" s="24" t="s">
        <v>32</v>
      </c>
      <c r="C8" s="25"/>
      <c r="D8" s="25"/>
      <c r="E8" s="25"/>
      <c r="F8" s="25"/>
      <c r="G8" s="25"/>
      <c r="H8" s="25"/>
      <c r="I8" s="25"/>
      <c r="J8" s="25"/>
      <c r="K8" s="25"/>
    </row>
    <row r="9" customFormat="false" ht="15" hidden="false" customHeight="false" outlineLevel="0" collapsed="false">
      <c r="B9" s="26" t="s">
        <v>33</v>
      </c>
      <c r="C9" s="27"/>
      <c r="D9" s="27"/>
      <c r="E9" s="27"/>
      <c r="F9" s="27"/>
      <c r="G9" s="27"/>
      <c r="H9" s="27"/>
      <c r="I9" s="27"/>
      <c r="J9" s="27"/>
      <c r="K9" s="27"/>
    </row>
    <row r="10" customFormat="false" ht="15" hidden="false" customHeight="false" outlineLevel="0" collapsed="false">
      <c r="B10" s="28"/>
      <c r="C10" s="28"/>
      <c r="D10" s="28"/>
      <c r="E10" s="28"/>
      <c r="F10" s="28"/>
      <c r="G10" s="28"/>
      <c r="H10" s="28"/>
      <c r="I10" s="28"/>
      <c r="J10" s="23"/>
      <c r="K10" s="23"/>
    </row>
    <row r="11" customFormat="false" ht="15" hidden="false" customHeight="true" outlineLevel="0" collapsed="false">
      <c r="B11" s="29" t="s">
        <v>34</v>
      </c>
      <c r="C11" s="29"/>
      <c r="D11" s="29"/>
      <c r="E11" s="29"/>
      <c r="F11" s="29"/>
      <c r="G11" s="29"/>
      <c r="H11" s="29"/>
      <c r="I11" s="29"/>
      <c r="J11" s="29"/>
      <c r="K11" s="29"/>
    </row>
    <row r="12" customFormat="false" ht="15" hidden="false" customHeight="true" outlineLevel="0" collapsed="false">
      <c r="B12" s="30" t="s">
        <v>35</v>
      </c>
      <c r="C12" s="31" t="s">
        <v>36</v>
      </c>
      <c r="D12" s="31"/>
      <c r="E12" s="31"/>
      <c r="F12" s="31"/>
      <c r="G12" s="31"/>
      <c r="H12" s="31"/>
      <c r="I12" s="31"/>
      <c r="J12" s="30" t="s">
        <v>37</v>
      </c>
      <c r="K12" s="30"/>
    </row>
    <row r="13" customFormat="false" ht="15" hidden="false" customHeight="true" outlineLevel="0" collapsed="false">
      <c r="B13" s="30" t="s">
        <v>38</v>
      </c>
      <c r="C13" s="31" t="s">
        <v>39</v>
      </c>
      <c r="D13" s="31"/>
      <c r="E13" s="31"/>
      <c r="F13" s="31"/>
      <c r="G13" s="31"/>
      <c r="H13" s="31"/>
      <c r="I13" s="31"/>
      <c r="J13" s="30" t="s">
        <v>40</v>
      </c>
      <c r="K13" s="30"/>
    </row>
    <row r="14" customFormat="false" ht="15" hidden="false" customHeight="true" outlineLevel="0" collapsed="false">
      <c r="B14" s="30" t="s">
        <v>41</v>
      </c>
      <c r="C14" s="31" t="s">
        <v>42</v>
      </c>
      <c r="D14" s="31"/>
      <c r="E14" s="31"/>
      <c r="F14" s="31"/>
      <c r="G14" s="31"/>
      <c r="H14" s="31"/>
      <c r="I14" s="31"/>
      <c r="J14" s="30"/>
      <c r="K14" s="30"/>
    </row>
    <row r="15" customFormat="false" ht="15" hidden="false" customHeight="true" outlineLevel="0" collapsed="false">
      <c r="B15" s="30" t="s">
        <v>41</v>
      </c>
      <c r="C15" s="31" t="s">
        <v>43</v>
      </c>
      <c r="D15" s="31"/>
      <c r="E15" s="31"/>
      <c r="F15" s="31"/>
      <c r="G15" s="31"/>
      <c r="H15" s="31"/>
      <c r="I15" s="31"/>
      <c r="J15" s="30" t="s">
        <v>44</v>
      </c>
      <c r="K15" s="30"/>
    </row>
    <row r="16" customFormat="false" ht="15" hidden="false" customHeight="true" outlineLevel="0" collapsed="false">
      <c r="B16" s="30" t="s">
        <v>45</v>
      </c>
      <c r="C16" s="31" t="s">
        <v>46</v>
      </c>
      <c r="D16" s="31"/>
      <c r="E16" s="31"/>
      <c r="F16" s="31"/>
      <c r="G16" s="31"/>
      <c r="H16" s="31"/>
      <c r="I16" s="31"/>
      <c r="J16" s="30" t="n">
        <v>12</v>
      </c>
      <c r="K16" s="30"/>
    </row>
    <row r="17" customFormat="false" ht="15.75" hidden="false" customHeight="false" outlineLevel="0" collapsed="false">
      <c r="B17" s="32"/>
      <c r="C17" s="32"/>
      <c r="D17" s="23"/>
      <c r="E17" s="23"/>
      <c r="F17" s="23"/>
      <c r="G17" s="23"/>
      <c r="H17" s="23"/>
      <c r="I17" s="23"/>
      <c r="J17" s="23"/>
      <c r="K17" s="23"/>
    </row>
    <row r="18" customFormat="false" ht="15.75" hidden="false" customHeight="true" outlineLevel="0" collapsed="false">
      <c r="B18" s="33" t="s">
        <v>47</v>
      </c>
      <c r="C18" s="33"/>
      <c r="D18" s="33"/>
      <c r="E18" s="33"/>
      <c r="F18" s="33"/>
      <c r="G18" s="33"/>
      <c r="H18" s="33"/>
      <c r="I18" s="33"/>
      <c r="J18" s="33"/>
      <c r="K18" s="33"/>
    </row>
    <row r="19" customFormat="false" ht="30" hidden="false" customHeight="true" outlineLevel="0" collapsed="false">
      <c r="B19" s="34" t="s">
        <v>48</v>
      </c>
      <c r="C19" s="34"/>
      <c r="D19" s="34"/>
      <c r="E19" s="34"/>
      <c r="F19" s="34"/>
      <c r="G19" s="34"/>
      <c r="H19" s="34"/>
      <c r="I19" s="34"/>
      <c r="J19" s="35" t="s">
        <v>49</v>
      </c>
      <c r="K19" s="36" t="s">
        <v>50</v>
      </c>
    </row>
    <row r="20" customFormat="false" ht="17.25" hidden="false" customHeight="true" outlineLevel="0" collapsed="false">
      <c r="B20" s="37" t="s">
        <v>51</v>
      </c>
      <c r="C20" s="37"/>
      <c r="D20" s="37"/>
      <c r="E20" s="37"/>
      <c r="F20" s="37"/>
      <c r="G20" s="37"/>
      <c r="H20" s="37"/>
      <c r="I20" s="37"/>
      <c r="J20" s="10" t="s">
        <v>52</v>
      </c>
      <c r="K20" s="38" t="n">
        <v>1</v>
      </c>
    </row>
    <row r="21" customFormat="false" ht="15.75" hidden="false" customHeight="false" outlineLevel="0" collapsed="false">
      <c r="B21" s="39"/>
      <c r="C21" s="39"/>
      <c r="D21" s="39"/>
      <c r="E21" s="39"/>
      <c r="F21" s="39"/>
      <c r="G21" s="39"/>
      <c r="H21" s="39"/>
      <c r="I21" s="23"/>
      <c r="J21" s="23"/>
      <c r="K21" s="23"/>
    </row>
    <row r="22" customFormat="false" ht="15.75" hidden="false" customHeight="true" outlineLevel="0" collapsed="false">
      <c r="B22" s="40" t="s">
        <v>53</v>
      </c>
      <c r="C22" s="40"/>
      <c r="D22" s="40"/>
      <c r="E22" s="40"/>
      <c r="F22" s="40"/>
      <c r="G22" s="40"/>
      <c r="H22" s="40"/>
      <c r="I22" s="40"/>
      <c r="J22" s="40"/>
      <c r="K22" s="40"/>
    </row>
    <row r="23" customFormat="false" ht="15" hidden="false" customHeight="false" outlineLevel="0" collapsed="false">
      <c r="B23" s="41" t="n">
        <v>1</v>
      </c>
      <c r="C23" s="42" t="s">
        <v>54</v>
      </c>
      <c r="D23" s="42"/>
      <c r="E23" s="42"/>
      <c r="F23" s="42"/>
      <c r="G23" s="42"/>
      <c r="H23" s="42"/>
      <c r="I23" s="42"/>
      <c r="J23" s="42"/>
      <c r="K23" s="43" t="str">
        <f aca="false">B20</f>
        <v>Limpeza e Conservação</v>
      </c>
    </row>
    <row r="24" customFormat="false" ht="15" hidden="false" customHeight="false" outlineLevel="0" collapsed="false">
      <c r="B24" s="44" t="n">
        <v>2</v>
      </c>
      <c r="C24" s="45" t="s">
        <v>55</v>
      </c>
      <c r="D24" s="45"/>
      <c r="E24" s="45"/>
      <c r="F24" s="45"/>
      <c r="G24" s="45"/>
      <c r="H24" s="45"/>
      <c r="I24" s="45"/>
      <c r="J24" s="45"/>
      <c r="K24" s="46" t="n">
        <v>1785.94</v>
      </c>
    </row>
    <row r="25" customFormat="false" ht="15" hidden="false" customHeight="false" outlineLevel="0" collapsed="false">
      <c r="B25" s="44" t="n">
        <v>3</v>
      </c>
      <c r="C25" s="45" t="s">
        <v>56</v>
      </c>
      <c r="D25" s="45"/>
      <c r="E25" s="45"/>
      <c r="F25" s="45"/>
      <c r="G25" s="45"/>
      <c r="H25" s="45"/>
      <c r="I25" s="45"/>
      <c r="J25" s="45"/>
      <c r="K25" s="47" t="s">
        <v>57</v>
      </c>
    </row>
    <row r="26" customFormat="false" ht="15" hidden="false" customHeight="false" outlineLevel="0" collapsed="false">
      <c r="B26" s="44" t="n">
        <v>4</v>
      </c>
      <c r="C26" s="45" t="s">
        <v>58</v>
      </c>
      <c r="D26" s="45"/>
      <c r="E26" s="45"/>
      <c r="F26" s="45"/>
      <c r="G26" s="45"/>
      <c r="H26" s="45"/>
      <c r="I26" s="45"/>
      <c r="J26" s="45"/>
      <c r="K26" s="48"/>
    </row>
    <row r="27" customFormat="false" ht="15.75" hidden="false" customHeight="false" outlineLevel="0" collapsed="false">
      <c r="B27" s="49" t="n">
        <v>5</v>
      </c>
      <c r="C27" s="50" t="s">
        <v>59</v>
      </c>
      <c r="D27" s="50"/>
      <c r="E27" s="50"/>
      <c r="F27" s="50"/>
      <c r="G27" s="50"/>
      <c r="H27" s="50"/>
      <c r="I27" s="50"/>
      <c r="J27" s="50"/>
      <c r="K27" s="51" t="n">
        <v>1</v>
      </c>
    </row>
    <row r="28" customFormat="false" ht="15" hidden="false" customHeight="false" outlineLevel="0" collapsed="false"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customFormat="false" ht="15.75" hidden="false" customHeight="true" outlineLevel="0" collapsed="false">
      <c r="B29" s="52" t="s">
        <v>60</v>
      </c>
      <c r="C29" s="52"/>
      <c r="D29" s="52"/>
      <c r="E29" s="52"/>
      <c r="F29" s="52"/>
      <c r="G29" s="52"/>
      <c r="H29" s="52"/>
      <c r="I29" s="52"/>
      <c r="J29" s="52"/>
      <c r="K29" s="23"/>
    </row>
    <row r="30" customFormat="false" ht="15.75" hidden="false" customHeight="false" outlineLevel="0" collapsed="false">
      <c r="B30" s="53" t="s">
        <v>61</v>
      </c>
      <c r="C30" s="54" t="s">
        <v>62</v>
      </c>
      <c r="D30" s="54"/>
      <c r="E30" s="54"/>
      <c r="F30" s="54"/>
      <c r="G30" s="54"/>
      <c r="H30" s="54"/>
      <c r="I30" s="54"/>
      <c r="J30" s="54"/>
      <c r="K30" s="55" t="s">
        <v>63</v>
      </c>
    </row>
    <row r="31" customFormat="false" ht="15" hidden="false" customHeight="false" outlineLevel="0" collapsed="false">
      <c r="B31" s="56" t="s">
        <v>35</v>
      </c>
      <c r="C31" s="57" t="s">
        <v>64</v>
      </c>
      <c r="D31" s="57"/>
      <c r="E31" s="57"/>
      <c r="F31" s="57"/>
      <c r="G31" s="57"/>
      <c r="H31" s="57"/>
      <c r="I31" s="57"/>
      <c r="J31" s="57"/>
      <c r="K31" s="58" t="n">
        <f aca="false">K24</f>
        <v>1785.94</v>
      </c>
    </row>
    <row r="32" customFormat="false" ht="15" hidden="false" customHeight="false" outlineLevel="0" collapsed="false">
      <c r="B32" s="59" t="s">
        <v>38</v>
      </c>
      <c r="C32" s="60" t="s">
        <v>65</v>
      </c>
      <c r="D32" s="60"/>
      <c r="E32" s="60"/>
      <c r="F32" s="60"/>
      <c r="G32" s="60"/>
      <c r="H32" s="60"/>
      <c r="I32" s="60"/>
      <c r="J32" s="60"/>
      <c r="K32" s="61"/>
    </row>
    <row r="33" customFormat="false" ht="15" hidden="false" customHeight="false" outlineLevel="0" collapsed="false">
      <c r="B33" s="59" t="s">
        <v>41</v>
      </c>
      <c r="C33" s="60" t="s">
        <v>66</v>
      </c>
      <c r="D33" s="60"/>
      <c r="E33" s="60"/>
      <c r="F33" s="60"/>
      <c r="G33" s="60"/>
      <c r="H33" s="60"/>
      <c r="I33" s="60"/>
      <c r="J33" s="60"/>
      <c r="K33" s="61"/>
    </row>
    <row r="34" customFormat="false" ht="15" hidden="false" customHeight="false" outlineLevel="0" collapsed="false">
      <c r="B34" s="59" t="s">
        <v>45</v>
      </c>
      <c r="C34" s="60" t="s">
        <v>67</v>
      </c>
      <c r="D34" s="60"/>
      <c r="E34" s="60"/>
      <c r="F34" s="60"/>
      <c r="G34" s="60"/>
      <c r="H34" s="60"/>
      <c r="I34" s="60"/>
      <c r="J34" s="60"/>
      <c r="K34" s="61"/>
    </row>
    <row r="35" customFormat="false" ht="15" hidden="false" customHeight="false" outlineLevel="0" collapsed="false">
      <c r="B35" s="59" t="s">
        <v>68</v>
      </c>
      <c r="C35" s="60" t="s">
        <v>69</v>
      </c>
      <c r="D35" s="60"/>
      <c r="E35" s="60"/>
      <c r="F35" s="60"/>
      <c r="G35" s="60"/>
      <c r="H35" s="60"/>
      <c r="I35" s="60"/>
      <c r="J35" s="60"/>
      <c r="K35" s="61"/>
    </row>
    <row r="36" customFormat="false" ht="15" hidden="false" customHeight="false" outlineLevel="0" collapsed="false">
      <c r="B36" s="59" t="s">
        <v>70</v>
      </c>
      <c r="C36" s="60" t="s">
        <v>71</v>
      </c>
      <c r="D36" s="60"/>
      <c r="E36" s="60"/>
      <c r="F36" s="60"/>
      <c r="G36" s="60"/>
      <c r="H36" s="60"/>
      <c r="I36" s="60"/>
      <c r="J36" s="60"/>
      <c r="K36" s="61"/>
    </row>
    <row r="37" customFormat="false" ht="15.75" hidden="false" customHeight="false" outlineLevel="0" collapsed="false">
      <c r="B37" s="62" t="s">
        <v>72</v>
      </c>
      <c r="C37" s="63" t="s">
        <v>73</v>
      </c>
      <c r="D37" s="63"/>
      <c r="E37" s="63"/>
      <c r="F37" s="63"/>
      <c r="G37" s="63"/>
      <c r="H37" s="63"/>
      <c r="I37" s="63"/>
      <c r="J37" s="63"/>
      <c r="K37" s="64" t="n">
        <f aca="false">K31*30%</f>
        <v>535.782</v>
      </c>
    </row>
    <row r="38" customFormat="false" ht="15.75" hidden="false" customHeight="true" outlineLevel="0" collapsed="false">
      <c r="B38" s="65" t="s">
        <v>74</v>
      </c>
      <c r="C38" s="65"/>
      <c r="D38" s="65"/>
      <c r="E38" s="65"/>
      <c r="F38" s="65"/>
      <c r="G38" s="65"/>
      <c r="H38" s="65"/>
      <c r="I38" s="65"/>
      <c r="J38" s="65"/>
      <c r="K38" s="66" t="n">
        <f aca="false">SUM(K31:K37)</f>
        <v>2321.722</v>
      </c>
    </row>
    <row r="39" customFormat="false" ht="15" hidden="false" customHeight="false" outlineLevel="0" collapsed="false"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customFormat="false" ht="15.75" hidden="false" customHeight="true" outlineLevel="0" collapsed="false">
      <c r="B40" s="67" t="s">
        <v>75</v>
      </c>
      <c r="C40" s="67"/>
      <c r="D40" s="67"/>
      <c r="E40" s="67"/>
      <c r="F40" s="67"/>
      <c r="G40" s="67"/>
      <c r="H40" s="67"/>
      <c r="I40" s="67"/>
      <c r="J40" s="67"/>
      <c r="K40" s="67"/>
    </row>
    <row r="41" customFormat="false" ht="15.75" hidden="false" customHeight="true" outlineLevel="0" collapsed="false">
      <c r="B41" s="68" t="s">
        <v>76</v>
      </c>
      <c r="C41" s="68"/>
      <c r="D41" s="68"/>
      <c r="E41" s="68"/>
      <c r="F41" s="68"/>
      <c r="G41" s="68"/>
      <c r="H41" s="68"/>
      <c r="I41" s="68"/>
      <c r="J41" s="68"/>
      <c r="K41" s="68"/>
    </row>
    <row r="42" customFormat="false" ht="30" hidden="false" customHeight="true" outlineLevel="0" collapsed="false">
      <c r="B42" s="69" t="s">
        <v>77</v>
      </c>
      <c r="C42" s="70" t="s">
        <v>78</v>
      </c>
      <c r="D42" s="70"/>
      <c r="E42" s="70"/>
      <c r="F42" s="70"/>
      <c r="G42" s="70"/>
      <c r="H42" s="70"/>
      <c r="I42" s="70"/>
      <c r="J42" s="71" t="s">
        <v>79</v>
      </c>
      <c r="K42" s="72" t="s">
        <v>63</v>
      </c>
    </row>
    <row r="43" customFormat="false" ht="15" hidden="false" customHeight="true" outlineLevel="0" collapsed="false">
      <c r="B43" s="73" t="s">
        <v>35</v>
      </c>
      <c r="C43" s="25" t="s">
        <v>80</v>
      </c>
      <c r="D43" s="25"/>
      <c r="E43" s="25"/>
      <c r="F43" s="25"/>
      <c r="G43" s="25"/>
      <c r="H43" s="25"/>
      <c r="I43" s="25"/>
      <c r="J43" s="74" t="n">
        <v>0.0833</v>
      </c>
      <c r="K43" s="75" t="n">
        <f aca="false">J43*K38</f>
        <v>193.3994426</v>
      </c>
    </row>
    <row r="44" customFormat="false" ht="15.75" hidden="false" customHeight="true" outlineLevel="0" collapsed="false">
      <c r="B44" s="76" t="s">
        <v>38</v>
      </c>
      <c r="C44" s="77" t="s">
        <v>81</v>
      </c>
      <c r="D44" s="77"/>
      <c r="E44" s="77"/>
      <c r="F44" s="77"/>
      <c r="G44" s="77"/>
      <c r="H44" s="77"/>
      <c r="I44" s="77"/>
      <c r="J44" s="78" t="n">
        <v>0.0298</v>
      </c>
      <c r="K44" s="79" t="n">
        <f aca="false">J44*K38</f>
        <v>69.1873156</v>
      </c>
    </row>
    <row r="45" customFormat="false" ht="15.75" hidden="false" customHeight="true" outlineLevel="0" collapsed="false">
      <c r="B45" s="80" t="s">
        <v>82</v>
      </c>
      <c r="C45" s="80"/>
      <c r="D45" s="80"/>
      <c r="E45" s="80"/>
      <c r="F45" s="80"/>
      <c r="G45" s="80"/>
      <c r="H45" s="80"/>
      <c r="I45" s="80"/>
      <c r="J45" s="80"/>
      <c r="K45" s="66" t="n">
        <f aca="false">SUM(K43:K44)</f>
        <v>262.5867582</v>
      </c>
    </row>
    <row r="46" customFormat="false" ht="15.75" hidden="false" customHeight="false" outlineLevel="0" collapsed="false"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customFormat="false" ht="15.75" hidden="false" customHeight="true" outlineLevel="0" collapsed="false">
      <c r="B47" s="81" t="s">
        <v>83</v>
      </c>
      <c r="C47" s="81"/>
      <c r="D47" s="81"/>
      <c r="E47" s="81"/>
      <c r="F47" s="81"/>
      <c r="G47" s="81"/>
      <c r="H47" s="81"/>
      <c r="I47" s="81"/>
      <c r="J47" s="81"/>
      <c r="K47" s="81"/>
    </row>
    <row r="48" customFormat="false" ht="30.75" hidden="false" customHeight="true" outlineLevel="0" collapsed="false">
      <c r="B48" s="80" t="s">
        <v>84</v>
      </c>
      <c r="C48" s="82" t="s">
        <v>85</v>
      </c>
      <c r="D48" s="82"/>
      <c r="E48" s="82"/>
      <c r="F48" s="82"/>
      <c r="G48" s="82"/>
      <c r="H48" s="82"/>
      <c r="I48" s="82"/>
      <c r="J48" s="82" t="s">
        <v>79</v>
      </c>
      <c r="K48" s="83" t="s">
        <v>63</v>
      </c>
    </row>
    <row r="49" customFormat="false" ht="15" hidden="false" customHeight="true" outlineLevel="0" collapsed="false">
      <c r="B49" s="84" t="s">
        <v>35</v>
      </c>
      <c r="C49" s="85" t="s">
        <v>86</v>
      </c>
      <c r="D49" s="85"/>
      <c r="E49" s="85"/>
      <c r="F49" s="85"/>
      <c r="G49" s="85"/>
      <c r="H49" s="85"/>
      <c r="I49" s="85"/>
      <c r="J49" s="86" t="n">
        <v>0.2</v>
      </c>
      <c r="K49" s="87" t="n">
        <f aca="false">(K38+K45)*J49</f>
        <v>516.86175164</v>
      </c>
    </row>
    <row r="50" customFormat="false" ht="15" hidden="false" customHeight="true" outlineLevel="0" collapsed="false">
      <c r="B50" s="73" t="s">
        <v>38</v>
      </c>
      <c r="C50" s="25" t="s">
        <v>87</v>
      </c>
      <c r="D50" s="25"/>
      <c r="E50" s="25"/>
      <c r="F50" s="25"/>
      <c r="G50" s="25"/>
      <c r="H50" s="25"/>
      <c r="I50" s="25"/>
      <c r="J50" s="88" t="n">
        <v>0.025</v>
      </c>
      <c r="K50" s="75" t="n">
        <f aca="false">(K38+K45)*J50</f>
        <v>64.607718955</v>
      </c>
    </row>
    <row r="51" customFormat="false" ht="15" hidden="false" customHeight="true" outlineLevel="0" collapsed="false">
      <c r="B51" s="73" t="s">
        <v>41</v>
      </c>
      <c r="C51" s="25" t="s">
        <v>88</v>
      </c>
      <c r="D51" s="25"/>
      <c r="E51" s="25"/>
      <c r="F51" s="25"/>
      <c r="G51" s="25"/>
      <c r="H51" s="25"/>
      <c r="I51" s="25"/>
      <c r="J51" s="89" t="n">
        <v>0.06</v>
      </c>
      <c r="K51" s="75" t="n">
        <f aca="false">(K38+K45)*J51</f>
        <v>155.058525492</v>
      </c>
    </row>
    <row r="52" customFormat="false" ht="15" hidden="false" customHeight="true" outlineLevel="0" collapsed="false">
      <c r="B52" s="73" t="s">
        <v>45</v>
      </c>
      <c r="C52" s="25" t="s">
        <v>89</v>
      </c>
      <c r="D52" s="25"/>
      <c r="E52" s="25"/>
      <c r="F52" s="25"/>
      <c r="G52" s="25"/>
      <c r="H52" s="25"/>
      <c r="I52" s="25"/>
      <c r="J52" s="88" t="n">
        <v>0.015</v>
      </c>
      <c r="K52" s="75" t="n">
        <f aca="false">(K38+K45)*J52</f>
        <v>38.764631373</v>
      </c>
    </row>
    <row r="53" customFormat="false" ht="15" hidden="false" customHeight="true" outlineLevel="0" collapsed="false">
      <c r="B53" s="73" t="s">
        <v>68</v>
      </c>
      <c r="C53" s="25" t="s">
        <v>90</v>
      </c>
      <c r="D53" s="25"/>
      <c r="E53" s="25"/>
      <c r="F53" s="25"/>
      <c r="G53" s="25"/>
      <c r="H53" s="25"/>
      <c r="I53" s="25"/>
      <c r="J53" s="88" t="n">
        <v>0.01</v>
      </c>
      <c r="K53" s="75" t="n">
        <f aca="false">(K38+K45)*J53</f>
        <v>25.843087582</v>
      </c>
    </row>
    <row r="54" customFormat="false" ht="15" hidden="false" customHeight="true" outlineLevel="0" collapsed="false">
      <c r="B54" s="73" t="s">
        <v>70</v>
      </c>
      <c r="C54" s="25" t="s">
        <v>91</v>
      </c>
      <c r="D54" s="25"/>
      <c r="E54" s="25"/>
      <c r="F54" s="25"/>
      <c r="G54" s="25"/>
      <c r="H54" s="25"/>
      <c r="I54" s="25"/>
      <c r="J54" s="88" t="n">
        <v>0.006</v>
      </c>
      <c r="K54" s="75" t="n">
        <f aca="false">(K38+K45)*J54</f>
        <v>15.5058525492</v>
      </c>
    </row>
    <row r="55" customFormat="false" ht="15" hidden="false" customHeight="true" outlineLevel="0" collapsed="false">
      <c r="B55" s="73" t="s">
        <v>72</v>
      </c>
      <c r="C55" s="25" t="s">
        <v>92</v>
      </c>
      <c r="D55" s="25"/>
      <c r="E55" s="25"/>
      <c r="F55" s="25"/>
      <c r="G55" s="25"/>
      <c r="H55" s="25"/>
      <c r="I55" s="25"/>
      <c r="J55" s="88" t="n">
        <v>0.002</v>
      </c>
      <c r="K55" s="75" t="n">
        <f aca="false">(K38+K45)*J55</f>
        <v>5.1686175164</v>
      </c>
    </row>
    <row r="56" customFormat="false" ht="15.75" hidden="false" customHeight="true" outlineLevel="0" collapsed="false">
      <c r="B56" s="76" t="s">
        <v>93</v>
      </c>
      <c r="C56" s="77" t="s">
        <v>94</v>
      </c>
      <c r="D56" s="77"/>
      <c r="E56" s="77"/>
      <c r="F56" s="77"/>
      <c r="G56" s="77"/>
      <c r="H56" s="77"/>
      <c r="I56" s="77"/>
      <c r="J56" s="90" t="n">
        <v>0.08</v>
      </c>
      <c r="K56" s="79" t="n">
        <f aca="false">(K38+K45)*J56</f>
        <v>206.744700656</v>
      </c>
    </row>
    <row r="57" customFormat="false" ht="15.75" hidden="false" customHeight="true" outlineLevel="0" collapsed="false">
      <c r="B57" s="80" t="s">
        <v>82</v>
      </c>
      <c r="C57" s="80"/>
      <c r="D57" s="80"/>
      <c r="E57" s="80"/>
      <c r="F57" s="80"/>
      <c r="G57" s="80"/>
      <c r="H57" s="80"/>
      <c r="I57" s="80"/>
      <c r="J57" s="91" t="n">
        <f aca="false">SUM(J49:J56)</f>
        <v>0.398</v>
      </c>
      <c r="K57" s="66" t="n">
        <f aca="false">SUM(K49:K56)</f>
        <v>1028.5548857636</v>
      </c>
    </row>
    <row r="58" customFormat="false" ht="15" hidden="false" customHeight="false" outlineLevel="0" collapsed="false"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customFormat="false" ht="15.75" hidden="false" customHeight="true" outlineLevel="0" collapsed="false">
      <c r="B59" s="67" t="s">
        <v>95</v>
      </c>
      <c r="C59" s="67"/>
      <c r="D59" s="67"/>
      <c r="E59" s="67"/>
      <c r="F59" s="67"/>
      <c r="G59" s="67"/>
      <c r="H59" s="67"/>
      <c r="I59" s="67"/>
      <c r="J59" s="67"/>
      <c r="K59" s="67"/>
    </row>
    <row r="60" customFormat="false" ht="15" hidden="false" customHeight="true" outlineLevel="0" collapsed="false">
      <c r="B60" s="92" t="s">
        <v>96</v>
      </c>
      <c r="C60" s="93" t="s">
        <v>97</v>
      </c>
      <c r="D60" s="93"/>
      <c r="E60" s="93"/>
      <c r="F60" s="93"/>
      <c r="G60" s="93"/>
      <c r="H60" s="93"/>
      <c r="I60" s="93"/>
      <c r="J60" s="93"/>
      <c r="K60" s="94" t="s">
        <v>63</v>
      </c>
    </row>
    <row r="61" customFormat="false" ht="15" hidden="false" customHeight="true" outlineLevel="0" collapsed="false">
      <c r="B61" s="73" t="s">
        <v>35</v>
      </c>
      <c r="C61" s="25" t="s">
        <v>98</v>
      </c>
      <c r="D61" s="25"/>
      <c r="E61" s="25"/>
      <c r="F61" s="25"/>
      <c r="G61" s="25"/>
      <c r="H61" s="25"/>
      <c r="I61" s="25"/>
      <c r="J61" s="25"/>
      <c r="K61" s="75" t="n">
        <f aca="false">((6.5*2)*22)-(6%*K31)</f>
        <v>178.8436</v>
      </c>
    </row>
    <row r="62" customFormat="false" ht="15" hidden="false" customHeight="true" outlineLevel="0" collapsed="false">
      <c r="B62" s="73" t="s">
        <v>38</v>
      </c>
      <c r="C62" s="25" t="s">
        <v>99</v>
      </c>
      <c r="D62" s="25"/>
      <c r="E62" s="25"/>
      <c r="F62" s="25"/>
      <c r="G62" s="25"/>
      <c r="H62" s="25"/>
      <c r="I62" s="25"/>
      <c r="J62" s="25"/>
      <c r="K62" s="95"/>
    </row>
    <row r="63" customFormat="false" ht="15" hidden="false" customHeight="true" outlineLevel="0" collapsed="false">
      <c r="B63" s="73" t="s">
        <v>41</v>
      </c>
      <c r="C63" s="25" t="s">
        <v>100</v>
      </c>
      <c r="D63" s="25"/>
      <c r="E63" s="25"/>
      <c r="F63" s="25"/>
      <c r="G63" s="25"/>
      <c r="H63" s="25"/>
      <c r="I63" s="25"/>
      <c r="J63" s="25"/>
      <c r="K63" s="46" t="n">
        <f aca="false">21*22</f>
        <v>462</v>
      </c>
    </row>
    <row r="64" customFormat="false" ht="15" hidden="false" customHeight="true" outlineLevel="0" collapsed="false">
      <c r="B64" s="73" t="s">
        <v>45</v>
      </c>
      <c r="C64" s="25" t="s">
        <v>101</v>
      </c>
      <c r="D64" s="25"/>
      <c r="E64" s="25"/>
      <c r="F64" s="25"/>
      <c r="G64" s="25"/>
      <c r="H64" s="25"/>
      <c r="I64" s="25"/>
      <c r="J64" s="25"/>
      <c r="K64" s="96"/>
    </row>
    <row r="65" customFormat="false" ht="15" hidden="false" customHeight="true" outlineLevel="0" collapsed="false">
      <c r="B65" s="73" t="s">
        <v>68</v>
      </c>
      <c r="C65" s="25" t="s">
        <v>102</v>
      </c>
      <c r="D65" s="25"/>
      <c r="E65" s="25"/>
      <c r="F65" s="25"/>
      <c r="G65" s="25"/>
      <c r="H65" s="25"/>
      <c r="I65" s="25"/>
      <c r="J65" s="25"/>
      <c r="K65" s="46"/>
    </row>
    <row r="66" customFormat="false" ht="15" hidden="false" customHeight="true" outlineLevel="0" collapsed="false">
      <c r="B66" s="73" t="s">
        <v>70</v>
      </c>
      <c r="C66" s="31" t="s">
        <v>103</v>
      </c>
      <c r="D66" s="31"/>
      <c r="E66" s="31"/>
      <c r="F66" s="31"/>
      <c r="G66" s="31"/>
      <c r="H66" s="31"/>
      <c r="I66" s="31"/>
      <c r="J66" s="97"/>
      <c r="K66" s="75"/>
    </row>
    <row r="67" customFormat="false" ht="15.75" hidden="false" customHeight="true" outlineLevel="0" collapsed="false">
      <c r="B67" s="76" t="s">
        <v>72</v>
      </c>
      <c r="C67" s="77" t="s">
        <v>104</v>
      </c>
      <c r="D67" s="77"/>
      <c r="E67" s="77"/>
      <c r="F67" s="77"/>
      <c r="G67" s="77"/>
      <c r="H67" s="77"/>
      <c r="I67" s="77"/>
      <c r="J67" s="77"/>
      <c r="K67" s="79" t="n">
        <v>17</v>
      </c>
    </row>
    <row r="68" customFormat="false" ht="15.75" hidden="false" customHeight="true" outlineLevel="0" collapsed="false">
      <c r="B68" s="80" t="s">
        <v>82</v>
      </c>
      <c r="C68" s="80"/>
      <c r="D68" s="80"/>
      <c r="E68" s="80"/>
      <c r="F68" s="80"/>
      <c r="G68" s="80"/>
      <c r="H68" s="80"/>
      <c r="I68" s="80"/>
      <c r="J68" s="80"/>
      <c r="K68" s="66" t="n">
        <f aca="false">SUM(K61:K67)</f>
        <v>657.8436</v>
      </c>
    </row>
    <row r="69" customFormat="false" ht="15" hidden="false" customHeight="false" outlineLevel="0" collapsed="false"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customFormat="false" ht="15.75" hidden="false" customHeight="true" outlineLevel="0" collapsed="false">
      <c r="B70" s="67" t="s">
        <v>105</v>
      </c>
      <c r="C70" s="67"/>
      <c r="D70" s="67"/>
      <c r="E70" s="67"/>
      <c r="F70" s="67"/>
      <c r="G70" s="67"/>
      <c r="H70" s="67"/>
      <c r="I70" s="67"/>
      <c r="J70" s="67"/>
      <c r="K70" s="67"/>
    </row>
    <row r="71" customFormat="false" ht="15" hidden="false" customHeight="true" outlineLevel="0" collapsed="false">
      <c r="B71" s="92" t="n">
        <v>2</v>
      </c>
      <c r="C71" s="93" t="s">
        <v>106</v>
      </c>
      <c r="D71" s="93"/>
      <c r="E71" s="93"/>
      <c r="F71" s="93"/>
      <c r="G71" s="93"/>
      <c r="H71" s="93"/>
      <c r="I71" s="93"/>
      <c r="J71" s="93"/>
      <c r="K71" s="94" t="s">
        <v>63</v>
      </c>
    </row>
    <row r="72" customFormat="false" ht="15" hidden="false" customHeight="true" outlineLevel="0" collapsed="false">
      <c r="B72" s="73" t="s">
        <v>77</v>
      </c>
      <c r="C72" s="25" t="s">
        <v>78</v>
      </c>
      <c r="D72" s="25"/>
      <c r="E72" s="25"/>
      <c r="F72" s="25"/>
      <c r="G72" s="25"/>
      <c r="H72" s="25"/>
      <c r="I72" s="25"/>
      <c r="J72" s="25"/>
      <c r="K72" s="75" t="n">
        <f aca="false">K45</f>
        <v>262.5867582</v>
      </c>
    </row>
    <row r="73" customFormat="false" ht="15" hidden="false" customHeight="true" outlineLevel="0" collapsed="false">
      <c r="B73" s="73" t="s">
        <v>84</v>
      </c>
      <c r="C73" s="25" t="s">
        <v>85</v>
      </c>
      <c r="D73" s="25"/>
      <c r="E73" s="25"/>
      <c r="F73" s="25"/>
      <c r="G73" s="25"/>
      <c r="H73" s="25"/>
      <c r="I73" s="25"/>
      <c r="J73" s="25"/>
      <c r="K73" s="75" t="n">
        <f aca="false">K57</f>
        <v>1028.5548857636</v>
      </c>
    </row>
    <row r="74" customFormat="false" ht="15.75" hidden="false" customHeight="true" outlineLevel="0" collapsed="false">
      <c r="B74" s="76" t="s">
        <v>96</v>
      </c>
      <c r="C74" s="77" t="s">
        <v>97</v>
      </c>
      <c r="D74" s="77"/>
      <c r="E74" s="77"/>
      <c r="F74" s="77"/>
      <c r="G74" s="77"/>
      <c r="H74" s="77"/>
      <c r="I74" s="77"/>
      <c r="J74" s="77"/>
      <c r="K74" s="79" t="n">
        <f aca="false">K68</f>
        <v>657.8436</v>
      </c>
    </row>
    <row r="75" customFormat="false" ht="15.75" hidden="false" customHeight="true" outlineLevel="0" collapsed="false">
      <c r="B75" s="80" t="s">
        <v>82</v>
      </c>
      <c r="C75" s="80"/>
      <c r="D75" s="80"/>
      <c r="E75" s="80"/>
      <c r="F75" s="80"/>
      <c r="G75" s="80"/>
      <c r="H75" s="80"/>
      <c r="I75" s="80"/>
      <c r="J75" s="80"/>
      <c r="K75" s="66" t="n">
        <f aca="false">SUM(K72:K74)</f>
        <v>1948.9852439636</v>
      </c>
    </row>
    <row r="76" customFormat="false" ht="15" hidden="false" customHeight="false" outlineLevel="0" collapsed="false"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customFormat="false" ht="15.75" hidden="false" customHeight="true" outlineLevel="0" collapsed="false">
      <c r="B77" s="67" t="s">
        <v>107</v>
      </c>
      <c r="C77" s="67"/>
      <c r="D77" s="67"/>
      <c r="E77" s="67"/>
      <c r="F77" s="67"/>
      <c r="G77" s="67"/>
      <c r="H77" s="67"/>
      <c r="I77" s="67"/>
      <c r="J77" s="67"/>
      <c r="K77" s="67"/>
    </row>
    <row r="78" customFormat="false" ht="30.75" hidden="false" customHeight="true" outlineLevel="0" collapsed="false">
      <c r="B78" s="80" t="n">
        <v>3</v>
      </c>
      <c r="C78" s="82" t="s">
        <v>108</v>
      </c>
      <c r="D78" s="82"/>
      <c r="E78" s="82"/>
      <c r="F78" s="82"/>
      <c r="G78" s="82"/>
      <c r="H78" s="82"/>
      <c r="I78" s="82"/>
      <c r="J78" s="82" t="s">
        <v>79</v>
      </c>
      <c r="K78" s="83" t="s">
        <v>63</v>
      </c>
    </row>
    <row r="79" customFormat="false" ht="15" hidden="false" customHeight="true" outlineLevel="0" collapsed="false">
      <c r="B79" s="84" t="s">
        <v>35</v>
      </c>
      <c r="C79" s="85" t="s">
        <v>109</v>
      </c>
      <c r="D79" s="85"/>
      <c r="E79" s="85"/>
      <c r="F79" s="85"/>
      <c r="G79" s="85"/>
      <c r="H79" s="85"/>
      <c r="I79" s="85"/>
      <c r="J79" s="98" t="n">
        <v>0.0046</v>
      </c>
      <c r="K79" s="87" t="n">
        <f aca="false">($K$38+$K$75)*J79</f>
        <v>19.6452533222326</v>
      </c>
    </row>
    <row r="80" customFormat="false" ht="15" hidden="false" customHeight="true" outlineLevel="0" collapsed="false">
      <c r="B80" s="73" t="s">
        <v>38</v>
      </c>
      <c r="C80" s="25" t="s">
        <v>110</v>
      </c>
      <c r="D80" s="25"/>
      <c r="E80" s="25"/>
      <c r="F80" s="25"/>
      <c r="G80" s="25"/>
      <c r="H80" s="25"/>
      <c r="I80" s="25"/>
      <c r="J80" s="99" t="n">
        <f aca="false">(J79*J56)</f>
        <v>0.000368</v>
      </c>
      <c r="K80" s="87" t="n">
        <f aca="false">($K$38+$K$75)*J80</f>
        <v>1.57162026577861</v>
      </c>
    </row>
    <row r="81" customFormat="false" ht="15" hidden="false" customHeight="true" outlineLevel="0" collapsed="false">
      <c r="B81" s="73" t="s">
        <v>41</v>
      </c>
      <c r="C81" s="25" t="s">
        <v>111</v>
      </c>
      <c r="D81" s="25"/>
      <c r="E81" s="25"/>
      <c r="F81" s="25"/>
      <c r="G81" s="25"/>
      <c r="H81" s="25"/>
      <c r="I81" s="25"/>
      <c r="J81" s="99" t="n">
        <v>0.04</v>
      </c>
      <c r="K81" s="87" t="n">
        <f aca="false">($K$38+$K$75)*J81</f>
        <v>170.828289758544</v>
      </c>
    </row>
    <row r="82" customFormat="false" ht="15" hidden="false" customHeight="true" outlineLevel="0" collapsed="false">
      <c r="B82" s="73" t="s">
        <v>45</v>
      </c>
      <c r="C82" s="25" t="s">
        <v>112</v>
      </c>
      <c r="D82" s="25"/>
      <c r="E82" s="25"/>
      <c r="F82" s="25"/>
      <c r="G82" s="25"/>
      <c r="H82" s="25"/>
      <c r="I82" s="25"/>
      <c r="J82" s="99" t="n">
        <v>0.0194</v>
      </c>
      <c r="K82" s="87" t="n">
        <f aca="false">($K$38+$K$75)*J82</f>
        <v>82.8517205328938</v>
      </c>
    </row>
    <row r="83" customFormat="false" ht="15" hidden="false" customHeight="true" outlineLevel="0" collapsed="false">
      <c r="B83" s="73" t="s">
        <v>68</v>
      </c>
      <c r="C83" s="25" t="s">
        <v>113</v>
      </c>
      <c r="D83" s="25"/>
      <c r="E83" s="25"/>
      <c r="F83" s="25"/>
      <c r="G83" s="25"/>
      <c r="H83" s="25"/>
      <c r="I83" s="25"/>
      <c r="J83" s="100" t="n">
        <f aca="false">(J82*J57)</f>
        <v>0.0077212</v>
      </c>
      <c r="K83" s="87" t="n">
        <f aca="false">($K$38+$K$75)*J83</f>
        <v>32.9749847720918</v>
      </c>
    </row>
    <row r="84" customFormat="false" ht="15.75" hidden="false" customHeight="true" outlineLevel="0" collapsed="false">
      <c r="B84" s="76" t="s">
        <v>70</v>
      </c>
      <c r="C84" s="77" t="s">
        <v>114</v>
      </c>
      <c r="D84" s="77"/>
      <c r="E84" s="77"/>
      <c r="F84" s="77"/>
      <c r="G84" s="77"/>
      <c r="H84" s="77"/>
      <c r="I84" s="77"/>
      <c r="J84" s="101"/>
      <c r="K84" s="87" t="n">
        <f aca="false">($K$37+$K$74)*J84</f>
        <v>0</v>
      </c>
    </row>
    <row r="85" customFormat="false" ht="15.75" hidden="false" customHeight="true" outlineLevel="0" collapsed="false">
      <c r="B85" s="80" t="s">
        <v>82</v>
      </c>
      <c r="C85" s="80"/>
      <c r="D85" s="80"/>
      <c r="E85" s="80"/>
      <c r="F85" s="80"/>
      <c r="G85" s="80"/>
      <c r="H85" s="80"/>
      <c r="I85" s="80"/>
      <c r="J85" s="102" t="n">
        <f aca="false">SUM(J79:J84)</f>
        <v>0.0720892</v>
      </c>
      <c r="K85" s="66" t="n">
        <f aca="false">SUM(K79:K84)</f>
        <v>307.871868651541</v>
      </c>
    </row>
    <row r="86" customFormat="false" ht="15" hidden="false" customHeight="false" outlineLevel="0" collapsed="false"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customFormat="false" ht="15.75" hidden="false" customHeight="true" outlineLevel="0" collapsed="false">
      <c r="B87" s="67" t="s">
        <v>115</v>
      </c>
      <c r="C87" s="67"/>
      <c r="D87" s="67"/>
      <c r="E87" s="67"/>
      <c r="F87" s="67"/>
      <c r="G87" s="67"/>
      <c r="H87" s="67"/>
      <c r="I87" s="67"/>
      <c r="J87" s="67"/>
      <c r="K87" s="67"/>
    </row>
    <row r="88" customFormat="false" ht="15" hidden="false" customHeight="true" outlineLevel="0" collapsed="false">
      <c r="B88" s="80" t="s">
        <v>116</v>
      </c>
      <c r="C88" s="82" t="s">
        <v>117</v>
      </c>
      <c r="D88" s="82"/>
      <c r="E88" s="82"/>
      <c r="F88" s="82"/>
      <c r="G88" s="82"/>
      <c r="H88" s="82"/>
      <c r="I88" s="82"/>
      <c r="J88" s="82" t="s">
        <v>79</v>
      </c>
      <c r="K88" s="83" t="s">
        <v>63</v>
      </c>
    </row>
    <row r="89" customFormat="false" ht="15.75" hidden="false" customHeight="false" outlineLevel="0" collapsed="false">
      <c r="B89" s="80"/>
      <c r="C89" s="82"/>
      <c r="D89" s="82"/>
      <c r="E89" s="82"/>
      <c r="F89" s="82"/>
      <c r="G89" s="82"/>
      <c r="H89" s="82"/>
      <c r="I89" s="82"/>
      <c r="J89" s="82"/>
      <c r="K89" s="83"/>
    </row>
    <row r="90" customFormat="false" ht="15" hidden="false" customHeight="true" outlineLevel="0" collapsed="false">
      <c r="B90" s="103" t="s">
        <v>35</v>
      </c>
      <c r="C90" s="85" t="s">
        <v>118</v>
      </c>
      <c r="D90" s="85"/>
      <c r="E90" s="85"/>
      <c r="F90" s="85"/>
      <c r="G90" s="85"/>
      <c r="H90" s="85"/>
      <c r="I90" s="85"/>
      <c r="J90" s="104" t="n">
        <f aca="false">(1/12)/30*22</f>
        <v>0.0611111111111111</v>
      </c>
      <c r="K90" s="105" t="n">
        <f aca="false">(K$57+K$38)*J90</f>
        <v>204.739143018887</v>
      </c>
    </row>
    <row r="91" customFormat="false" ht="15" hidden="false" customHeight="true" outlineLevel="0" collapsed="false">
      <c r="B91" s="30" t="s">
        <v>38</v>
      </c>
      <c r="C91" s="25" t="s">
        <v>119</v>
      </c>
      <c r="D91" s="25"/>
      <c r="E91" s="25"/>
      <c r="F91" s="25"/>
      <c r="G91" s="25"/>
      <c r="H91" s="25"/>
      <c r="I91" s="25"/>
      <c r="J91" s="106" t="n">
        <v>0.0104</v>
      </c>
      <c r="K91" s="105" t="n">
        <f aca="false">(K$57+K$38)*J91</f>
        <v>34.8428796119414</v>
      </c>
    </row>
    <row r="92" customFormat="false" ht="15" hidden="false" customHeight="true" outlineLevel="0" collapsed="false">
      <c r="B92" s="30" t="s">
        <v>41</v>
      </c>
      <c r="C92" s="25" t="s">
        <v>120</v>
      </c>
      <c r="D92" s="25"/>
      <c r="E92" s="25"/>
      <c r="F92" s="25"/>
      <c r="G92" s="25"/>
      <c r="H92" s="25"/>
      <c r="I92" s="25"/>
      <c r="J92" s="106" t="n">
        <f aca="false">'[1]% Ausências Legais'!O8</f>
        <v>0.000462</v>
      </c>
      <c r="K92" s="105" t="n">
        <f aca="false">(K$57+K$38)*J92</f>
        <v>1.54782792122278</v>
      </c>
    </row>
    <row r="93" customFormat="false" ht="15" hidden="false" customHeight="true" outlineLevel="0" collapsed="false">
      <c r="B93" s="30" t="s">
        <v>45</v>
      </c>
      <c r="C93" s="25" t="s">
        <v>121</v>
      </c>
      <c r="D93" s="25"/>
      <c r="E93" s="25"/>
      <c r="F93" s="25"/>
      <c r="G93" s="25"/>
      <c r="H93" s="25"/>
      <c r="I93" s="25"/>
      <c r="J93" s="106" t="n">
        <v>0.0021</v>
      </c>
      <c r="K93" s="105" t="n">
        <f aca="false">(K$57+K$38)*J93</f>
        <v>7.03558146010356</v>
      </c>
    </row>
    <row r="94" customFormat="false" ht="15" hidden="false" customHeight="true" outlineLevel="0" collapsed="false">
      <c r="B94" s="30" t="s">
        <v>68</v>
      </c>
      <c r="C94" s="25" t="s">
        <v>122</v>
      </c>
      <c r="D94" s="25"/>
      <c r="E94" s="25"/>
      <c r="F94" s="25"/>
      <c r="G94" s="25"/>
      <c r="H94" s="25"/>
      <c r="I94" s="25"/>
      <c r="J94" s="106" t="n">
        <v>0.0004</v>
      </c>
      <c r="K94" s="105" t="n">
        <f aca="false">(K$57+K$38)*J94</f>
        <v>1.34011075430544</v>
      </c>
    </row>
    <row r="95" customFormat="false" ht="15.75" hidden="false" customHeight="true" outlineLevel="0" collapsed="false">
      <c r="B95" s="107" t="s">
        <v>70</v>
      </c>
      <c r="C95" s="77" t="s">
        <v>123</v>
      </c>
      <c r="D95" s="77"/>
      <c r="E95" s="77"/>
      <c r="F95" s="77"/>
      <c r="G95" s="77"/>
      <c r="H95" s="77"/>
      <c r="I95" s="77"/>
      <c r="J95" s="106" t="n">
        <v>0.0068</v>
      </c>
      <c r="K95" s="105" t="n">
        <f aca="false">(K$57+K$38)*J95</f>
        <v>22.7818828231925</v>
      </c>
    </row>
    <row r="96" customFormat="false" ht="15.75" hidden="false" customHeight="true" outlineLevel="0" collapsed="false">
      <c r="B96" s="80" t="s">
        <v>82</v>
      </c>
      <c r="C96" s="80"/>
      <c r="D96" s="80"/>
      <c r="E96" s="80"/>
      <c r="F96" s="80"/>
      <c r="G96" s="80"/>
      <c r="H96" s="80"/>
      <c r="I96" s="80"/>
      <c r="J96" s="102" t="n">
        <f aca="false">SUM(J90:J95)</f>
        <v>0.0812731111111111</v>
      </c>
      <c r="K96" s="66" t="n">
        <f aca="false">SUM(K90:K95)</f>
        <v>272.287425589652</v>
      </c>
    </row>
    <row r="97" customFormat="false" ht="15" hidden="false" customHeight="true" outlineLevel="0" collapsed="false">
      <c r="B97" s="108" t="s">
        <v>124</v>
      </c>
      <c r="C97" s="108"/>
      <c r="D97" s="108"/>
      <c r="E97" s="108"/>
      <c r="F97" s="108"/>
      <c r="G97" s="108"/>
      <c r="H97" s="108"/>
      <c r="I97" s="108"/>
      <c r="J97" s="108"/>
      <c r="K97" s="108"/>
    </row>
    <row r="98" customFormat="false" ht="15" hidden="false" customHeight="false" outlineLevel="0" collapsed="false"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customFormat="false" ht="15.75" hidden="false" customHeight="true" outlineLevel="0" collapsed="false">
      <c r="B99" s="67" t="s">
        <v>125</v>
      </c>
      <c r="C99" s="67"/>
      <c r="D99" s="67"/>
      <c r="E99" s="67"/>
      <c r="F99" s="67"/>
      <c r="G99" s="67"/>
      <c r="H99" s="67"/>
      <c r="I99" s="67"/>
      <c r="J99" s="67"/>
      <c r="K99" s="67"/>
    </row>
    <row r="100" customFormat="false" ht="30.75" hidden="false" customHeight="true" outlineLevel="0" collapsed="false">
      <c r="B100" s="80" t="s">
        <v>126</v>
      </c>
      <c r="C100" s="82" t="s">
        <v>127</v>
      </c>
      <c r="D100" s="82"/>
      <c r="E100" s="82"/>
      <c r="F100" s="82"/>
      <c r="G100" s="82"/>
      <c r="H100" s="82"/>
      <c r="I100" s="82"/>
      <c r="J100" s="82" t="s">
        <v>79</v>
      </c>
      <c r="K100" s="83" t="s">
        <v>63</v>
      </c>
    </row>
    <row r="101" customFormat="false" ht="15.75" hidden="false" customHeight="true" outlineLevel="0" collapsed="false">
      <c r="B101" s="109" t="s">
        <v>35</v>
      </c>
      <c r="C101" s="110" t="s">
        <v>128</v>
      </c>
      <c r="D101" s="110"/>
      <c r="E101" s="110"/>
      <c r="F101" s="110"/>
      <c r="G101" s="110"/>
      <c r="H101" s="110"/>
      <c r="I101" s="110"/>
      <c r="J101" s="111" t="n">
        <v>0</v>
      </c>
      <c r="K101" s="112"/>
    </row>
    <row r="102" customFormat="false" ht="15.75" hidden="false" customHeight="true" outlineLevel="0" collapsed="false">
      <c r="B102" s="80" t="s">
        <v>82</v>
      </c>
      <c r="C102" s="80"/>
      <c r="D102" s="80"/>
      <c r="E102" s="80"/>
      <c r="F102" s="80"/>
      <c r="G102" s="80"/>
      <c r="H102" s="80"/>
      <c r="I102" s="80"/>
      <c r="J102" s="80"/>
      <c r="K102" s="113"/>
    </row>
    <row r="103" customFormat="false" ht="15" hidden="false" customHeight="false" outlineLevel="0" collapsed="false"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customFormat="false" ht="15.75" hidden="false" customHeight="true" outlineLevel="0" collapsed="false">
      <c r="B104" s="67" t="s">
        <v>129</v>
      </c>
      <c r="C104" s="67"/>
      <c r="D104" s="67"/>
      <c r="E104" s="67"/>
      <c r="F104" s="67"/>
      <c r="G104" s="67"/>
      <c r="H104" s="67"/>
      <c r="I104" s="67"/>
      <c r="J104" s="67"/>
      <c r="K104" s="67"/>
    </row>
    <row r="105" customFormat="false" ht="30" hidden="false" customHeight="true" outlineLevel="0" collapsed="false">
      <c r="B105" s="92" t="n">
        <v>4</v>
      </c>
      <c r="C105" s="93" t="s">
        <v>130</v>
      </c>
      <c r="D105" s="93"/>
      <c r="E105" s="93"/>
      <c r="F105" s="93"/>
      <c r="G105" s="93"/>
      <c r="H105" s="93"/>
      <c r="I105" s="93"/>
      <c r="J105" s="93" t="s">
        <v>79</v>
      </c>
      <c r="K105" s="94" t="s">
        <v>63</v>
      </c>
    </row>
    <row r="106" customFormat="false" ht="15" hidden="false" customHeight="true" outlineLevel="0" collapsed="false">
      <c r="B106" s="73" t="s">
        <v>116</v>
      </c>
      <c r="C106" s="30" t="s">
        <v>131</v>
      </c>
      <c r="D106" s="30"/>
      <c r="E106" s="30"/>
      <c r="F106" s="30"/>
      <c r="G106" s="30"/>
      <c r="H106" s="30"/>
      <c r="I106" s="30"/>
      <c r="J106" s="106" t="n">
        <f aca="false">J96</f>
        <v>0.0812731111111111</v>
      </c>
      <c r="K106" s="114" t="n">
        <f aca="false">K96</f>
        <v>272.287425589652</v>
      </c>
    </row>
    <row r="107" customFormat="false" ht="15.75" hidden="false" customHeight="true" outlineLevel="0" collapsed="false">
      <c r="B107" s="76" t="s">
        <v>126</v>
      </c>
      <c r="C107" s="107" t="s">
        <v>132</v>
      </c>
      <c r="D107" s="107"/>
      <c r="E107" s="107"/>
      <c r="F107" s="107"/>
      <c r="G107" s="107"/>
      <c r="H107" s="107"/>
      <c r="I107" s="107"/>
      <c r="J107" s="115" t="n">
        <v>0</v>
      </c>
      <c r="K107" s="116"/>
    </row>
    <row r="108" customFormat="false" ht="15.75" hidden="false" customHeight="true" outlineLevel="0" collapsed="false">
      <c r="B108" s="80" t="s">
        <v>82</v>
      </c>
      <c r="C108" s="80"/>
      <c r="D108" s="80"/>
      <c r="E108" s="80"/>
      <c r="F108" s="80"/>
      <c r="G108" s="80"/>
      <c r="H108" s="80"/>
      <c r="I108" s="80"/>
      <c r="J108" s="80"/>
      <c r="K108" s="66" t="n">
        <f aca="false">SUM(K106:K107)</f>
        <v>272.287425589652</v>
      </c>
    </row>
    <row r="109" customFormat="false" ht="15" hidden="false" customHeight="false" outlineLevel="0" collapsed="false"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customFormat="false" ht="15" hidden="false" customHeight="false" outlineLevel="0" collapsed="false"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customFormat="false" ht="15.75" hidden="false" customHeight="true" outlineLevel="0" collapsed="false">
      <c r="B111" s="67" t="s">
        <v>133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customFormat="false" ht="15.75" hidden="false" customHeight="true" outlineLevel="0" collapsed="false">
      <c r="B112" s="80" t="n">
        <v>5</v>
      </c>
      <c r="C112" s="117" t="s">
        <v>134</v>
      </c>
      <c r="D112" s="117"/>
      <c r="E112" s="117"/>
      <c r="F112" s="117"/>
      <c r="G112" s="117"/>
      <c r="H112" s="117"/>
      <c r="I112" s="117"/>
      <c r="J112" s="117"/>
      <c r="K112" s="118" t="s">
        <v>63</v>
      </c>
    </row>
    <row r="113" customFormat="false" ht="15" hidden="false" customHeight="true" outlineLevel="0" collapsed="false">
      <c r="B113" s="119" t="s">
        <v>35</v>
      </c>
      <c r="C113" s="120" t="s">
        <v>135</v>
      </c>
      <c r="D113" s="120"/>
      <c r="E113" s="120"/>
      <c r="F113" s="120"/>
      <c r="G113" s="120"/>
      <c r="H113" s="120"/>
      <c r="I113" s="120"/>
      <c r="J113" s="120"/>
      <c r="K113" s="121"/>
    </row>
    <row r="114" customFormat="false" ht="15" hidden="false" customHeight="true" outlineLevel="0" collapsed="false">
      <c r="B114" s="84" t="s">
        <v>35</v>
      </c>
      <c r="C114" s="85" t="s">
        <v>136</v>
      </c>
      <c r="D114" s="85"/>
      <c r="E114" s="85"/>
      <c r="F114" s="85"/>
      <c r="G114" s="85"/>
      <c r="H114" s="85"/>
      <c r="I114" s="85"/>
      <c r="J114" s="85"/>
      <c r="K114" s="122"/>
    </row>
    <row r="115" customFormat="false" ht="15" hidden="false" customHeight="true" outlineLevel="0" collapsed="false">
      <c r="B115" s="73" t="s">
        <v>38</v>
      </c>
      <c r="C115" s="25" t="s">
        <v>137</v>
      </c>
      <c r="D115" s="25"/>
      <c r="E115" s="25"/>
      <c r="F115" s="25"/>
      <c r="G115" s="25"/>
      <c r="H115" s="25"/>
      <c r="I115" s="25"/>
      <c r="J115" s="25"/>
      <c r="K115" s="46"/>
    </row>
    <row r="116" customFormat="false" ht="15" hidden="false" customHeight="true" outlineLevel="0" collapsed="false">
      <c r="B116" s="73" t="s">
        <v>41</v>
      </c>
      <c r="C116" s="25" t="s">
        <v>138</v>
      </c>
      <c r="D116" s="25"/>
      <c r="E116" s="25"/>
      <c r="F116" s="25"/>
      <c r="G116" s="25"/>
      <c r="H116" s="25"/>
      <c r="I116" s="25"/>
      <c r="J116" s="25"/>
      <c r="K116" s="46" t="n">
        <f aca="false">Uniforme!G10/12</f>
        <v>30.125</v>
      </c>
    </row>
    <row r="117" customFormat="false" ht="15.75" hidden="false" customHeight="false" outlineLevel="0" collapsed="false">
      <c r="B117" s="76" t="s">
        <v>45</v>
      </c>
      <c r="C117" s="77"/>
      <c r="D117" s="77"/>
      <c r="E117" s="77"/>
      <c r="F117" s="77"/>
      <c r="G117" s="77"/>
      <c r="H117" s="77"/>
      <c r="I117" s="77"/>
      <c r="J117" s="77"/>
      <c r="K117" s="123"/>
    </row>
    <row r="118" customFormat="false" ht="15.75" hidden="false" customHeight="true" outlineLevel="0" collapsed="false">
      <c r="B118" s="80" t="s">
        <v>82</v>
      </c>
      <c r="C118" s="80"/>
      <c r="D118" s="80"/>
      <c r="E118" s="80"/>
      <c r="F118" s="80"/>
      <c r="G118" s="80"/>
      <c r="H118" s="80"/>
      <c r="I118" s="80"/>
      <c r="J118" s="80"/>
      <c r="K118" s="66" t="n">
        <f aca="false">SUM(K114:K117)</f>
        <v>30.125</v>
      </c>
    </row>
    <row r="119" customFormat="false" ht="15" hidden="false" customHeight="false" outlineLevel="0" collapsed="false">
      <c r="B119" s="124"/>
      <c r="C119" s="124"/>
      <c r="D119" s="124"/>
      <c r="E119" s="124"/>
      <c r="F119" s="124"/>
      <c r="G119" s="124"/>
      <c r="H119" s="124"/>
      <c r="I119" s="23"/>
      <c r="J119" s="23"/>
      <c r="K119" s="23"/>
    </row>
    <row r="120" customFormat="false" ht="15" hidden="false" customHeight="false" outlineLevel="0" collapsed="false">
      <c r="B120" s="23"/>
      <c r="C120" s="23"/>
      <c r="D120" s="23"/>
      <c r="E120" s="23"/>
      <c r="F120" s="23"/>
      <c r="G120" s="23"/>
      <c r="H120" s="23"/>
      <c r="I120" s="23"/>
      <c r="J120" s="23"/>
      <c r="K120" s="23"/>
    </row>
    <row r="121" customFormat="false" ht="15.75" hidden="false" customHeight="true" outlineLevel="0" collapsed="false">
      <c r="B121" s="67" t="s">
        <v>139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customFormat="false" ht="30.75" hidden="false" customHeight="true" outlineLevel="0" collapsed="false">
      <c r="B122" s="80" t="n">
        <v>6</v>
      </c>
      <c r="C122" s="117" t="s">
        <v>140</v>
      </c>
      <c r="D122" s="117"/>
      <c r="E122" s="117"/>
      <c r="F122" s="117"/>
      <c r="G122" s="117"/>
      <c r="H122" s="117"/>
      <c r="I122" s="117"/>
      <c r="J122" s="117" t="s">
        <v>141</v>
      </c>
      <c r="K122" s="118" t="s">
        <v>63</v>
      </c>
    </row>
    <row r="123" customFormat="false" ht="15" hidden="false" customHeight="true" outlineLevel="0" collapsed="false">
      <c r="B123" s="84" t="s">
        <v>35</v>
      </c>
      <c r="C123" s="85" t="s">
        <v>142</v>
      </c>
      <c r="D123" s="85"/>
      <c r="E123" s="85"/>
      <c r="F123" s="85"/>
      <c r="G123" s="85"/>
      <c r="H123" s="85"/>
      <c r="I123" s="85"/>
      <c r="J123" s="125" t="n">
        <v>0.03</v>
      </c>
      <c r="K123" s="122" t="n">
        <f aca="false">J123*K139</f>
        <v>146.429746146144</v>
      </c>
    </row>
    <row r="124" customFormat="false" ht="15" hidden="false" customHeight="true" outlineLevel="0" collapsed="false">
      <c r="B124" s="73" t="s">
        <v>38</v>
      </c>
      <c r="C124" s="25" t="s">
        <v>143</v>
      </c>
      <c r="D124" s="25"/>
      <c r="E124" s="25"/>
      <c r="F124" s="25"/>
      <c r="G124" s="25"/>
      <c r="H124" s="25"/>
      <c r="I124" s="25"/>
      <c r="J124" s="126" t="n">
        <v>0.0679</v>
      </c>
      <c r="K124" s="46" t="n">
        <f aca="false">J124*(K123+$K$139)</f>
        <v>341.361905207429</v>
      </c>
    </row>
    <row r="125" customFormat="false" ht="15" hidden="false" customHeight="true" outlineLevel="0" collapsed="false">
      <c r="B125" s="73" t="s">
        <v>41</v>
      </c>
      <c r="C125" s="25" t="s">
        <v>144</v>
      </c>
      <c r="D125" s="25"/>
      <c r="E125" s="25"/>
      <c r="F125" s="25"/>
      <c r="G125" s="25"/>
      <c r="H125" s="25"/>
      <c r="I125" s="25"/>
      <c r="J125" s="127" t="n">
        <f aca="false">SUM(J126:J129)</f>
        <v>0.1425</v>
      </c>
      <c r="K125" s="46"/>
    </row>
    <row r="126" customFormat="false" ht="15" hidden="false" customHeight="true" outlineLevel="0" collapsed="false">
      <c r="B126" s="73"/>
      <c r="C126" s="30"/>
      <c r="D126" s="25" t="s">
        <v>145</v>
      </c>
      <c r="E126" s="25"/>
      <c r="F126" s="25"/>
      <c r="G126" s="25"/>
      <c r="H126" s="25"/>
      <c r="I126" s="25"/>
      <c r="J126" s="128" t="n">
        <f aca="false">1.65%+7.6%</f>
        <v>0.0925</v>
      </c>
      <c r="K126" s="46" t="n">
        <f aca="false">(K139+K123+K124)/(1-J125)*J126</f>
        <v>579.139877590844</v>
      </c>
    </row>
    <row r="127" customFormat="false" ht="15" hidden="false" customHeight="true" outlineLevel="0" collapsed="false">
      <c r="B127" s="73"/>
      <c r="C127" s="30"/>
      <c r="D127" s="25" t="s">
        <v>146</v>
      </c>
      <c r="E127" s="25"/>
      <c r="F127" s="25"/>
      <c r="G127" s="25"/>
      <c r="H127" s="25"/>
      <c r="I127" s="25"/>
      <c r="J127" s="74" t="n">
        <v>0</v>
      </c>
      <c r="K127" s="46"/>
    </row>
    <row r="128" customFormat="false" ht="15" hidden="false" customHeight="true" outlineLevel="0" collapsed="false">
      <c r="B128" s="73"/>
      <c r="C128" s="30"/>
      <c r="D128" s="25" t="s">
        <v>147</v>
      </c>
      <c r="E128" s="25"/>
      <c r="F128" s="25"/>
      <c r="G128" s="25"/>
      <c r="H128" s="25"/>
      <c r="I128" s="25"/>
      <c r="J128" s="128" t="n">
        <v>0.05</v>
      </c>
      <c r="K128" s="46" t="n">
        <f aca="false">(K139+K123+K124)/(1-J125)*J128</f>
        <v>313.048582481537</v>
      </c>
    </row>
    <row r="129" customFormat="false" ht="15.75" hidden="false" customHeight="true" outlineLevel="0" collapsed="false">
      <c r="B129" s="76"/>
      <c r="C129" s="107"/>
      <c r="D129" s="77" t="s">
        <v>148</v>
      </c>
      <c r="E129" s="77"/>
      <c r="F129" s="77"/>
      <c r="G129" s="77"/>
      <c r="H129" s="77"/>
      <c r="I129" s="77"/>
      <c r="J129" s="78" t="n">
        <v>0</v>
      </c>
      <c r="K129" s="123"/>
    </row>
    <row r="130" customFormat="false" ht="15.75" hidden="false" customHeight="true" outlineLevel="0" collapsed="false">
      <c r="B130" s="80" t="s">
        <v>82</v>
      </c>
      <c r="C130" s="80"/>
      <c r="D130" s="80"/>
      <c r="E130" s="80"/>
      <c r="F130" s="80"/>
      <c r="G130" s="80"/>
      <c r="H130" s="80"/>
      <c r="I130" s="80"/>
      <c r="J130" s="80"/>
      <c r="K130" s="66" t="n">
        <f aca="false">SUM(K123:K129)</f>
        <v>1379.98011142595</v>
      </c>
    </row>
    <row r="131" customFormat="false" ht="15" hidden="false" customHeight="false" outlineLevel="0" collapsed="false"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customFormat="false" ht="15.75" hidden="false" customHeight="true" outlineLevel="0" collapsed="false">
      <c r="B132" s="67" t="s">
        <v>149</v>
      </c>
      <c r="C132" s="67"/>
      <c r="D132" s="67"/>
      <c r="E132" s="67"/>
      <c r="F132" s="67"/>
      <c r="G132" s="67"/>
      <c r="H132" s="67"/>
      <c r="I132" s="67"/>
      <c r="J132" s="67"/>
      <c r="K132" s="67"/>
    </row>
    <row r="133" customFormat="false" ht="15.75" hidden="false" customHeight="true" outlineLevel="0" collapsed="false">
      <c r="B133" s="80" t="s">
        <v>150</v>
      </c>
      <c r="C133" s="80"/>
      <c r="D133" s="80"/>
      <c r="E133" s="80"/>
      <c r="F133" s="80"/>
      <c r="G133" s="80"/>
      <c r="H133" s="80"/>
      <c r="I133" s="80"/>
      <c r="J133" s="80"/>
      <c r="K133" s="83" t="s">
        <v>63</v>
      </c>
    </row>
    <row r="134" customFormat="false" ht="15" hidden="false" customHeight="true" outlineLevel="0" collapsed="false">
      <c r="B134" s="34" t="s">
        <v>35</v>
      </c>
      <c r="C134" s="85" t="s">
        <v>151</v>
      </c>
      <c r="D134" s="85"/>
      <c r="E134" s="85"/>
      <c r="F134" s="85"/>
      <c r="G134" s="85"/>
      <c r="H134" s="85"/>
      <c r="I134" s="85"/>
      <c r="J134" s="85"/>
      <c r="K134" s="87" t="n">
        <f aca="false">K38</f>
        <v>2321.722</v>
      </c>
    </row>
    <row r="135" customFormat="false" ht="15" hidden="false" customHeight="true" outlineLevel="0" collapsed="false">
      <c r="B135" s="129" t="s">
        <v>38</v>
      </c>
      <c r="C135" s="25" t="s">
        <v>75</v>
      </c>
      <c r="D135" s="25"/>
      <c r="E135" s="25"/>
      <c r="F135" s="25"/>
      <c r="G135" s="25"/>
      <c r="H135" s="25"/>
      <c r="I135" s="25"/>
      <c r="J135" s="25"/>
      <c r="K135" s="75" t="n">
        <f aca="false">K75</f>
        <v>1948.9852439636</v>
      </c>
    </row>
    <row r="136" customFormat="false" ht="15" hidden="false" customHeight="true" outlineLevel="0" collapsed="false">
      <c r="B136" s="129" t="s">
        <v>41</v>
      </c>
      <c r="C136" s="25" t="s">
        <v>152</v>
      </c>
      <c r="D136" s="25"/>
      <c r="E136" s="25"/>
      <c r="F136" s="25"/>
      <c r="G136" s="25"/>
      <c r="H136" s="25"/>
      <c r="I136" s="25"/>
      <c r="J136" s="25"/>
      <c r="K136" s="75" t="n">
        <f aca="false">K85</f>
        <v>307.871868651541</v>
      </c>
    </row>
    <row r="137" customFormat="false" ht="15" hidden="false" customHeight="true" outlineLevel="0" collapsed="false">
      <c r="B137" s="129" t="s">
        <v>45</v>
      </c>
      <c r="C137" s="25" t="s">
        <v>153</v>
      </c>
      <c r="D137" s="25"/>
      <c r="E137" s="25"/>
      <c r="F137" s="25"/>
      <c r="G137" s="25"/>
      <c r="H137" s="25"/>
      <c r="I137" s="25"/>
      <c r="J137" s="25"/>
      <c r="K137" s="75" t="n">
        <f aca="false">K108</f>
        <v>272.287425589652</v>
      </c>
    </row>
    <row r="138" customFormat="false" ht="15" hidden="false" customHeight="true" outlineLevel="0" collapsed="false">
      <c r="B138" s="129" t="s">
        <v>68</v>
      </c>
      <c r="C138" s="25" t="s">
        <v>133</v>
      </c>
      <c r="D138" s="25"/>
      <c r="E138" s="25"/>
      <c r="F138" s="25"/>
      <c r="G138" s="25"/>
      <c r="H138" s="25"/>
      <c r="I138" s="25"/>
      <c r="J138" s="25"/>
      <c r="K138" s="46" t="n">
        <f aca="false">K118</f>
        <v>30.125</v>
      </c>
    </row>
    <row r="139" customFormat="false" ht="15" hidden="false" customHeight="true" outlineLevel="0" collapsed="false">
      <c r="B139" s="129" t="s">
        <v>154</v>
      </c>
      <c r="C139" s="129"/>
      <c r="D139" s="129"/>
      <c r="E139" s="129"/>
      <c r="F139" s="129"/>
      <c r="G139" s="129"/>
      <c r="H139" s="129"/>
      <c r="I139" s="129"/>
      <c r="J139" s="129"/>
      <c r="K139" s="46" t="n">
        <f aca="false">SUM(K134:K138)</f>
        <v>4880.99153820479</v>
      </c>
    </row>
    <row r="140" customFormat="false" ht="15.75" hidden="false" customHeight="true" outlineLevel="0" collapsed="false">
      <c r="B140" s="130" t="s">
        <v>70</v>
      </c>
      <c r="C140" s="77" t="s">
        <v>139</v>
      </c>
      <c r="D140" s="77"/>
      <c r="E140" s="77"/>
      <c r="F140" s="77"/>
      <c r="G140" s="77"/>
      <c r="H140" s="77"/>
      <c r="I140" s="77"/>
      <c r="J140" s="77"/>
      <c r="K140" s="123" t="n">
        <f aca="false">K130</f>
        <v>1379.98011142595</v>
      </c>
    </row>
    <row r="141" customFormat="false" ht="15.75" hidden="false" customHeight="true" outlineLevel="0" collapsed="false">
      <c r="B141" s="131" t="s">
        <v>155</v>
      </c>
      <c r="C141" s="131"/>
      <c r="D141" s="131"/>
      <c r="E141" s="131"/>
      <c r="F141" s="131"/>
      <c r="G141" s="131"/>
      <c r="H141" s="131"/>
      <c r="I141" s="131"/>
      <c r="J141" s="131"/>
      <c r="K141" s="132" t="n">
        <f aca="false">SUM(K139:K140)</f>
        <v>6260.97164963075</v>
      </c>
    </row>
  </sheetData>
  <mergeCells count="130">
    <mergeCell ref="B3:K3"/>
    <mergeCell ref="B4:K4"/>
    <mergeCell ref="B5:K5"/>
    <mergeCell ref="C7:K7"/>
    <mergeCell ref="C8:K8"/>
    <mergeCell ref="C9:K9"/>
    <mergeCell ref="B10:I10"/>
    <mergeCell ref="B11:K11"/>
    <mergeCell ref="C12:I12"/>
    <mergeCell ref="J12:K12"/>
    <mergeCell ref="C13:I13"/>
    <mergeCell ref="J13:K13"/>
    <mergeCell ref="C14:I14"/>
    <mergeCell ref="J14:K14"/>
    <mergeCell ref="C15:I15"/>
    <mergeCell ref="J15:K15"/>
    <mergeCell ref="C16:I16"/>
    <mergeCell ref="J16:K16"/>
    <mergeCell ref="B18:K18"/>
    <mergeCell ref="B19:I19"/>
    <mergeCell ref="B20:I20"/>
    <mergeCell ref="B22:K22"/>
    <mergeCell ref="C23:J23"/>
    <mergeCell ref="C24:J24"/>
    <mergeCell ref="C25:J25"/>
    <mergeCell ref="C26:J26"/>
    <mergeCell ref="C27:J27"/>
    <mergeCell ref="B29:J29"/>
    <mergeCell ref="C30:J30"/>
    <mergeCell ref="C31:J31"/>
    <mergeCell ref="C32:J32"/>
    <mergeCell ref="C33:J33"/>
    <mergeCell ref="C34:J34"/>
    <mergeCell ref="C35:J35"/>
    <mergeCell ref="C36:J36"/>
    <mergeCell ref="C37:J37"/>
    <mergeCell ref="B38:J38"/>
    <mergeCell ref="B40:K40"/>
    <mergeCell ref="B41:K41"/>
    <mergeCell ref="C42:I42"/>
    <mergeCell ref="C43:I43"/>
    <mergeCell ref="C44:I44"/>
    <mergeCell ref="B45:J45"/>
    <mergeCell ref="B47:K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B57:I57"/>
    <mergeCell ref="B59:K59"/>
    <mergeCell ref="C60:J60"/>
    <mergeCell ref="C61:J61"/>
    <mergeCell ref="C62:J62"/>
    <mergeCell ref="C63:J63"/>
    <mergeCell ref="C64:J64"/>
    <mergeCell ref="C65:J65"/>
    <mergeCell ref="C66:I66"/>
    <mergeCell ref="C67:J67"/>
    <mergeCell ref="B68:J68"/>
    <mergeCell ref="B70:K70"/>
    <mergeCell ref="C71:J71"/>
    <mergeCell ref="C72:J72"/>
    <mergeCell ref="C73:J73"/>
    <mergeCell ref="C74:J74"/>
    <mergeCell ref="B75:J75"/>
    <mergeCell ref="B77:K77"/>
    <mergeCell ref="C78:I78"/>
    <mergeCell ref="C79:I79"/>
    <mergeCell ref="C80:I80"/>
    <mergeCell ref="C81:I81"/>
    <mergeCell ref="C82:I82"/>
    <mergeCell ref="C83:I83"/>
    <mergeCell ref="C84:I84"/>
    <mergeCell ref="B85:I85"/>
    <mergeCell ref="B87:K87"/>
    <mergeCell ref="B88:B89"/>
    <mergeCell ref="C88:I89"/>
    <mergeCell ref="J88:J89"/>
    <mergeCell ref="K88:K89"/>
    <mergeCell ref="C90:I90"/>
    <mergeCell ref="C91:I91"/>
    <mergeCell ref="C92:I92"/>
    <mergeCell ref="C93:I93"/>
    <mergeCell ref="C94:I94"/>
    <mergeCell ref="C95:I95"/>
    <mergeCell ref="B96:I96"/>
    <mergeCell ref="B97:K98"/>
    <mergeCell ref="B99:K99"/>
    <mergeCell ref="C100:I100"/>
    <mergeCell ref="C101:I101"/>
    <mergeCell ref="B102:J102"/>
    <mergeCell ref="B104:K104"/>
    <mergeCell ref="C105:I105"/>
    <mergeCell ref="C106:I106"/>
    <mergeCell ref="C107:I107"/>
    <mergeCell ref="B108:J108"/>
    <mergeCell ref="B111:K111"/>
    <mergeCell ref="C112:J112"/>
    <mergeCell ref="C113:J113"/>
    <mergeCell ref="C114:J114"/>
    <mergeCell ref="C115:J115"/>
    <mergeCell ref="C116:J116"/>
    <mergeCell ref="C117:J117"/>
    <mergeCell ref="B118:J118"/>
    <mergeCell ref="B119:H119"/>
    <mergeCell ref="B121:K121"/>
    <mergeCell ref="C122:I122"/>
    <mergeCell ref="C123:I123"/>
    <mergeCell ref="C124:I124"/>
    <mergeCell ref="C125:I125"/>
    <mergeCell ref="D126:I126"/>
    <mergeCell ref="D127:I127"/>
    <mergeCell ref="D128:I128"/>
    <mergeCell ref="D129:I129"/>
    <mergeCell ref="B130:J130"/>
    <mergeCell ref="B132:K132"/>
    <mergeCell ref="B133:J133"/>
    <mergeCell ref="C134:J134"/>
    <mergeCell ref="C135:J135"/>
    <mergeCell ref="C136:J136"/>
    <mergeCell ref="C137:J137"/>
    <mergeCell ref="C138:J138"/>
    <mergeCell ref="B139:J139"/>
    <mergeCell ref="C140:J140"/>
    <mergeCell ref="B141:J14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3:K141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K79" activeCellId="0" sqref="K79"/>
    </sheetView>
  </sheetViews>
  <sheetFormatPr defaultColWidth="8.6875" defaultRowHeight="15" zeroHeight="false" outlineLevelRow="0" outlineLevelCol="0"/>
  <cols>
    <col collapsed="false" customWidth="true" hidden="false" outlineLevel="0" max="10" min="10" style="0" width="12.42"/>
    <col collapsed="false" customWidth="true" hidden="false" outlineLevel="0" max="11" min="11" style="0" width="26.14"/>
  </cols>
  <sheetData>
    <row r="3" customFormat="false" ht="49.5" hidden="false" customHeight="true" outlineLevel="0" collapsed="false"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customFormat="false" ht="80.25" hidden="false" customHeight="true" outlineLevel="0" collapsed="false">
      <c r="B4" s="20" t="s">
        <v>29</v>
      </c>
      <c r="C4" s="20"/>
      <c r="D4" s="20"/>
      <c r="E4" s="20"/>
      <c r="F4" s="20"/>
      <c r="G4" s="20"/>
      <c r="H4" s="20"/>
      <c r="I4" s="20"/>
      <c r="J4" s="20"/>
      <c r="K4" s="20"/>
    </row>
    <row r="5" customFormat="false" ht="26.25" hidden="false" customHeight="true" outlineLevel="0" collapsed="false">
      <c r="B5" s="21" t="s">
        <v>30</v>
      </c>
      <c r="C5" s="21"/>
      <c r="D5" s="21"/>
      <c r="E5" s="21"/>
      <c r="F5" s="21"/>
      <c r="G5" s="21"/>
      <c r="H5" s="21"/>
      <c r="I5" s="21"/>
      <c r="J5" s="21"/>
      <c r="K5" s="21"/>
    </row>
    <row r="6" customFormat="false" ht="15" hidden="false" customHeight="false" outlineLevel="0" collapsed="false">
      <c r="B6" s="22"/>
      <c r="C6" s="22"/>
    </row>
    <row r="7" customFormat="false" ht="30" hidden="false" customHeight="false" outlineLevel="0" collapsed="false">
      <c r="B7" s="24" t="s">
        <v>31</v>
      </c>
      <c r="C7" s="25"/>
      <c r="D7" s="25"/>
      <c r="E7" s="25"/>
      <c r="F7" s="25"/>
      <c r="G7" s="25"/>
      <c r="H7" s="25"/>
      <c r="I7" s="25"/>
      <c r="J7" s="25"/>
      <c r="K7" s="25"/>
    </row>
    <row r="8" customFormat="false" ht="30" hidden="false" customHeight="false" outlineLevel="0" collapsed="false">
      <c r="B8" s="24" t="s">
        <v>32</v>
      </c>
      <c r="C8" s="25"/>
      <c r="D8" s="25"/>
      <c r="E8" s="25"/>
      <c r="F8" s="25"/>
      <c r="G8" s="25"/>
      <c r="H8" s="25"/>
      <c r="I8" s="25"/>
      <c r="J8" s="25"/>
      <c r="K8" s="25"/>
    </row>
    <row r="9" customFormat="false" ht="15" hidden="false" customHeight="false" outlineLevel="0" collapsed="false">
      <c r="B9" s="26" t="s">
        <v>33</v>
      </c>
      <c r="C9" s="27"/>
      <c r="D9" s="27"/>
      <c r="E9" s="27"/>
      <c r="F9" s="27"/>
      <c r="G9" s="27"/>
      <c r="H9" s="27"/>
      <c r="I9" s="27"/>
      <c r="J9" s="27"/>
      <c r="K9" s="27"/>
    </row>
    <row r="10" customFormat="false" ht="15" hidden="false" customHeight="false" outlineLevel="0" collapsed="false">
      <c r="B10" s="28"/>
      <c r="C10" s="28"/>
      <c r="D10" s="28"/>
      <c r="E10" s="28"/>
      <c r="F10" s="28"/>
      <c r="G10" s="28"/>
      <c r="H10" s="28"/>
      <c r="I10" s="28"/>
    </row>
    <row r="11" customFormat="false" ht="15" hidden="false" customHeight="true" outlineLevel="0" collapsed="false">
      <c r="B11" s="29" t="s">
        <v>34</v>
      </c>
      <c r="C11" s="29"/>
      <c r="D11" s="29"/>
      <c r="E11" s="29"/>
      <c r="F11" s="29"/>
      <c r="G11" s="29"/>
      <c r="H11" s="29"/>
      <c r="I11" s="29"/>
      <c r="J11" s="29"/>
      <c r="K11" s="29"/>
    </row>
    <row r="12" customFormat="false" ht="15" hidden="false" customHeight="true" outlineLevel="0" collapsed="false">
      <c r="B12" s="30" t="s">
        <v>35</v>
      </c>
      <c r="C12" s="31" t="s">
        <v>36</v>
      </c>
      <c r="D12" s="31"/>
      <c r="E12" s="31"/>
      <c r="F12" s="31"/>
      <c r="G12" s="31"/>
      <c r="H12" s="31"/>
      <c r="I12" s="31"/>
      <c r="J12" s="30" t="s">
        <v>37</v>
      </c>
      <c r="K12" s="30"/>
    </row>
    <row r="13" customFormat="false" ht="15" hidden="false" customHeight="true" outlineLevel="0" collapsed="false">
      <c r="B13" s="30" t="s">
        <v>38</v>
      </c>
      <c r="C13" s="31" t="s">
        <v>39</v>
      </c>
      <c r="D13" s="31"/>
      <c r="E13" s="31"/>
      <c r="F13" s="31"/>
      <c r="G13" s="31"/>
      <c r="H13" s="31"/>
      <c r="I13" s="31"/>
      <c r="J13" s="30" t="s">
        <v>156</v>
      </c>
      <c r="K13" s="30"/>
    </row>
    <row r="14" customFormat="false" ht="15" hidden="false" customHeight="true" outlineLevel="0" collapsed="false">
      <c r="B14" s="30" t="s">
        <v>41</v>
      </c>
      <c r="C14" s="31" t="s">
        <v>42</v>
      </c>
      <c r="D14" s="31"/>
      <c r="E14" s="31"/>
      <c r="F14" s="31"/>
      <c r="G14" s="31"/>
      <c r="H14" s="31"/>
      <c r="I14" s="31"/>
      <c r="J14" s="30"/>
      <c r="K14" s="30"/>
    </row>
    <row r="15" customFormat="false" ht="15" hidden="false" customHeight="true" outlineLevel="0" collapsed="false">
      <c r="B15" s="30" t="s">
        <v>41</v>
      </c>
      <c r="C15" s="31" t="s">
        <v>43</v>
      </c>
      <c r="D15" s="31"/>
      <c r="E15" s="31"/>
      <c r="F15" s="31"/>
      <c r="G15" s="31"/>
      <c r="H15" s="31"/>
      <c r="I15" s="31"/>
      <c r="J15" s="30" t="s">
        <v>44</v>
      </c>
      <c r="K15" s="30"/>
    </row>
    <row r="16" customFormat="false" ht="15" hidden="false" customHeight="true" outlineLevel="0" collapsed="false">
      <c r="B16" s="30" t="s">
        <v>45</v>
      </c>
      <c r="C16" s="31" t="s">
        <v>46</v>
      </c>
      <c r="D16" s="31"/>
      <c r="E16" s="31"/>
      <c r="F16" s="31"/>
      <c r="G16" s="31"/>
      <c r="H16" s="31"/>
      <c r="I16" s="31"/>
      <c r="J16" s="30" t="n">
        <v>12</v>
      </c>
      <c r="K16" s="30"/>
    </row>
    <row r="17" customFormat="false" ht="15.75" hidden="false" customHeight="false" outlineLevel="0" collapsed="false">
      <c r="B17" s="32"/>
      <c r="C17" s="32"/>
    </row>
    <row r="18" customFormat="false" ht="15.75" hidden="false" customHeight="true" outlineLevel="0" collapsed="false">
      <c r="B18" s="33" t="s">
        <v>47</v>
      </c>
      <c r="C18" s="33"/>
      <c r="D18" s="33"/>
      <c r="E18" s="33"/>
      <c r="F18" s="33"/>
      <c r="G18" s="33"/>
      <c r="H18" s="33"/>
      <c r="I18" s="33"/>
      <c r="J18" s="33"/>
      <c r="K18" s="33"/>
    </row>
    <row r="19" customFormat="false" ht="30" hidden="false" customHeight="true" outlineLevel="0" collapsed="false">
      <c r="B19" s="34" t="s">
        <v>48</v>
      </c>
      <c r="C19" s="34"/>
      <c r="D19" s="34"/>
      <c r="E19" s="34"/>
      <c r="F19" s="34"/>
      <c r="G19" s="34"/>
      <c r="H19" s="34"/>
      <c r="I19" s="34"/>
      <c r="J19" s="35" t="s">
        <v>49</v>
      </c>
      <c r="K19" s="36" t="s">
        <v>50</v>
      </c>
    </row>
    <row r="20" customFormat="false" ht="17.25" hidden="false" customHeight="true" outlineLevel="0" collapsed="false">
      <c r="B20" s="37" t="s">
        <v>51</v>
      </c>
      <c r="C20" s="37"/>
      <c r="D20" s="37"/>
      <c r="E20" s="37"/>
      <c r="F20" s="37"/>
      <c r="G20" s="37"/>
      <c r="H20" s="37"/>
      <c r="I20" s="37"/>
      <c r="J20" s="10" t="s">
        <v>157</v>
      </c>
      <c r="K20" s="134" t="n">
        <f aca="false">56661.27+52846.35+1633.26</f>
        <v>111140.88</v>
      </c>
    </row>
    <row r="21" customFormat="false" ht="15.75" hidden="false" customHeight="false" outlineLevel="0" collapsed="false">
      <c r="B21" s="39"/>
      <c r="C21" s="39"/>
      <c r="D21" s="39"/>
      <c r="E21" s="39"/>
      <c r="F21" s="39"/>
      <c r="G21" s="39"/>
      <c r="H21" s="39"/>
    </row>
    <row r="22" customFormat="false" ht="15.75" hidden="false" customHeight="true" outlineLevel="0" collapsed="false">
      <c r="B22" s="40" t="s">
        <v>53</v>
      </c>
      <c r="C22" s="40"/>
      <c r="D22" s="40"/>
      <c r="E22" s="40"/>
      <c r="F22" s="40"/>
      <c r="G22" s="40"/>
      <c r="H22" s="40"/>
      <c r="I22" s="40"/>
      <c r="J22" s="40"/>
      <c r="K22" s="40"/>
    </row>
    <row r="23" customFormat="false" ht="15" hidden="false" customHeight="false" outlineLevel="0" collapsed="false">
      <c r="B23" s="135" t="n">
        <v>1</v>
      </c>
      <c r="C23" s="42" t="s">
        <v>54</v>
      </c>
      <c r="D23" s="42"/>
      <c r="E23" s="42"/>
      <c r="F23" s="42"/>
      <c r="G23" s="42"/>
      <c r="H23" s="42"/>
      <c r="I23" s="42"/>
      <c r="J23" s="42"/>
      <c r="K23" s="136" t="str">
        <f aca="false">B20</f>
        <v>Limpeza e Conservação</v>
      </c>
    </row>
    <row r="24" customFormat="false" ht="15" hidden="false" customHeight="false" outlineLevel="0" collapsed="false">
      <c r="B24" s="137" t="n">
        <v>2</v>
      </c>
      <c r="C24" s="45" t="s">
        <v>55</v>
      </c>
      <c r="D24" s="45"/>
      <c r="E24" s="45"/>
      <c r="F24" s="45"/>
      <c r="G24" s="45"/>
      <c r="H24" s="45"/>
      <c r="I24" s="45"/>
      <c r="J24" s="45"/>
      <c r="K24" s="46" t="n">
        <v>1430</v>
      </c>
    </row>
    <row r="25" customFormat="false" ht="15" hidden="false" customHeight="false" outlineLevel="0" collapsed="false">
      <c r="B25" s="137" t="n">
        <v>3</v>
      </c>
      <c r="C25" s="45" t="s">
        <v>56</v>
      </c>
      <c r="D25" s="45"/>
      <c r="E25" s="45"/>
      <c r="F25" s="45"/>
      <c r="G25" s="45"/>
      <c r="H25" s="45"/>
      <c r="I25" s="45"/>
      <c r="J25" s="45"/>
      <c r="K25" s="136" t="s">
        <v>158</v>
      </c>
    </row>
    <row r="26" customFormat="false" ht="15" hidden="false" customHeight="false" outlineLevel="0" collapsed="false">
      <c r="B26" s="137" t="n">
        <v>4</v>
      </c>
      <c r="C26" s="45" t="s">
        <v>58</v>
      </c>
      <c r="D26" s="45"/>
      <c r="E26" s="45"/>
      <c r="F26" s="45"/>
      <c r="G26" s="45"/>
      <c r="H26" s="45"/>
      <c r="I26" s="45"/>
      <c r="J26" s="45"/>
      <c r="K26" s="48"/>
    </row>
    <row r="27" customFormat="false" ht="15.75" hidden="false" customHeight="false" outlineLevel="0" collapsed="false">
      <c r="B27" s="138" t="n">
        <v>5</v>
      </c>
      <c r="C27" s="50" t="s">
        <v>59</v>
      </c>
      <c r="D27" s="50"/>
      <c r="E27" s="50"/>
      <c r="F27" s="50"/>
      <c r="G27" s="50"/>
      <c r="H27" s="50"/>
      <c r="I27" s="50"/>
      <c r="J27" s="50"/>
      <c r="K27" s="139"/>
    </row>
    <row r="29" customFormat="false" ht="15.75" hidden="false" customHeight="true" outlineLevel="0" collapsed="false">
      <c r="B29" s="52" t="s">
        <v>60</v>
      </c>
      <c r="C29" s="52"/>
      <c r="D29" s="52"/>
      <c r="E29" s="52"/>
      <c r="F29" s="52"/>
      <c r="G29" s="52"/>
      <c r="H29" s="52"/>
      <c r="I29" s="52"/>
      <c r="J29" s="52"/>
    </row>
    <row r="30" customFormat="false" ht="15.75" hidden="false" customHeight="false" outlineLevel="0" collapsed="false">
      <c r="B30" s="53" t="s">
        <v>61</v>
      </c>
      <c r="C30" s="54" t="s">
        <v>62</v>
      </c>
      <c r="D30" s="54"/>
      <c r="E30" s="54"/>
      <c r="F30" s="54"/>
      <c r="G30" s="54"/>
      <c r="H30" s="54"/>
      <c r="I30" s="54"/>
      <c r="J30" s="54"/>
      <c r="K30" s="55" t="s">
        <v>63</v>
      </c>
    </row>
    <row r="31" customFormat="false" ht="15" hidden="false" customHeight="false" outlineLevel="0" collapsed="false">
      <c r="B31" s="56" t="s">
        <v>35</v>
      </c>
      <c r="C31" s="57" t="s">
        <v>64</v>
      </c>
      <c r="D31" s="57"/>
      <c r="E31" s="57"/>
      <c r="F31" s="57"/>
      <c r="G31" s="57"/>
      <c r="H31" s="57"/>
      <c r="I31" s="57"/>
      <c r="J31" s="57"/>
      <c r="K31" s="58" t="n">
        <f aca="false">K24</f>
        <v>1430</v>
      </c>
    </row>
    <row r="32" customFormat="false" ht="15" hidden="false" customHeight="false" outlineLevel="0" collapsed="false">
      <c r="B32" s="59" t="s">
        <v>38</v>
      </c>
      <c r="C32" s="60" t="s">
        <v>65</v>
      </c>
      <c r="D32" s="60"/>
      <c r="E32" s="60"/>
      <c r="F32" s="60"/>
      <c r="G32" s="60"/>
      <c r="H32" s="60"/>
      <c r="I32" s="60"/>
      <c r="J32" s="60"/>
      <c r="K32" s="95"/>
    </row>
    <row r="33" customFormat="false" ht="15" hidden="false" customHeight="false" outlineLevel="0" collapsed="false">
      <c r="B33" s="59" t="s">
        <v>41</v>
      </c>
      <c r="C33" s="60" t="s">
        <v>66</v>
      </c>
      <c r="D33" s="60"/>
      <c r="E33" s="60"/>
      <c r="F33" s="60"/>
      <c r="G33" s="60"/>
      <c r="H33" s="60"/>
      <c r="I33" s="60"/>
      <c r="J33" s="60"/>
      <c r="K33" s="95"/>
    </row>
    <row r="34" customFormat="false" ht="15" hidden="false" customHeight="false" outlineLevel="0" collapsed="false">
      <c r="B34" s="59" t="s">
        <v>45</v>
      </c>
      <c r="C34" s="60" t="s">
        <v>67</v>
      </c>
      <c r="D34" s="60"/>
      <c r="E34" s="60"/>
      <c r="F34" s="60"/>
      <c r="G34" s="60"/>
      <c r="H34" s="60"/>
      <c r="I34" s="60"/>
      <c r="J34" s="60"/>
      <c r="K34" s="95"/>
    </row>
    <row r="35" customFormat="false" ht="15" hidden="false" customHeight="false" outlineLevel="0" collapsed="false">
      <c r="B35" s="59" t="s">
        <v>68</v>
      </c>
      <c r="C35" s="60" t="s">
        <v>69</v>
      </c>
      <c r="D35" s="60"/>
      <c r="E35" s="60"/>
      <c r="F35" s="60"/>
      <c r="G35" s="60"/>
      <c r="H35" s="60"/>
      <c r="I35" s="60"/>
      <c r="J35" s="60"/>
      <c r="K35" s="95"/>
    </row>
    <row r="36" customFormat="false" ht="15" hidden="false" customHeight="false" outlineLevel="0" collapsed="false">
      <c r="B36" s="59" t="s">
        <v>70</v>
      </c>
      <c r="C36" s="60" t="s">
        <v>71</v>
      </c>
      <c r="D36" s="60"/>
      <c r="E36" s="60"/>
      <c r="F36" s="60"/>
      <c r="G36" s="60"/>
      <c r="H36" s="60"/>
      <c r="I36" s="60"/>
      <c r="J36" s="60"/>
      <c r="K36" s="95"/>
    </row>
    <row r="37" customFormat="false" ht="15.75" hidden="false" customHeight="false" outlineLevel="0" collapsed="false">
      <c r="B37" s="62" t="s">
        <v>72</v>
      </c>
      <c r="C37" s="63" t="s">
        <v>159</v>
      </c>
      <c r="D37" s="63"/>
      <c r="E37" s="63"/>
      <c r="F37" s="63"/>
      <c r="G37" s="63"/>
      <c r="H37" s="63"/>
      <c r="I37" s="63"/>
      <c r="J37" s="63"/>
      <c r="K37" s="64"/>
    </row>
    <row r="38" customFormat="false" ht="15.75" hidden="false" customHeight="true" outlineLevel="0" collapsed="false">
      <c r="B38" s="65" t="s">
        <v>74</v>
      </c>
      <c r="C38" s="65"/>
      <c r="D38" s="65"/>
      <c r="E38" s="65"/>
      <c r="F38" s="65"/>
      <c r="G38" s="65"/>
      <c r="H38" s="65"/>
      <c r="I38" s="65"/>
      <c r="J38" s="65"/>
      <c r="K38" s="66" t="n">
        <f aca="false">SUM(K31:K37)</f>
        <v>1430</v>
      </c>
    </row>
    <row r="40" customFormat="false" ht="15.75" hidden="false" customHeight="true" outlineLevel="0" collapsed="false">
      <c r="B40" s="67" t="s">
        <v>75</v>
      </c>
      <c r="C40" s="67"/>
      <c r="D40" s="67"/>
      <c r="E40" s="67"/>
      <c r="F40" s="67"/>
      <c r="G40" s="67"/>
      <c r="H40" s="67"/>
      <c r="I40" s="67"/>
      <c r="J40" s="67"/>
      <c r="K40" s="67"/>
    </row>
    <row r="41" customFormat="false" ht="15.75" hidden="false" customHeight="true" outlineLevel="0" collapsed="false">
      <c r="B41" s="68" t="s">
        <v>76</v>
      </c>
      <c r="C41" s="68"/>
      <c r="D41" s="68"/>
      <c r="E41" s="68"/>
      <c r="F41" s="68"/>
      <c r="G41" s="68"/>
      <c r="H41" s="68"/>
      <c r="I41" s="68"/>
      <c r="J41" s="68"/>
      <c r="K41" s="68"/>
    </row>
    <row r="42" customFormat="false" ht="30" hidden="false" customHeight="true" outlineLevel="0" collapsed="false">
      <c r="B42" s="69" t="s">
        <v>77</v>
      </c>
      <c r="C42" s="70" t="s">
        <v>78</v>
      </c>
      <c r="D42" s="70"/>
      <c r="E42" s="70"/>
      <c r="F42" s="70"/>
      <c r="G42" s="70"/>
      <c r="H42" s="70"/>
      <c r="I42" s="70"/>
      <c r="J42" s="71" t="s">
        <v>79</v>
      </c>
      <c r="K42" s="72" t="s">
        <v>63</v>
      </c>
    </row>
    <row r="43" customFormat="false" ht="15" hidden="false" customHeight="true" outlineLevel="0" collapsed="false">
      <c r="B43" s="73" t="s">
        <v>35</v>
      </c>
      <c r="C43" s="25" t="s">
        <v>80</v>
      </c>
      <c r="D43" s="25"/>
      <c r="E43" s="25"/>
      <c r="F43" s="25"/>
      <c r="G43" s="25"/>
      <c r="H43" s="25"/>
      <c r="I43" s="25"/>
      <c r="J43" s="74" t="n">
        <v>0.0833</v>
      </c>
      <c r="K43" s="75" t="n">
        <f aca="false">J43*K38</f>
        <v>119.119</v>
      </c>
    </row>
    <row r="44" customFormat="false" ht="15.75" hidden="false" customHeight="true" outlineLevel="0" collapsed="false">
      <c r="B44" s="76" t="s">
        <v>38</v>
      </c>
      <c r="C44" s="77" t="s">
        <v>81</v>
      </c>
      <c r="D44" s="77"/>
      <c r="E44" s="77"/>
      <c r="F44" s="77"/>
      <c r="G44" s="77"/>
      <c r="H44" s="77"/>
      <c r="I44" s="77"/>
      <c r="J44" s="78" t="n">
        <v>0.0298</v>
      </c>
      <c r="K44" s="79" t="n">
        <f aca="false">J44*K38</f>
        <v>42.614</v>
      </c>
    </row>
    <row r="45" customFormat="false" ht="15.75" hidden="false" customHeight="true" outlineLevel="0" collapsed="false">
      <c r="B45" s="80" t="s">
        <v>82</v>
      </c>
      <c r="C45" s="80"/>
      <c r="D45" s="80"/>
      <c r="E45" s="80"/>
      <c r="F45" s="80"/>
      <c r="G45" s="80"/>
      <c r="H45" s="80"/>
      <c r="I45" s="80"/>
      <c r="J45" s="80"/>
      <c r="K45" s="66" t="n">
        <f aca="false">SUM(K43:K44)</f>
        <v>161.733</v>
      </c>
    </row>
    <row r="47" customFormat="false" ht="15.75" hidden="false" customHeight="true" outlineLevel="0" collapsed="false">
      <c r="B47" s="81" t="s">
        <v>83</v>
      </c>
      <c r="C47" s="81"/>
      <c r="D47" s="81"/>
      <c r="E47" s="81"/>
      <c r="F47" s="81"/>
      <c r="G47" s="81"/>
      <c r="H47" s="81"/>
      <c r="I47" s="81"/>
      <c r="J47" s="81"/>
      <c r="K47" s="81"/>
    </row>
    <row r="48" customFormat="false" ht="30.75" hidden="false" customHeight="true" outlineLevel="0" collapsed="false">
      <c r="B48" s="80" t="s">
        <v>84</v>
      </c>
      <c r="C48" s="82" t="s">
        <v>85</v>
      </c>
      <c r="D48" s="82"/>
      <c r="E48" s="82"/>
      <c r="F48" s="82"/>
      <c r="G48" s="82"/>
      <c r="H48" s="82"/>
      <c r="I48" s="82"/>
      <c r="J48" s="82" t="s">
        <v>79</v>
      </c>
      <c r="K48" s="83" t="s">
        <v>63</v>
      </c>
    </row>
    <row r="49" customFormat="false" ht="15" hidden="false" customHeight="true" outlineLevel="0" collapsed="false">
      <c r="B49" s="84" t="s">
        <v>35</v>
      </c>
      <c r="C49" s="85" t="s">
        <v>86</v>
      </c>
      <c r="D49" s="85"/>
      <c r="E49" s="85"/>
      <c r="F49" s="85"/>
      <c r="G49" s="85"/>
      <c r="H49" s="85"/>
      <c r="I49" s="85"/>
      <c r="J49" s="86" t="n">
        <v>0.2</v>
      </c>
      <c r="K49" s="87" t="n">
        <f aca="false">(K38+K45)*J49</f>
        <v>318.3466</v>
      </c>
    </row>
    <row r="50" customFormat="false" ht="15" hidden="false" customHeight="true" outlineLevel="0" collapsed="false">
      <c r="B50" s="73" t="s">
        <v>38</v>
      </c>
      <c r="C50" s="25" t="s">
        <v>87</v>
      </c>
      <c r="D50" s="25"/>
      <c r="E50" s="25"/>
      <c r="F50" s="25"/>
      <c r="G50" s="25"/>
      <c r="H50" s="25"/>
      <c r="I50" s="25"/>
      <c r="J50" s="88" t="n">
        <v>0.025</v>
      </c>
      <c r="K50" s="75" t="n">
        <f aca="false">(K38+K45)*J50</f>
        <v>39.793325</v>
      </c>
    </row>
    <row r="51" customFormat="false" ht="15" hidden="false" customHeight="true" outlineLevel="0" collapsed="false">
      <c r="B51" s="73" t="s">
        <v>41</v>
      </c>
      <c r="C51" s="25" t="s">
        <v>88</v>
      </c>
      <c r="D51" s="25"/>
      <c r="E51" s="25"/>
      <c r="F51" s="25"/>
      <c r="G51" s="25"/>
      <c r="H51" s="25"/>
      <c r="I51" s="25"/>
      <c r="J51" s="88" t="n">
        <v>0.06</v>
      </c>
      <c r="K51" s="75" t="n">
        <f aca="false">(K38+K45)*J51</f>
        <v>95.50398</v>
      </c>
    </row>
    <row r="52" customFormat="false" ht="15" hidden="false" customHeight="true" outlineLevel="0" collapsed="false">
      <c r="B52" s="73" t="s">
        <v>45</v>
      </c>
      <c r="C52" s="25" t="s">
        <v>89</v>
      </c>
      <c r="D52" s="25"/>
      <c r="E52" s="25"/>
      <c r="F52" s="25"/>
      <c r="G52" s="25"/>
      <c r="H52" s="25"/>
      <c r="I52" s="25"/>
      <c r="J52" s="88" t="n">
        <v>0.015</v>
      </c>
      <c r="K52" s="75" t="n">
        <f aca="false">(K38+K45)*J52</f>
        <v>23.875995</v>
      </c>
    </row>
    <row r="53" customFormat="false" ht="15" hidden="false" customHeight="true" outlineLevel="0" collapsed="false">
      <c r="B53" s="73" t="s">
        <v>68</v>
      </c>
      <c r="C53" s="25" t="s">
        <v>90</v>
      </c>
      <c r="D53" s="25"/>
      <c r="E53" s="25"/>
      <c r="F53" s="25"/>
      <c r="G53" s="25"/>
      <c r="H53" s="25"/>
      <c r="I53" s="25"/>
      <c r="J53" s="88" t="n">
        <v>0.01</v>
      </c>
      <c r="K53" s="75" t="n">
        <f aca="false">(K38+K45)*J53</f>
        <v>15.91733</v>
      </c>
    </row>
    <row r="54" customFormat="false" ht="15" hidden="false" customHeight="true" outlineLevel="0" collapsed="false">
      <c r="B54" s="73" t="s">
        <v>70</v>
      </c>
      <c r="C54" s="25" t="s">
        <v>91</v>
      </c>
      <c r="D54" s="25"/>
      <c r="E54" s="25"/>
      <c r="F54" s="25"/>
      <c r="G54" s="25"/>
      <c r="H54" s="25"/>
      <c r="I54" s="25"/>
      <c r="J54" s="88" t="n">
        <v>0.006</v>
      </c>
      <c r="K54" s="75" t="n">
        <f aca="false">(K38+K45)*J54</f>
        <v>9.550398</v>
      </c>
    </row>
    <row r="55" customFormat="false" ht="15" hidden="false" customHeight="true" outlineLevel="0" collapsed="false">
      <c r="B55" s="73" t="s">
        <v>72</v>
      </c>
      <c r="C55" s="25" t="s">
        <v>92</v>
      </c>
      <c r="D55" s="25"/>
      <c r="E55" s="25"/>
      <c r="F55" s="25"/>
      <c r="G55" s="25"/>
      <c r="H55" s="25"/>
      <c r="I55" s="25"/>
      <c r="J55" s="88" t="n">
        <v>0.002</v>
      </c>
      <c r="K55" s="75" t="n">
        <f aca="false">(K38+K45)*J55</f>
        <v>3.183466</v>
      </c>
    </row>
    <row r="56" customFormat="false" ht="15.75" hidden="false" customHeight="true" outlineLevel="0" collapsed="false">
      <c r="B56" s="76" t="s">
        <v>93</v>
      </c>
      <c r="C56" s="77" t="s">
        <v>94</v>
      </c>
      <c r="D56" s="77"/>
      <c r="E56" s="77"/>
      <c r="F56" s="77"/>
      <c r="G56" s="77"/>
      <c r="H56" s="77"/>
      <c r="I56" s="77"/>
      <c r="J56" s="90" t="n">
        <v>0.08</v>
      </c>
      <c r="K56" s="79" t="n">
        <f aca="false">(K38+K45)*J56</f>
        <v>127.33864</v>
      </c>
    </row>
    <row r="57" customFormat="false" ht="15.75" hidden="false" customHeight="true" outlineLevel="0" collapsed="false">
      <c r="B57" s="80" t="s">
        <v>82</v>
      </c>
      <c r="C57" s="80"/>
      <c r="D57" s="80"/>
      <c r="E57" s="80"/>
      <c r="F57" s="80"/>
      <c r="G57" s="80"/>
      <c r="H57" s="80"/>
      <c r="I57" s="80"/>
      <c r="J57" s="91" t="n">
        <f aca="false">SUM(J49:J56)</f>
        <v>0.398</v>
      </c>
      <c r="K57" s="66" t="n">
        <f aca="false">SUM(K49:K56)</f>
        <v>633.509734</v>
      </c>
    </row>
    <row r="59" customFormat="false" ht="15.75" hidden="false" customHeight="true" outlineLevel="0" collapsed="false">
      <c r="B59" s="67" t="s">
        <v>95</v>
      </c>
      <c r="C59" s="67"/>
      <c r="D59" s="67"/>
      <c r="E59" s="67"/>
      <c r="F59" s="67"/>
      <c r="G59" s="67"/>
      <c r="H59" s="67"/>
      <c r="I59" s="67"/>
      <c r="J59" s="67"/>
      <c r="K59" s="67"/>
    </row>
    <row r="60" customFormat="false" ht="15" hidden="false" customHeight="true" outlineLevel="0" collapsed="false">
      <c r="B60" s="92" t="s">
        <v>96</v>
      </c>
      <c r="C60" s="93" t="s">
        <v>97</v>
      </c>
      <c r="D60" s="93"/>
      <c r="E60" s="93"/>
      <c r="F60" s="93"/>
      <c r="G60" s="93"/>
      <c r="H60" s="93"/>
      <c r="I60" s="93"/>
      <c r="J60" s="93"/>
      <c r="K60" s="94" t="s">
        <v>63</v>
      </c>
    </row>
    <row r="61" customFormat="false" ht="15" hidden="false" customHeight="true" outlineLevel="0" collapsed="false">
      <c r="B61" s="73" t="s">
        <v>35</v>
      </c>
      <c r="C61" s="25" t="s">
        <v>98</v>
      </c>
      <c r="D61" s="25"/>
      <c r="E61" s="25"/>
      <c r="F61" s="25"/>
      <c r="G61" s="25"/>
      <c r="H61" s="25"/>
      <c r="I61" s="25"/>
      <c r="J61" s="25"/>
      <c r="K61" s="75" t="n">
        <f aca="false">((6.5*2)*22)-(6%*K31)</f>
        <v>200.2</v>
      </c>
    </row>
    <row r="62" customFormat="false" ht="15" hidden="false" customHeight="true" outlineLevel="0" collapsed="false">
      <c r="B62" s="73" t="s">
        <v>38</v>
      </c>
      <c r="C62" s="25" t="s">
        <v>99</v>
      </c>
      <c r="D62" s="25"/>
      <c r="E62" s="25"/>
      <c r="F62" s="25"/>
      <c r="G62" s="25"/>
      <c r="H62" s="25"/>
      <c r="I62" s="25"/>
      <c r="J62" s="25"/>
      <c r="K62" s="95"/>
    </row>
    <row r="63" customFormat="false" ht="15" hidden="false" customHeight="true" outlineLevel="0" collapsed="false">
      <c r="B63" s="73" t="s">
        <v>41</v>
      </c>
      <c r="C63" s="25" t="s">
        <v>100</v>
      </c>
      <c r="D63" s="25"/>
      <c r="E63" s="25"/>
      <c r="F63" s="25"/>
      <c r="G63" s="25"/>
      <c r="H63" s="25"/>
      <c r="I63" s="25"/>
      <c r="J63" s="25"/>
      <c r="K63" s="46" t="n">
        <f aca="false">21*22</f>
        <v>462</v>
      </c>
    </row>
    <row r="64" customFormat="false" ht="15" hidden="false" customHeight="true" outlineLevel="0" collapsed="false">
      <c r="B64" s="73" t="s">
        <v>45</v>
      </c>
      <c r="C64" s="25" t="s">
        <v>101</v>
      </c>
      <c r="D64" s="25"/>
      <c r="E64" s="25"/>
      <c r="F64" s="25"/>
      <c r="G64" s="25"/>
      <c r="H64" s="25"/>
      <c r="I64" s="25"/>
      <c r="J64" s="25"/>
      <c r="K64" s="96"/>
    </row>
    <row r="65" customFormat="false" ht="15" hidden="false" customHeight="true" outlineLevel="0" collapsed="false">
      <c r="B65" s="73" t="s">
        <v>68</v>
      </c>
      <c r="C65" s="25" t="s">
        <v>102</v>
      </c>
      <c r="D65" s="25"/>
      <c r="E65" s="25"/>
      <c r="F65" s="25"/>
      <c r="G65" s="25"/>
      <c r="H65" s="25"/>
      <c r="I65" s="25"/>
      <c r="J65" s="25"/>
      <c r="K65" s="46"/>
    </row>
    <row r="66" customFormat="false" ht="15" hidden="false" customHeight="true" outlineLevel="0" collapsed="false">
      <c r="B66" s="73" t="s">
        <v>70</v>
      </c>
      <c r="C66" s="31" t="s">
        <v>103</v>
      </c>
      <c r="D66" s="31"/>
      <c r="E66" s="31"/>
      <c r="F66" s="31"/>
      <c r="G66" s="31"/>
      <c r="H66" s="31"/>
      <c r="I66" s="31"/>
      <c r="J66" s="97"/>
      <c r="K66" s="75"/>
    </row>
    <row r="67" customFormat="false" ht="15.75" hidden="false" customHeight="true" outlineLevel="0" collapsed="false">
      <c r="B67" s="76" t="s">
        <v>72</v>
      </c>
      <c r="C67" s="77" t="s">
        <v>104</v>
      </c>
      <c r="D67" s="77"/>
      <c r="E67" s="77"/>
      <c r="F67" s="77"/>
      <c r="G67" s="77"/>
      <c r="H67" s="77"/>
      <c r="I67" s="77"/>
      <c r="J67" s="77"/>
      <c r="K67" s="79" t="n">
        <v>17</v>
      </c>
    </row>
    <row r="68" customFormat="false" ht="15.75" hidden="false" customHeight="true" outlineLevel="0" collapsed="false">
      <c r="B68" s="80" t="s">
        <v>82</v>
      </c>
      <c r="C68" s="80"/>
      <c r="D68" s="80"/>
      <c r="E68" s="80"/>
      <c r="F68" s="80"/>
      <c r="G68" s="80"/>
      <c r="H68" s="80"/>
      <c r="I68" s="80"/>
      <c r="J68" s="80"/>
      <c r="K68" s="66" t="n">
        <f aca="false">SUM(K61:K67)</f>
        <v>679.2</v>
      </c>
    </row>
    <row r="70" customFormat="false" ht="15.75" hidden="false" customHeight="true" outlineLevel="0" collapsed="false">
      <c r="B70" s="67" t="s">
        <v>105</v>
      </c>
      <c r="C70" s="67"/>
      <c r="D70" s="67"/>
      <c r="E70" s="67"/>
      <c r="F70" s="67"/>
      <c r="G70" s="67"/>
      <c r="H70" s="67"/>
      <c r="I70" s="67"/>
      <c r="J70" s="67"/>
      <c r="K70" s="67"/>
    </row>
    <row r="71" customFormat="false" ht="15" hidden="false" customHeight="true" outlineLevel="0" collapsed="false">
      <c r="B71" s="92" t="n">
        <v>2</v>
      </c>
      <c r="C71" s="93" t="s">
        <v>106</v>
      </c>
      <c r="D71" s="93"/>
      <c r="E71" s="93"/>
      <c r="F71" s="93"/>
      <c r="G71" s="93"/>
      <c r="H71" s="93"/>
      <c r="I71" s="93"/>
      <c r="J71" s="93"/>
      <c r="K71" s="94" t="s">
        <v>63</v>
      </c>
    </row>
    <row r="72" customFormat="false" ht="15" hidden="false" customHeight="true" outlineLevel="0" collapsed="false">
      <c r="B72" s="73" t="s">
        <v>77</v>
      </c>
      <c r="C72" s="25" t="s">
        <v>78</v>
      </c>
      <c r="D72" s="25"/>
      <c r="E72" s="25"/>
      <c r="F72" s="25"/>
      <c r="G72" s="25"/>
      <c r="H72" s="25"/>
      <c r="I72" s="25"/>
      <c r="J72" s="25"/>
      <c r="K72" s="75" t="n">
        <f aca="false">K45</f>
        <v>161.733</v>
      </c>
    </row>
    <row r="73" customFormat="false" ht="15" hidden="false" customHeight="true" outlineLevel="0" collapsed="false">
      <c r="B73" s="73" t="s">
        <v>84</v>
      </c>
      <c r="C73" s="25" t="s">
        <v>85</v>
      </c>
      <c r="D73" s="25"/>
      <c r="E73" s="25"/>
      <c r="F73" s="25"/>
      <c r="G73" s="25"/>
      <c r="H73" s="25"/>
      <c r="I73" s="25"/>
      <c r="J73" s="25"/>
      <c r="K73" s="75" t="n">
        <f aca="false">K57</f>
        <v>633.509734</v>
      </c>
    </row>
    <row r="74" customFormat="false" ht="15.75" hidden="false" customHeight="true" outlineLevel="0" collapsed="false">
      <c r="B74" s="76" t="s">
        <v>96</v>
      </c>
      <c r="C74" s="77" t="s">
        <v>97</v>
      </c>
      <c r="D74" s="77"/>
      <c r="E74" s="77"/>
      <c r="F74" s="77"/>
      <c r="G74" s="77"/>
      <c r="H74" s="77"/>
      <c r="I74" s="77"/>
      <c r="J74" s="77"/>
      <c r="K74" s="79" t="n">
        <f aca="false">K68</f>
        <v>679.2</v>
      </c>
    </row>
    <row r="75" customFormat="false" ht="15.75" hidden="false" customHeight="true" outlineLevel="0" collapsed="false">
      <c r="B75" s="80" t="s">
        <v>82</v>
      </c>
      <c r="C75" s="80"/>
      <c r="D75" s="80"/>
      <c r="E75" s="80"/>
      <c r="F75" s="80"/>
      <c r="G75" s="80"/>
      <c r="H75" s="80"/>
      <c r="I75" s="80"/>
      <c r="J75" s="80"/>
      <c r="K75" s="66" t="n">
        <f aca="false">SUM(K72:K74)</f>
        <v>1474.442734</v>
      </c>
    </row>
    <row r="77" customFormat="false" ht="15.75" hidden="false" customHeight="true" outlineLevel="0" collapsed="false">
      <c r="B77" s="67" t="s">
        <v>107</v>
      </c>
      <c r="C77" s="67"/>
      <c r="D77" s="67"/>
      <c r="E77" s="67"/>
      <c r="F77" s="67"/>
      <c r="G77" s="67"/>
      <c r="H77" s="67"/>
      <c r="I77" s="67"/>
      <c r="J77" s="67"/>
      <c r="K77" s="67"/>
    </row>
    <row r="78" customFormat="false" ht="30.75" hidden="false" customHeight="true" outlineLevel="0" collapsed="false">
      <c r="B78" s="80" t="n">
        <v>3</v>
      </c>
      <c r="C78" s="82" t="s">
        <v>108</v>
      </c>
      <c r="D78" s="82"/>
      <c r="E78" s="82"/>
      <c r="F78" s="82"/>
      <c r="G78" s="82"/>
      <c r="H78" s="82"/>
      <c r="I78" s="82"/>
      <c r="J78" s="82" t="s">
        <v>79</v>
      </c>
      <c r="K78" s="83" t="s">
        <v>63</v>
      </c>
    </row>
    <row r="79" customFormat="false" ht="15" hidden="false" customHeight="true" outlineLevel="0" collapsed="false">
      <c r="B79" s="84" t="s">
        <v>35</v>
      </c>
      <c r="C79" s="85" t="s">
        <v>109</v>
      </c>
      <c r="D79" s="85"/>
      <c r="E79" s="85"/>
      <c r="F79" s="85"/>
      <c r="G79" s="85"/>
      <c r="H79" s="85"/>
      <c r="I79" s="85"/>
      <c r="J79" s="98" t="n">
        <v>0.0046</v>
      </c>
      <c r="K79" s="87" t="n">
        <f aca="false">($K$38+$K$75)*J79</f>
        <v>13.3604365764</v>
      </c>
    </row>
    <row r="80" customFormat="false" ht="15" hidden="false" customHeight="true" outlineLevel="0" collapsed="false">
      <c r="B80" s="73" t="s">
        <v>38</v>
      </c>
      <c r="C80" s="25" t="s">
        <v>110</v>
      </c>
      <c r="D80" s="25"/>
      <c r="E80" s="25"/>
      <c r="F80" s="25"/>
      <c r="G80" s="25"/>
      <c r="H80" s="25"/>
      <c r="I80" s="25"/>
      <c r="J80" s="99" t="n">
        <f aca="false">(J79*J56)</f>
        <v>0.000368</v>
      </c>
      <c r="K80" s="87" t="n">
        <f aca="false">($K$38+$K$75)*J80</f>
        <v>1.068834926112</v>
      </c>
    </row>
    <row r="81" customFormat="false" ht="15" hidden="false" customHeight="true" outlineLevel="0" collapsed="false">
      <c r="B81" s="73" t="s">
        <v>41</v>
      </c>
      <c r="C81" s="25" t="s">
        <v>111</v>
      </c>
      <c r="D81" s="25"/>
      <c r="E81" s="25"/>
      <c r="F81" s="25"/>
      <c r="G81" s="25"/>
      <c r="H81" s="25"/>
      <c r="I81" s="25"/>
      <c r="J81" s="99" t="n">
        <v>0.04</v>
      </c>
      <c r="K81" s="87" t="n">
        <f aca="false">($K$38+$K$75)*J81</f>
        <v>116.17770936</v>
      </c>
    </row>
    <row r="82" customFormat="false" ht="15" hidden="false" customHeight="true" outlineLevel="0" collapsed="false">
      <c r="B82" s="73" t="s">
        <v>45</v>
      </c>
      <c r="C82" s="25" t="s">
        <v>112</v>
      </c>
      <c r="D82" s="25"/>
      <c r="E82" s="25"/>
      <c r="F82" s="25"/>
      <c r="G82" s="25"/>
      <c r="H82" s="25"/>
      <c r="I82" s="25"/>
      <c r="J82" s="99" t="n">
        <v>0.0194</v>
      </c>
      <c r="K82" s="87" t="n">
        <f aca="false">($K$38+$K$75)*J82</f>
        <v>56.3461890396</v>
      </c>
    </row>
    <row r="83" customFormat="false" ht="15" hidden="false" customHeight="true" outlineLevel="0" collapsed="false">
      <c r="B83" s="73" t="s">
        <v>68</v>
      </c>
      <c r="C83" s="25" t="s">
        <v>113</v>
      </c>
      <c r="D83" s="25"/>
      <c r="E83" s="25"/>
      <c r="F83" s="25"/>
      <c r="G83" s="25"/>
      <c r="H83" s="25"/>
      <c r="I83" s="25"/>
      <c r="J83" s="99" t="n">
        <f aca="false">(J82*J57)</f>
        <v>0.0077212</v>
      </c>
      <c r="K83" s="87" t="n">
        <f aca="false">($K$38+$K$75)*J83</f>
        <v>22.4257832377608</v>
      </c>
    </row>
    <row r="84" customFormat="false" ht="15.75" hidden="false" customHeight="true" outlineLevel="0" collapsed="false">
      <c r="B84" s="76" t="s">
        <v>70</v>
      </c>
      <c r="C84" s="77" t="s">
        <v>114</v>
      </c>
      <c r="D84" s="77"/>
      <c r="E84" s="77"/>
      <c r="F84" s="77"/>
      <c r="G84" s="77"/>
      <c r="H84" s="77"/>
      <c r="I84" s="77"/>
      <c r="J84" s="101"/>
      <c r="K84" s="87" t="n">
        <f aca="false">($K$37+$K$74)*J84</f>
        <v>0</v>
      </c>
    </row>
    <row r="85" customFormat="false" ht="15.75" hidden="false" customHeight="true" outlineLevel="0" collapsed="false">
      <c r="B85" s="80" t="s">
        <v>82</v>
      </c>
      <c r="C85" s="80"/>
      <c r="D85" s="80"/>
      <c r="E85" s="80"/>
      <c r="F85" s="80"/>
      <c r="G85" s="80"/>
      <c r="H85" s="80"/>
      <c r="I85" s="80"/>
      <c r="J85" s="102" t="n">
        <f aca="false">SUM(J79:J84)</f>
        <v>0.0720892</v>
      </c>
      <c r="K85" s="66" t="n">
        <f aca="false">SUM(K79:K84)</f>
        <v>209.378953139873</v>
      </c>
    </row>
    <row r="87" customFormat="false" ht="15.75" hidden="false" customHeight="true" outlineLevel="0" collapsed="false">
      <c r="B87" s="67" t="s">
        <v>115</v>
      </c>
      <c r="C87" s="67"/>
      <c r="D87" s="67"/>
      <c r="E87" s="67"/>
      <c r="F87" s="67"/>
      <c r="G87" s="67"/>
      <c r="H87" s="67"/>
      <c r="I87" s="67"/>
      <c r="J87" s="67"/>
      <c r="K87" s="67"/>
    </row>
    <row r="88" customFormat="false" ht="15" hidden="false" customHeight="true" outlineLevel="0" collapsed="false">
      <c r="B88" s="80" t="s">
        <v>116</v>
      </c>
      <c r="C88" s="82" t="s">
        <v>117</v>
      </c>
      <c r="D88" s="82"/>
      <c r="E88" s="82"/>
      <c r="F88" s="82"/>
      <c r="G88" s="82"/>
      <c r="H88" s="82"/>
      <c r="I88" s="82"/>
      <c r="J88" s="82" t="s">
        <v>79</v>
      </c>
      <c r="K88" s="83" t="s">
        <v>63</v>
      </c>
    </row>
    <row r="89" customFormat="false" ht="15.75" hidden="false" customHeight="false" outlineLevel="0" collapsed="false">
      <c r="B89" s="80"/>
      <c r="C89" s="82"/>
      <c r="D89" s="82"/>
      <c r="E89" s="82"/>
      <c r="F89" s="82"/>
      <c r="G89" s="82"/>
      <c r="H89" s="82"/>
      <c r="I89" s="82"/>
      <c r="J89" s="82"/>
      <c r="K89" s="83"/>
    </row>
    <row r="90" customFormat="false" ht="15" hidden="false" customHeight="true" outlineLevel="0" collapsed="false">
      <c r="B90" s="103" t="s">
        <v>35</v>
      </c>
      <c r="C90" s="85" t="s">
        <v>118</v>
      </c>
      <c r="D90" s="85"/>
      <c r="E90" s="85"/>
      <c r="F90" s="85"/>
      <c r="G90" s="85"/>
      <c r="H90" s="85"/>
      <c r="I90" s="85"/>
      <c r="J90" s="140" t="n">
        <f aca="false">(1/12)/30*22</f>
        <v>0.0611111111111111</v>
      </c>
      <c r="K90" s="105" t="n">
        <f aca="false">(K$57+K$38)*J90</f>
        <v>126.103372633333</v>
      </c>
    </row>
    <row r="91" customFormat="false" ht="15" hidden="false" customHeight="true" outlineLevel="0" collapsed="false">
      <c r="B91" s="30" t="s">
        <v>38</v>
      </c>
      <c r="C91" s="25" t="s">
        <v>119</v>
      </c>
      <c r="D91" s="25"/>
      <c r="E91" s="25"/>
      <c r="F91" s="25"/>
      <c r="G91" s="25"/>
      <c r="H91" s="25"/>
      <c r="I91" s="25"/>
      <c r="J91" s="106" t="n">
        <v>0.0104</v>
      </c>
      <c r="K91" s="105" t="n">
        <f aca="false">(K$57+K$38)*J91</f>
        <v>21.4605012336</v>
      </c>
    </row>
    <row r="92" customFormat="false" ht="15" hidden="false" customHeight="true" outlineLevel="0" collapsed="false">
      <c r="B92" s="30" t="s">
        <v>41</v>
      </c>
      <c r="C92" s="25" t="s">
        <v>120</v>
      </c>
      <c r="D92" s="25"/>
      <c r="E92" s="25"/>
      <c r="F92" s="25"/>
      <c r="G92" s="25"/>
      <c r="H92" s="25"/>
      <c r="I92" s="25"/>
      <c r="J92" s="106" t="n">
        <f aca="false">'[1]% Ausências Legais'!O8</f>
        <v>0.000462</v>
      </c>
      <c r="K92" s="105" t="n">
        <f aca="false">(K$57+K$38)*J92</f>
        <v>0.953341497108</v>
      </c>
    </row>
    <row r="93" customFormat="false" ht="15" hidden="false" customHeight="true" outlineLevel="0" collapsed="false">
      <c r="B93" s="30" t="s">
        <v>45</v>
      </c>
      <c r="C93" s="25" t="s">
        <v>121</v>
      </c>
      <c r="D93" s="25"/>
      <c r="E93" s="25"/>
      <c r="F93" s="25"/>
      <c r="G93" s="25"/>
      <c r="H93" s="25"/>
      <c r="I93" s="25"/>
      <c r="J93" s="106" t="n">
        <v>0.0021</v>
      </c>
      <c r="K93" s="105" t="n">
        <f aca="false">(K$57+K$38)*J93</f>
        <v>4.3333704414</v>
      </c>
    </row>
    <row r="94" customFormat="false" ht="15" hidden="false" customHeight="true" outlineLevel="0" collapsed="false">
      <c r="B94" s="30" t="s">
        <v>68</v>
      </c>
      <c r="C94" s="25" t="s">
        <v>122</v>
      </c>
      <c r="D94" s="25"/>
      <c r="E94" s="25"/>
      <c r="F94" s="25"/>
      <c r="G94" s="25"/>
      <c r="H94" s="25"/>
      <c r="I94" s="25"/>
      <c r="J94" s="106" t="n">
        <v>0.0004</v>
      </c>
      <c r="K94" s="105" t="n">
        <f aca="false">(K$57+K$38)*J94</f>
        <v>0.8254038936</v>
      </c>
    </row>
    <row r="95" customFormat="false" ht="15.75" hidden="false" customHeight="true" outlineLevel="0" collapsed="false">
      <c r="B95" s="107" t="s">
        <v>70</v>
      </c>
      <c r="C95" s="77" t="s">
        <v>123</v>
      </c>
      <c r="D95" s="77"/>
      <c r="E95" s="77"/>
      <c r="F95" s="77"/>
      <c r="G95" s="77"/>
      <c r="H95" s="77"/>
      <c r="I95" s="77"/>
      <c r="J95" s="106" t="n">
        <v>0.0068</v>
      </c>
      <c r="K95" s="105" t="n">
        <f aca="false">(K$57+K$38)*J95</f>
        <v>14.0318661912</v>
      </c>
    </row>
    <row r="96" customFormat="false" ht="15.75" hidden="false" customHeight="true" outlineLevel="0" collapsed="false">
      <c r="B96" s="80" t="s">
        <v>82</v>
      </c>
      <c r="C96" s="80"/>
      <c r="D96" s="80"/>
      <c r="E96" s="80"/>
      <c r="F96" s="80"/>
      <c r="G96" s="80"/>
      <c r="H96" s="80"/>
      <c r="I96" s="80"/>
      <c r="J96" s="102" t="n">
        <f aca="false">SUM(J90:J95)</f>
        <v>0.0812731111111111</v>
      </c>
      <c r="K96" s="66" t="n">
        <f aca="false">SUM(K90:K95)</f>
        <v>167.707855890241</v>
      </c>
    </row>
    <row r="97" customFormat="false" ht="15" hidden="false" customHeight="true" outlineLevel="0" collapsed="false">
      <c r="B97" s="108" t="s">
        <v>160</v>
      </c>
      <c r="C97" s="108"/>
      <c r="D97" s="108"/>
      <c r="E97" s="108"/>
      <c r="F97" s="108"/>
      <c r="G97" s="108"/>
      <c r="H97" s="108"/>
      <c r="I97" s="108"/>
      <c r="J97" s="108"/>
      <c r="K97" s="108"/>
    </row>
    <row r="98" customFormat="false" ht="15" hidden="false" customHeight="false" outlineLevel="0" collapsed="false"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customFormat="false" ht="15.75" hidden="false" customHeight="true" outlineLevel="0" collapsed="false">
      <c r="B99" s="67" t="s">
        <v>125</v>
      </c>
      <c r="C99" s="67"/>
      <c r="D99" s="67"/>
      <c r="E99" s="67"/>
      <c r="F99" s="67"/>
      <c r="G99" s="67"/>
      <c r="H99" s="67"/>
      <c r="I99" s="67"/>
      <c r="J99" s="67"/>
      <c r="K99" s="67"/>
    </row>
    <row r="100" customFormat="false" ht="30.75" hidden="false" customHeight="true" outlineLevel="0" collapsed="false">
      <c r="B100" s="80" t="s">
        <v>126</v>
      </c>
      <c r="C100" s="82" t="s">
        <v>127</v>
      </c>
      <c r="D100" s="82"/>
      <c r="E100" s="82"/>
      <c r="F100" s="82"/>
      <c r="G100" s="82"/>
      <c r="H100" s="82"/>
      <c r="I100" s="82"/>
      <c r="J100" s="82" t="s">
        <v>79</v>
      </c>
      <c r="K100" s="83" t="s">
        <v>63</v>
      </c>
    </row>
    <row r="101" customFormat="false" ht="15.75" hidden="false" customHeight="true" outlineLevel="0" collapsed="false">
      <c r="B101" s="109" t="s">
        <v>35</v>
      </c>
      <c r="C101" s="110" t="s">
        <v>128</v>
      </c>
      <c r="D101" s="110"/>
      <c r="E101" s="110"/>
      <c r="F101" s="110"/>
      <c r="G101" s="110"/>
      <c r="H101" s="110"/>
      <c r="I101" s="110"/>
      <c r="J101" s="111" t="n">
        <v>0</v>
      </c>
      <c r="K101" s="141"/>
    </row>
    <row r="102" customFormat="false" ht="15.75" hidden="false" customHeight="true" outlineLevel="0" collapsed="false">
      <c r="B102" s="80" t="s">
        <v>82</v>
      </c>
      <c r="C102" s="80"/>
      <c r="D102" s="80"/>
      <c r="E102" s="80"/>
      <c r="F102" s="80"/>
      <c r="G102" s="80"/>
      <c r="H102" s="80"/>
      <c r="I102" s="80"/>
      <c r="J102" s="80"/>
      <c r="K102" s="142"/>
    </row>
    <row r="104" customFormat="false" ht="15.75" hidden="false" customHeight="true" outlineLevel="0" collapsed="false">
      <c r="B104" s="67" t="s">
        <v>129</v>
      </c>
      <c r="C104" s="67"/>
      <c r="D104" s="67"/>
      <c r="E104" s="67"/>
      <c r="F104" s="67"/>
      <c r="G104" s="67"/>
      <c r="H104" s="67"/>
      <c r="I104" s="67"/>
      <c r="J104" s="67"/>
      <c r="K104" s="67"/>
    </row>
    <row r="105" customFormat="false" ht="30" hidden="false" customHeight="true" outlineLevel="0" collapsed="false">
      <c r="B105" s="92" t="n">
        <v>4</v>
      </c>
      <c r="C105" s="93" t="s">
        <v>130</v>
      </c>
      <c r="D105" s="93"/>
      <c r="E105" s="93"/>
      <c r="F105" s="93"/>
      <c r="G105" s="93"/>
      <c r="H105" s="93"/>
      <c r="I105" s="93"/>
      <c r="J105" s="93" t="s">
        <v>79</v>
      </c>
      <c r="K105" s="94" t="s">
        <v>63</v>
      </c>
    </row>
    <row r="106" customFormat="false" ht="15" hidden="false" customHeight="true" outlineLevel="0" collapsed="false">
      <c r="B106" s="73" t="s">
        <v>116</v>
      </c>
      <c r="C106" s="30" t="s">
        <v>131</v>
      </c>
      <c r="D106" s="30"/>
      <c r="E106" s="30"/>
      <c r="F106" s="30"/>
      <c r="G106" s="30"/>
      <c r="H106" s="30"/>
      <c r="I106" s="30"/>
      <c r="J106" s="106" t="n">
        <f aca="false">J96</f>
        <v>0.0812731111111111</v>
      </c>
      <c r="K106" s="114" t="n">
        <f aca="false">K96</f>
        <v>167.707855890241</v>
      </c>
    </row>
    <row r="107" customFormat="false" ht="15.75" hidden="false" customHeight="true" outlineLevel="0" collapsed="false">
      <c r="B107" s="76" t="s">
        <v>126</v>
      </c>
      <c r="C107" s="107" t="s">
        <v>132</v>
      </c>
      <c r="D107" s="107"/>
      <c r="E107" s="107"/>
      <c r="F107" s="107"/>
      <c r="G107" s="107"/>
      <c r="H107" s="107"/>
      <c r="I107" s="107"/>
      <c r="J107" s="115" t="n">
        <v>0</v>
      </c>
      <c r="K107" s="116"/>
    </row>
    <row r="108" customFormat="false" ht="15.75" hidden="false" customHeight="true" outlineLevel="0" collapsed="false">
      <c r="B108" s="80" t="s">
        <v>82</v>
      </c>
      <c r="C108" s="80"/>
      <c r="D108" s="80"/>
      <c r="E108" s="80"/>
      <c r="F108" s="80"/>
      <c r="G108" s="80"/>
      <c r="H108" s="80"/>
      <c r="I108" s="80"/>
      <c r="J108" s="80"/>
      <c r="K108" s="66" t="n">
        <f aca="false">SUM(K106:K107)</f>
        <v>167.707855890241</v>
      </c>
    </row>
    <row r="111" customFormat="false" ht="15.75" hidden="false" customHeight="true" outlineLevel="0" collapsed="false">
      <c r="B111" s="67" t="s">
        <v>133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customFormat="false" ht="15.75" hidden="false" customHeight="true" outlineLevel="0" collapsed="false">
      <c r="B112" s="80" t="n">
        <v>5</v>
      </c>
      <c r="C112" s="117" t="s">
        <v>134</v>
      </c>
      <c r="D112" s="117"/>
      <c r="E112" s="117"/>
      <c r="F112" s="117"/>
      <c r="G112" s="117"/>
      <c r="H112" s="117"/>
      <c r="I112" s="117"/>
      <c r="J112" s="117"/>
      <c r="K112" s="118" t="s">
        <v>63</v>
      </c>
    </row>
    <row r="113" customFormat="false" ht="15" hidden="false" customHeight="true" outlineLevel="0" collapsed="false">
      <c r="B113" s="119" t="s">
        <v>35</v>
      </c>
      <c r="C113" s="120" t="s">
        <v>135</v>
      </c>
      <c r="D113" s="120"/>
      <c r="E113" s="120"/>
      <c r="F113" s="120"/>
      <c r="G113" s="120"/>
      <c r="H113" s="120"/>
      <c r="I113" s="120"/>
      <c r="J113" s="120"/>
      <c r="K113" s="143" t="n">
        <f aca="false">('Equipamentos Limpeza'!K41+'Equipamentos Área Externa'!K32)/31</f>
        <v>74.7637527953215</v>
      </c>
    </row>
    <row r="114" customFormat="false" ht="15" hidden="false" customHeight="true" outlineLevel="0" collapsed="false">
      <c r="B114" s="84" t="s">
        <v>35</v>
      </c>
      <c r="C114" s="85" t="s">
        <v>136</v>
      </c>
      <c r="D114" s="85"/>
      <c r="E114" s="85"/>
      <c r="F114" s="85"/>
      <c r="G114" s="85"/>
      <c r="H114" s="85"/>
      <c r="I114" s="85"/>
      <c r="J114" s="85"/>
      <c r="K114" s="122"/>
    </row>
    <row r="115" customFormat="false" ht="15" hidden="false" customHeight="true" outlineLevel="0" collapsed="false">
      <c r="B115" s="73" t="s">
        <v>38</v>
      </c>
      <c r="C115" s="25" t="s">
        <v>137</v>
      </c>
      <c r="D115" s="25"/>
      <c r="E115" s="25"/>
      <c r="F115" s="25"/>
      <c r="G115" s="25"/>
      <c r="H115" s="25"/>
      <c r="I115" s="25"/>
      <c r="J115" s="25"/>
      <c r="K115" s="46" t="n">
        <f aca="false">'Materiais de Consumo'!H56/31/12</f>
        <v>856.856838709678</v>
      </c>
    </row>
    <row r="116" customFormat="false" ht="15" hidden="false" customHeight="true" outlineLevel="0" collapsed="false">
      <c r="B116" s="73" t="s">
        <v>41</v>
      </c>
      <c r="C116" s="25" t="s">
        <v>138</v>
      </c>
      <c r="D116" s="25"/>
      <c r="E116" s="25"/>
      <c r="F116" s="25"/>
      <c r="G116" s="25"/>
      <c r="H116" s="25"/>
      <c r="I116" s="25"/>
      <c r="J116" s="25"/>
      <c r="K116" s="46" t="n">
        <f aca="false">Uniforme!G17/12</f>
        <v>29.53875</v>
      </c>
    </row>
    <row r="117" customFormat="false" ht="15.75" hidden="false" customHeight="false" outlineLevel="0" collapsed="false">
      <c r="B117" s="76" t="s">
        <v>45</v>
      </c>
      <c r="C117" s="144"/>
      <c r="D117" s="144"/>
      <c r="E117" s="144"/>
      <c r="F117" s="144"/>
      <c r="G117" s="144"/>
      <c r="H117" s="144"/>
      <c r="I117" s="144"/>
      <c r="J117" s="144"/>
      <c r="K117" s="123"/>
    </row>
    <row r="118" customFormat="false" ht="15.75" hidden="false" customHeight="true" outlineLevel="0" collapsed="false">
      <c r="B118" s="80" t="s">
        <v>82</v>
      </c>
      <c r="C118" s="80"/>
      <c r="D118" s="80"/>
      <c r="E118" s="80"/>
      <c r="F118" s="80"/>
      <c r="G118" s="80"/>
      <c r="H118" s="80"/>
      <c r="I118" s="80"/>
      <c r="J118" s="80"/>
      <c r="K118" s="66" t="n">
        <f aca="false">SUM(K114:K117)</f>
        <v>886.395588709678</v>
      </c>
    </row>
    <row r="119" customFormat="false" ht="15" hidden="false" customHeight="false" outlineLevel="0" collapsed="false">
      <c r="B119" s="124"/>
      <c r="C119" s="124"/>
      <c r="D119" s="124"/>
      <c r="E119" s="124"/>
      <c r="F119" s="124"/>
      <c r="G119" s="124"/>
      <c r="H119" s="124"/>
    </row>
    <row r="121" customFormat="false" ht="15.75" hidden="false" customHeight="true" outlineLevel="0" collapsed="false">
      <c r="B121" s="67" t="s">
        <v>139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customFormat="false" ht="30.75" hidden="false" customHeight="true" outlineLevel="0" collapsed="false">
      <c r="B122" s="80" t="n">
        <v>6</v>
      </c>
      <c r="C122" s="117" t="s">
        <v>140</v>
      </c>
      <c r="D122" s="117"/>
      <c r="E122" s="117"/>
      <c r="F122" s="117"/>
      <c r="G122" s="117"/>
      <c r="H122" s="117"/>
      <c r="I122" s="117"/>
      <c r="J122" s="117" t="s">
        <v>141</v>
      </c>
      <c r="K122" s="118" t="s">
        <v>63</v>
      </c>
    </row>
    <row r="123" customFormat="false" ht="15" hidden="false" customHeight="true" outlineLevel="0" collapsed="false">
      <c r="B123" s="84" t="s">
        <v>35</v>
      </c>
      <c r="C123" s="85" t="s">
        <v>142</v>
      </c>
      <c r="D123" s="85"/>
      <c r="E123" s="85"/>
      <c r="F123" s="85"/>
      <c r="G123" s="85"/>
      <c r="H123" s="85"/>
      <c r="I123" s="85"/>
      <c r="J123" s="145" t="n">
        <v>0.03</v>
      </c>
      <c r="K123" s="122" t="n">
        <f aca="false">J123*K139</f>
        <v>125.037753952194</v>
      </c>
    </row>
    <row r="124" customFormat="false" ht="15" hidden="false" customHeight="true" outlineLevel="0" collapsed="false">
      <c r="B124" s="73" t="s">
        <v>38</v>
      </c>
      <c r="C124" s="25" t="s">
        <v>143</v>
      </c>
      <c r="D124" s="25"/>
      <c r="E124" s="25"/>
      <c r="F124" s="25"/>
      <c r="G124" s="25"/>
      <c r="H124" s="25"/>
      <c r="I124" s="25"/>
      <c r="J124" s="146" t="n">
        <v>0.0679</v>
      </c>
      <c r="K124" s="46" t="n">
        <f aca="false">J124*(K123+$K$139)</f>
        <v>291.492179938486</v>
      </c>
    </row>
    <row r="125" customFormat="false" ht="15" hidden="false" customHeight="true" outlineLevel="0" collapsed="false">
      <c r="B125" s="73" t="s">
        <v>41</v>
      </c>
      <c r="C125" s="25" t="s">
        <v>144</v>
      </c>
      <c r="D125" s="25"/>
      <c r="E125" s="25"/>
      <c r="F125" s="25"/>
      <c r="G125" s="25"/>
      <c r="H125" s="25"/>
      <c r="I125" s="25"/>
      <c r="J125" s="127" t="n">
        <f aca="false">SUM(J126:J129)</f>
        <v>0.1425</v>
      </c>
      <c r="K125" s="46"/>
    </row>
    <row r="126" customFormat="false" ht="15" hidden="false" customHeight="true" outlineLevel="0" collapsed="false">
      <c r="B126" s="73"/>
      <c r="C126" s="30"/>
      <c r="D126" s="25" t="s">
        <v>145</v>
      </c>
      <c r="E126" s="25"/>
      <c r="F126" s="25"/>
      <c r="G126" s="25"/>
      <c r="H126" s="25"/>
      <c r="I126" s="25"/>
      <c r="J126" s="147" t="n">
        <f aca="false">1.65%+7.6%</f>
        <v>0.0925</v>
      </c>
      <c r="K126" s="46" t="n">
        <f aca="false">(K139+K123+K124)/(1-J125)*J126</f>
        <v>494.533053726902</v>
      </c>
    </row>
    <row r="127" customFormat="false" ht="15" hidden="false" customHeight="true" outlineLevel="0" collapsed="false">
      <c r="B127" s="73"/>
      <c r="C127" s="30"/>
      <c r="D127" s="25" t="s">
        <v>146</v>
      </c>
      <c r="E127" s="25"/>
      <c r="F127" s="25"/>
      <c r="G127" s="25"/>
      <c r="H127" s="25"/>
      <c r="I127" s="25"/>
      <c r="J127" s="74" t="n">
        <v>0</v>
      </c>
      <c r="K127" s="46"/>
    </row>
    <row r="128" customFormat="false" ht="15" hidden="false" customHeight="true" outlineLevel="0" collapsed="false">
      <c r="B128" s="73"/>
      <c r="C128" s="30"/>
      <c r="D128" s="25" t="s">
        <v>147</v>
      </c>
      <c r="E128" s="25"/>
      <c r="F128" s="25"/>
      <c r="G128" s="25"/>
      <c r="H128" s="25"/>
      <c r="I128" s="25"/>
      <c r="J128" s="147" t="n">
        <v>0.05</v>
      </c>
      <c r="K128" s="46" t="n">
        <f aca="false">(K139+K123+K124)/(1-J125)*J128</f>
        <v>267.315164176704</v>
      </c>
    </row>
    <row r="129" customFormat="false" ht="15.75" hidden="false" customHeight="true" outlineLevel="0" collapsed="false">
      <c r="B129" s="76"/>
      <c r="C129" s="107"/>
      <c r="D129" s="77" t="s">
        <v>148</v>
      </c>
      <c r="E129" s="77"/>
      <c r="F129" s="77"/>
      <c r="G129" s="77"/>
      <c r="H129" s="77"/>
      <c r="I129" s="77"/>
      <c r="J129" s="78" t="n">
        <v>0</v>
      </c>
      <c r="K129" s="123"/>
    </row>
    <row r="130" customFormat="false" ht="15.75" hidden="false" customHeight="true" outlineLevel="0" collapsed="false">
      <c r="B130" s="80" t="s">
        <v>82</v>
      </c>
      <c r="C130" s="80"/>
      <c r="D130" s="80"/>
      <c r="E130" s="80"/>
      <c r="F130" s="80"/>
      <c r="G130" s="80"/>
      <c r="H130" s="80"/>
      <c r="I130" s="80"/>
      <c r="J130" s="80"/>
      <c r="K130" s="66" t="n">
        <f aca="false">SUM(K123:K129)</f>
        <v>1178.37815179429</v>
      </c>
    </row>
    <row r="132" customFormat="false" ht="15.75" hidden="false" customHeight="true" outlineLevel="0" collapsed="false">
      <c r="B132" s="67" t="s">
        <v>149</v>
      </c>
      <c r="C132" s="67"/>
      <c r="D132" s="67"/>
      <c r="E132" s="67"/>
      <c r="F132" s="67"/>
      <c r="G132" s="67"/>
      <c r="H132" s="67"/>
      <c r="I132" s="67"/>
      <c r="J132" s="67"/>
      <c r="K132" s="67"/>
    </row>
    <row r="133" customFormat="false" ht="15.75" hidden="false" customHeight="true" outlineLevel="0" collapsed="false">
      <c r="B133" s="80" t="s">
        <v>150</v>
      </c>
      <c r="C133" s="80"/>
      <c r="D133" s="80"/>
      <c r="E133" s="80"/>
      <c r="F133" s="80"/>
      <c r="G133" s="80"/>
      <c r="H133" s="80"/>
      <c r="I133" s="80"/>
      <c r="J133" s="80"/>
      <c r="K133" s="83" t="s">
        <v>63</v>
      </c>
    </row>
    <row r="134" customFormat="false" ht="15" hidden="false" customHeight="true" outlineLevel="0" collapsed="false">
      <c r="B134" s="34" t="s">
        <v>35</v>
      </c>
      <c r="C134" s="85" t="s">
        <v>151</v>
      </c>
      <c r="D134" s="85"/>
      <c r="E134" s="85"/>
      <c r="F134" s="85"/>
      <c r="G134" s="85"/>
      <c r="H134" s="85"/>
      <c r="I134" s="85"/>
      <c r="J134" s="85"/>
      <c r="K134" s="87" t="n">
        <f aca="false">K38</f>
        <v>1430</v>
      </c>
    </row>
    <row r="135" customFormat="false" ht="15" hidden="false" customHeight="true" outlineLevel="0" collapsed="false">
      <c r="B135" s="129" t="s">
        <v>38</v>
      </c>
      <c r="C135" s="25" t="s">
        <v>75</v>
      </c>
      <c r="D135" s="25"/>
      <c r="E135" s="25"/>
      <c r="F135" s="25"/>
      <c r="G135" s="25"/>
      <c r="H135" s="25"/>
      <c r="I135" s="25"/>
      <c r="J135" s="25"/>
      <c r="K135" s="75" t="n">
        <f aca="false">K75</f>
        <v>1474.442734</v>
      </c>
    </row>
    <row r="136" customFormat="false" ht="15" hidden="false" customHeight="true" outlineLevel="0" collapsed="false">
      <c r="B136" s="129" t="s">
        <v>41</v>
      </c>
      <c r="C136" s="25" t="s">
        <v>152</v>
      </c>
      <c r="D136" s="25"/>
      <c r="E136" s="25"/>
      <c r="F136" s="25"/>
      <c r="G136" s="25"/>
      <c r="H136" s="25"/>
      <c r="I136" s="25"/>
      <c r="J136" s="25"/>
      <c r="K136" s="75" t="n">
        <f aca="false">K85</f>
        <v>209.378953139873</v>
      </c>
    </row>
    <row r="137" customFormat="false" ht="15" hidden="false" customHeight="true" outlineLevel="0" collapsed="false">
      <c r="B137" s="129" t="s">
        <v>45</v>
      </c>
      <c r="C137" s="25" t="s">
        <v>153</v>
      </c>
      <c r="D137" s="25"/>
      <c r="E137" s="25"/>
      <c r="F137" s="25"/>
      <c r="G137" s="25"/>
      <c r="H137" s="25"/>
      <c r="I137" s="25"/>
      <c r="J137" s="25"/>
      <c r="K137" s="75" t="n">
        <f aca="false">K108</f>
        <v>167.707855890241</v>
      </c>
    </row>
    <row r="138" customFormat="false" ht="15" hidden="false" customHeight="true" outlineLevel="0" collapsed="false">
      <c r="B138" s="129" t="s">
        <v>68</v>
      </c>
      <c r="C138" s="25" t="s">
        <v>133</v>
      </c>
      <c r="D138" s="25"/>
      <c r="E138" s="25"/>
      <c r="F138" s="25"/>
      <c r="G138" s="25"/>
      <c r="H138" s="25"/>
      <c r="I138" s="25"/>
      <c r="J138" s="25"/>
      <c r="K138" s="46" t="n">
        <f aca="false">K118</f>
        <v>886.395588709678</v>
      </c>
    </row>
    <row r="139" customFormat="false" ht="15" hidden="false" customHeight="true" outlineLevel="0" collapsed="false">
      <c r="B139" s="129" t="s">
        <v>154</v>
      </c>
      <c r="C139" s="129"/>
      <c r="D139" s="129"/>
      <c r="E139" s="129"/>
      <c r="F139" s="129"/>
      <c r="G139" s="129"/>
      <c r="H139" s="129"/>
      <c r="I139" s="129"/>
      <c r="J139" s="129"/>
      <c r="K139" s="46" t="n">
        <f aca="false">SUM(K134:K138)</f>
        <v>4167.92513173979</v>
      </c>
    </row>
    <row r="140" customFormat="false" ht="15.75" hidden="false" customHeight="true" outlineLevel="0" collapsed="false">
      <c r="B140" s="130" t="s">
        <v>70</v>
      </c>
      <c r="C140" s="77" t="s">
        <v>139</v>
      </c>
      <c r="D140" s="77"/>
      <c r="E140" s="77"/>
      <c r="F140" s="77"/>
      <c r="G140" s="77"/>
      <c r="H140" s="77"/>
      <c r="I140" s="77"/>
      <c r="J140" s="77"/>
      <c r="K140" s="123" t="n">
        <f aca="false">K130</f>
        <v>1178.37815179429</v>
      </c>
    </row>
    <row r="141" customFormat="false" ht="15.75" hidden="false" customHeight="true" outlineLevel="0" collapsed="false">
      <c r="B141" s="131" t="s">
        <v>155</v>
      </c>
      <c r="C141" s="131"/>
      <c r="D141" s="131"/>
      <c r="E141" s="131"/>
      <c r="F141" s="131"/>
      <c r="G141" s="131"/>
      <c r="H141" s="131"/>
      <c r="I141" s="131"/>
      <c r="J141" s="131"/>
      <c r="K141" s="132" t="n">
        <f aca="false">SUM(K139:K140)</f>
        <v>5346.30328353408</v>
      </c>
    </row>
  </sheetData>
  <mergeCells count="130">
    <mergeCell ref="B3:K3"/>
    <mergeCell ref="B4:K4"/>
    <mergeCell ref="B5:K5"/>
    <mergeCell ref="C7:K7"/>
    <mergeCell ref="C8:K8"/>
    <mergeCell ref="C9:K9"/>
    <mergeCell ref="B10:I10"/>
    <mergeCell ref="B11:K11"/>
    <mergeCell ref="C12:I12"/>
    <mergeCell ref="J12:K12"/>
    <mergeCell ref="C13:I13"/>
    <mergeCell ref="J13:K13"/>
    <mergeCell ref="C14:I14"/>
    <mergeCell ref="J14:K14"/>
    <mergeCell ref="C15:I15"/>
    <mergeCell ref="J15:K15"/>
    <mergeCell ref="C16:I16"/>
    <mergeCell ref="J16:K16"/>
    <mergeCell ref="B18:K18"/>
    <mergeCell ref="B19:I19"/>
    <mergeCell ref="B20:I20"/>
    <mergeCell ref="B22:K22"/>
    <mergeCell ref="C23:J23"/>
    <mergeCell ref="C24:J24"/>
    <mergeCell ref="C25:J25"/>
    <mergeCell ref="C26:J26"/>
    <mergeCell ref="C27:J27"/>
    <mergeCell ref="B29:J29"/>
    <mergeCell ref="C30:J30"/>
    <mergeCell ref="C31:J31"/>
    <mergeCell ref="C32:J32"/>
    <mergeCell ref="C33:J33"/>
    <mergeCell ref="C34:J34"/>
    <mergeCell ref="C35:J35"/>
    <mergeCell ref="C36:J36"/>
    <mergeCell ref="C37:J37"/>
    <mergeCell ref="B38:J38"/>
    <mergeCell ref="B40:K40"/>
    <mergeCell ref="B41:K41"/>
    <mergeCell ref="C42:I42"/>
    <mergeCell ref="C43:I43"/>
    <mergeCell ref="C44:I44"/>
    <mergeCell ref="B45:J45"/>
    <mergeCell ref="B47:K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B57:I57"/>
    <mergeCell ref="B59:K59"/>
    <mergeCell ref="C60:J60"/>
    <mergeCell ref="C61:J61"/>
    <mergeCell ref="C62:J62"/>
    <mergeCell ref="C63:J63"/>
    <mergeCell ref="C64:J64"/>
    <mergeCell ref="C65:J65"/>
    <mergeCell ref="C66:I66"/>
    <mergeCell ref="C67:J67"/>
    <mergeCell ref="B68:J68"/>
    <mergeCell ref="B70:K70"/>
    <mergeCell ref="C71:J71"/>
    <mergeCell ref="C72:J72"/>
    <mergeCell ref="C73:J73"/>
    <mergeCell ref="C74:J74"/>
    <mergeCell ref="B75:J75"/>
    <mergeCell ref="B77:K77"/>
    <mergeCell ref="C78:I78"/>
    <mergeCell ref="C79:I79"/>
    <mergeCell ref="C80:I80"/>
    <mergeCell ref="C81:I81"/>
    <mergeCell ref="C82:I82"/>
    <mergeCell ref="C83:I83"/>
    <mergeCell ref="C84:I84"/>
    <mergeCell ref="B85:I85"/>
    <mergeCell ref="B87:K87"/>
    <mergeCell ref="B88:B89"/>
    <mergeCell ref="C88:I89"/>
    <mergeCell ref="J88:J89"/>
    <mergeCell ref="K88:K89"/>
    <mergeCell ref="C90:I90"/>
    <mergeCell ref="C91:I91"/>
    <mergeCell ref="C92:I92"/>
    <mergeCell ref="C93:I93"/>
    <mergeCell ref="C94:I94"/>
    <mergeCell ref="C95:I95"/>
    <mergeCell ref="B96:I96"/>
    <mergeCell ref="B97:K98"/>
    <mergeCell ref="B99:K99"/>
    <mergeCell ref="C100:I100"/>
    <mergeCell ref="C101:I101"/>
    <mergeCell ref="B102:J102"/>
    <mergeCell ref="B104:K104"/>
    <mergeCell ref="C105:I105"/>
    <mergeCell ref="C106:I106"/>
    <mergeCell ref="C107:I107"/>
    <mergeCell ref="B108:J108"/>
    <mergeCell ref="B111:K111"/>
    <mergeCell ref="C112:J112"/>
    <mergeCell ref="C113:J113"/>
    <mergeCell ref="C114:J114"/>
    <mergeCell ref="C115:J115"/>
    <mergeCell ref="C116:J116"/>
    <mergeCell ref="C117:J117"/>
    <mergeCell ref="B118:J118"/>
    <mergeCell ref="B119:H119"/>
    <mergeCell ref="B121:K121"/>
    <mergeCell ref="C122:I122"/>
    <mergeCell ref="C123:I123"/>
    <mergeCell ref="C124:I124"/>
    <mergeCell ref="C125:I125"/>
    <mergeCell ref="D126:I126"/>
    <mergeCell ref="D127:I127"/>
    <mergeCell ref="D128:I128"/>
    <mergeCell ref="D129:I129"/>
    <mergeCell ref="B130:J130"/>
    <mergeCell ref="B132:K132"/>
    <mergeCell ref="B133:J133"/>
    <mergeCell ref="C134:J134"/>
    <mergeCell ref="C135:J135"/>
    <mergeCell ref="C136:J136"/>
    <mergeCell ref="C137:J137"/>
    <mergeCell ref="C138:J138"/>
    <mergeCell ref="B139:J139"/>
    <mergeCell ref="C140:J140"/>
    <mergeCell ref="B141:J14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2:K1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90" activeCellId="0" sqref="K90"/>
    </sheetView>
  </sheetViews>
  <sheetFormatPr defaultColWidth="8.6875" defaultRowHeight="15" zeroHeight="false" outlineLevelRow="0" outlineLevelCol="0"/>
  <cols>
    <col collapsed="false" customWidth="true" hidden="false" outlineLevel="0" max="10" min="10" style="0" width="12.29"/>
    <col collapsed="false" customWidth="true" hidden="false" outlineLevel="0" max="11" min="11" style="0" width="28.42"/>
  </cols>
  <sheetData>
    <row r="2" customFormat="false" ht="20.25" hidden="false" customHeight="true" outlineLevel="0" collapsed="false"/>
    <row r="3" customFormat="false" ht="67.5" hidden="false" customHeight="true" outlineLevel="0" collapsed="false"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customFormat="false" ht="75.75" hidden="false" customHeight="true" outlineLevel="0" collapsed="false">
      <c r="B4" s="20" t="s">
        <v>29</v>
      </c>
      <c r="C4" s="20"/>
      <c r="D4" s="20"/>
      <c r="E4" s="20"/>
      <c r="F4" s="20"/>
      <c r="G4" s="20"/>
      <c r="H4" s="20"/>
      <c r="I4" s="20"/>
      <c r="J4" s="20"/>
      <c r="K4" s="20"/>
    </row>
    <row r="5" customFormat="false" ht="26.25" hidden="false" customHeight="true" outlineLevel="0" collapsed="false">
      <c r="B5" s="21" t="s">
        <v>30</v>
      </c>
      <c r="C5" s="21"/>
      <c r="D5" s="21"/>
      <c r="E5" s="21"/>
      <c r="F5" s="21"/>
      <c r="G5" s="21"/>
      <c r="H5" s="21"/>
      <c r="I5" s="21"/>
      <c r="J5" s="21"/>
      <c r="K5" s="21"/>
    </row>
    <row r="6" customFormat="false" ht="15" hidden="false" customHeight="false" outlineLevel="0" collapsed="false">
      <c r="B6" s="22"/>
      <c r="C6" s="22"/>
    </row>
    <row r="7" customFormat="false" ht="30" hidden="false" customHeight="false" outlineLevel="0" collapsed="false">
      <c r="B7" s="24" t="s">
        <v>31</v>
      </c>
      <c r="C7" s="25"/>
      <c r="D7" s="25"/>
      <c r="E7" s="25"/>
      <c r="F7" s="25"/>
      <c r="G7" s="25"/>
      <c r="H7" s="25"/>
      <c r="I7" s="25"/>
      <c r="J7" s="25"/>
      <c r="K7" s="25"/>
    </row>
    <row r="8" customFormat="false" ht="30" hidden="false" customHeight="false" outlineLevel="0" collapsed="false">
      <c r="B8" s="24" t="s">
        <v>32</v>
      </c>
      <c r="C8" s="25"/>
      <c r="D8" s="25"/>
      <c r="E8" s="25"/>
      <c r="F8" s="25"/>
      <c r="G8" s="25"/>
      <c r="H8" s="25"/>
      <c r="I8" s="25"/>
      <c r="J8" s="25"/>
      <c r="K8" s="25"/>
    </row>
    <row r="9" customFormat="false" ht="15" hidden="false" customHeight="false" outlineLevel="0" collapsed="false">
      <c r="B9" s="26" t="s">
        <v>33</v>
      </c>
      <c r="C9" s="27"/>
      <c r="D9" s="27"/>
      <c r="E9" s="27"/>
      <c r="F9" s="27"/>
      <c r="G9" s="27"/>
      <c r="H9" s="27"/>
      <c r="I9" s="27"/>
      <c r="J9" s="27"/>
      <c r="K9" s="27"/>
    </row>
    <row r="10" customFormat="false" ht="15" hidden="false" customHeight="false" outlineLevel="0" collapsed="false">
      <c r="B10" s="28"/>
      <c r="C10" s="28"/>
      <c r="D10" s="28"/>
      <c r="E10" s="28"/>
      <c r="F10" s="28"/>
      <c r="G10" s="28"/>
      <c r="H10" s="28"/>
      <c r="I10" s="28"/>
    </row>
    <row r="11" customFormat="false" ht="15" hidden="false" customHeight="true" outlineLevel="0" collapsed="false">
      <c r="B11" s="29" t="s">
        <v>34</v>
      </c>
      <c r="C11" s="29"/>
      <c r="D11" s="29"/>
      <c r="E11" s="29"/>
      <c r="F11" s="29"/>
      <c r="G11" s="29"/>
      <c r="H11" s="29"/>
      <c r="I11" s="29"/>
      <c r="J11" s="29"/>
      <c r="K11" s="29"/>
    </row>
    <row r="12" customFormat="false" ht="15" hidden="false" customHeight="true" outlineLevel="0" collapsed="false">
      <c r="B12" s="30" t="s">
        <v>35</v>
      </c>
      <c r="C12" s="31" t="s">
        <v>36</v>
      </c>
      <c r="D12" s="31"/>
      <c r="E12" s="31"/>
      <c r="F12" s="31"/>
      <c r="G12" s="31"/>
      <c r="H12" s="31"/>
      <c r="I12" s="31"/>
      <c r="J12" s="30" t="s">
        <v>37</v>
      </c>
      <c r="K12" s="30"/>
    </row>
    <row r="13" customFormat="false" ht="15" hidden="false" customHeight="true" outlineLevel="0" collapsed="false">
      <c r="B13" s="30" t="s">
        <v>38</v>
      </c>
      <c r="C13" s="31" t="s">
        <v>39</v>
      </c>
      <c r="D13" s="31"/>
      <c r="E13" s="31"/>
      <c r="F13" s="31"/>
      <c r="G13" s="31"/>
      <c r="H13" s="31"/>
      <c r="I13" s="31"/>
      <c r="J13" s="30" t="s">
        <v>40</v>
      </c>
      <c r="K13" s="30"/>
    </row>
    <row r="14" customFormat="false" ht="15" hidden="false" customHeight="true" outlineLevel="0" collapsed="false">
      <c r="B14" s="30" t="s">
        <v>41</v>
      </c>
      <c r="C14" s="31" t="s">
        <v>42</v>
      </c>
      <c r="D14" s="31"/>
      <c r="E14" s="31"/>
      <c r="F14" s="31"/>
      <c r="G14" s="31"/>
      <c r="H14" s="31"/>
      <c r="I14" s="31"/>
      <c r="J14" s="30"/>
      <c r="K14" s="30"/>
    </row>
    <row r="15" customFormat="false" ht="15" hidden="false" customHeight="true" outlineLevel="0" collapsed="false">
      <c r="B15" s="30" t="s">
        <v>41</v>
      </c>
      <c r="C15" s="31" t="s">
        <v>43</v>
      </c>
      <c r="D15" s="31"/>
      <c r="E15" s="31"/>
      <c r="F15" s="31"/>
      <c r="G15" s="31"/>
      <c r="H15" s="31"/>
      <c r="I15" s="31"/>
      <c r="J15" s="30" t="s">
        <v>44</v>
      </c>
      <c r="K15" s="30"/>
    </row>
    <row r="16" customFormat="false" ht="15" hidden="false" customHeight="true" outlineLevel="0" collapsed="false">
      <c r="B16" s="30" t="s">
        <v>45</v>
      </c>
      <c r="C16" s="31" t="s">
        <v>46</v>
      </c>
      <c r="D16" s="31"/>
      <c r="E16" s="31"/>
      <c r="F16" s="31"/>
      <c r="G16" s="31"/>
      <c r="H16" s="31"/>
      <c r="I16" s="31"/>
      <c r="J16" s="30" t="n">
        <v>12</v>
      </c>
      <c r="K16" s="30"/>
    </row>
    <row r="17" customFormat="false" ht="15.75" hidden="false" customHeight="false" outlineLevel="0" collapsed="false">
      <c r="B17" s="32"/>
      <c r="C17" s="32"/>
    </row>
    <row r="18" customFormat="false" ht="15.75" hidden="false" customHeight="true" outlineLevel="0" collapsed="false">
      <c r="B18" s="33" t="s">
        <v>47</v>
      </c>
      <c r="C18" s="33"/>
      <c r="D18" s="33"/>
      <c r="E18" s="33"/>
      <c r="F18" s="33"/>
      <c r="G18" s="33"/>
      <c r="H18" s="33"/>
      <c r="I18" s="33"/>
      <c r="J18" s="33"/>
      <c r="K18" s="33"/>
    </row>
    <row r="19" customFormat="false" ht="30" hidden="false" customHeight="true" outlineLevel="0" collapsed="false">
      <c r="B19" s="34" t="s">
        <v>48</v>
      </c>
      <c r="C19" s="34"/>
      <c r="D19" s="34"/>
      <c r="E19" s="34"/>
      <c r="F19" s="34"/>
      <c r="G19" s="34"/>
      <c r="H19" s="34"/>
      <c r="I19" s="34"/>
      <c r="J19" s="35" t="s">
        <v>49</v>
      </c>
      <c r="K19" s="36" t="s">
        <v>50</v>
      </c>
    </row>
    <row r="20" customFormat="false" ht="17.25" hidden="false" customHeight="true" outlineLevel="0" collapsed="false">
      <c r="B20" s="37" t="s">
        <v>51</v>
      </c>
      <c r="C20" s="37"/>
      <c r="D20" s="37"/>
      <c r="E20" s="37"/>
      <c r="F20" s="37"/>
      <c r="G20" s="37"/>
      <c r="H20" s="37"/>
      <c r="I20" s="37"/>
      <c r="J20" s="10" t="s">
        <v>157</v>
      </c>
      <c r="K20" s="134" t="n">
        <v>1633.26</v>
      </c>
    </row>
    <row r="21" customFormat="false" ht="15.75" hidden="false" customHeight="false" outlineLevel="0" collapsed="false">
      <c r="B21" s="39"/>
      <c r="C21" s="39"/>
      <c r="D21" s="39"/>
      <c r="E21" s="39"/>
      <c r="F21" s="39"/>
      <c r="G21" s="39"/>
      <c r="H21" s="39"/>
    </row>
    <row r="22" customFormat="false" ht="15.75" hidden="false" customHeight="true" outlineLevel="0" collapsed="false">
      <c r="B22" s="40" t="s">
        <v>53</v>
      </c>
      <c r="C22" s="40"/>
      <c r="D22" s="40"/>
      <c r="E22" s="40"/>
      <c r="F22" s="40"/>
      <c r="G22" s="40"/>
      <c r="H22" s="40"/>
      <c r="I22" s="40"/>
      <c r="J22" s="40"/>
      <c r="K22" s="40"/>
    </row>
    <row r="23" customFormat="false" ht="15" hidden="false" customHeight="false" outlineLevel="0" collapsed="false">
      <c r="B23" s="135" t="n">
        <v>1</v>
      </c>
      <c r="C23" s="42" t="s">
        <v>54</v>
      </c>
      <c r="D23" s="42"/>
      <c r="E23" s="42"/>
      <c r="F23" s="42"/>
      <c r="G23" s="42"/>
      <c r="H23" s="42"/>
      <c r="I23" s="42"/>
      <c r="J23" s="42"/>
      <c r="K23" s="136" t="str">
        <f aca="false">B20</f>
        <v>Limpeza e Conservação</v>
      </c>
    </row>
    <row r="24" customFormat="false" ht="15" hidden="false" customHeight="false" outlineLevel="0" collapsed="false">
      <c r="B24" s="137" t="n">
        <v>2</v>
      </c>
      <c r="C24" s="45" t="s">
        <v>55</v>
      </c>
      <c r="D24" s="45"/>
      <c r="E24" s="45"/>
      <c r="F24" s="45"/>
      <c r="G24" s="45"/>
      <c r="H24" s="45"/>
      <c r="I24" s="45"/>
      <c r="J24" s="45"/>
      <c r="K24" s="46" t="n">
        <v>1822.02</v>
      </c>
    </row>
    <row r="25" customFormat="false" ht="15" hidden="false" customHeight="false" outlineLevel="0" collapsed="false">
      <c r="B25" s="137" t="n">
        <v>3</v>
      </c>
      <c r="C25" s="45" t="s">
        <v>56</v>
      </c>
      <c r="D25" s="45"/>
      <c r="E25" s="45"/>
      <c r="F25" s="45"/>
      <c r="G25" s="45"/>
      <c r="H25" s="45"/>
      <c r="I25" s="45"/>
      <c r="J25" s="45"/>
      <c r="K25" s="148" t="s">
        <v>161</v>
      </c>
    </row>
    <row r="26" customFormat="false" ht="15" hidden="false" customHeight="false" outlineLevel="0" collapsed="false">
      <c r="B26" s="137" t="n">
        <v>4</v>
      </c>
      <c r="C26" s="45" t="s">
        <v>58</v>
      </c>
      <c r="D26" s="45"/>
      <c r="E26" s="45"/>
      <c r="F26" s="45"/>
      <c r="G26" s="45"/>
      <c r="H26" s="45"/>
      <c r="I26" s="45"/>
      <c r="J26" s="45"/>
      <c r="K26" s="48"/>
    </row>
    <row r="27" customFormat="false" ht="15.75" hidden="false" customHeight="false" outlineLevel="0" collapsed="false">
      <c r="B27" s="138" t="n">
        <v>5</v>
      </c>
      <c r="C27" s="50" t="s">
        <v>59</v>
      </c>
      <c r="D27" s="50"/>
      <c r="E27" s="50"/>
      <c r="F27" s="50"/>
      <c r="G27" s="50"/>
      <c r="H27" s="50"/>
      <c r="I27" s="50"/>
      <c r="J27" s="50"/>
      <c r="K27" s="139" t="n">
        <v>1</v>
      </c>
    </row>
    <row r="29" customFormat="false" ht="15.75" hidden="false" customHeight="true" outlineLevel="0" collapsed="false">
      <c r="B29" s="52" t="s">
        <v>60</v>
      </c>
      <c r="C29" s="52"/>
      <c r="D29" s="52"/>
      <c r="E29" s="52"/>
      <c r="F29" s="52"/>
      <c r="G29" s="52"/>
      <c r="H29" s="52"/>
      <c r="I29" s="52"/>
      <c r="J29" s="52"/>
    </row>
    <row r="30" customFormat="false" ht="15.75" hidden="false" customHeight="false" outlineLevel="0" collapsed="false">
      <c r="B30" s="53" t="s">
        <v>61</v>
      </c>
      <c r="C30" s="54" t="s">
        <v>62</v>
      </c>
      <c r="D30" s="54"/>
      <c r="E30" s="54"/>
      <c r="F30" s="54"/>
      <c r="G30" s="54"/>
      <c r="H30" s="54"/>
      <c r="I30" s="54"/>
      <c r="J30" s="54"/>
      <c r="K30" s="55" t="s">
        <v>63</v>
      </c>
    </row>
    <row r="31" customFormat="false" ht="15" hidden="false" customHeight="false" outlineLevel="0" collapsed="false">
      <c r="B31" s="56" t="s">
        <v>35</v>
      </c>
      <c r="C31" s="57" t="s">
        <v>64</v>
      </c>
      <c r="D31" s="57"/>
      <c r="E31" s="57"/>
      <c r="F31" s="57"/>
      <c r="G31" s="57"/>
      <c r="H31" s="57"/>
      <c r="I31" s="57"/>
      <c r="J31" s="57"/>
      <c r="K31" s="58" t="n">
        <f aca="false">K24</f>
        <v>1822.02</v>
      </c>
    </row>
    <row r="32" customFormat="false" ht="15" hidden="false" customHeight="false" outlineLevel="0" collapsed="false">
      <c r="B32" s="59" t="s">
        <v>38</v>
      </c>
      <c r="C32" s="60" t="s">
        <v>65</v>
      </c>
      <c r="D32" s="60"/>
      <c r="E32" s="60"/>
      <c r="F32" s="60"/>
      <c r="G32" s="60"/>
      <c r="H32" s="60"/>
      <c r="I32" s="60"/>
      <c r="J32" s="60"/>
      <c r="K32" s="95" t="n">
        <f aca="false">0.3*K31</f>
        <v>546.606</v>
      </c>
    </row>
    <row r="33" customFormat="false" ht="15" hidden="false" customHeight="false" outlineLevel="0" collapsed="false">
      <c r="B33" s="59" t="s">
        <v>41</v>
      </c>
      <c r="C33" s="60" t="s">
        <v>66</v>
      </c>
      <c r="D33" s="60"/>
      <c r="E33" s="60"/>
      <c r="F33" s="60"/>
      <c r="G33" s="60"/>
      <c r="H33" s="60"/>
      <c r="I33" s="60"/>
      <c r="J33" s="60"/>
      <c r="K33" s="95"/>
    </row>
    <row r="34" customFormat="false" ht="15" hidden="false" customHeight="false" outlineLevel="0" collapsed="false">
      <c r="B34" s="59" t="s">
        <v>45</v>
      </c>
      <c r="C34" s="60" t="s">
        <v>67</v>
      </c>
      <c r="D34" s="60"/>
      <c r="E34" s="60"/>
      <c r="F34" s="60"/>
      <c r="G34" s="60"/>
      <c r="H34" s="60"/>
      <c r="I34" s="60"/>
      <c r="J34" s="60"/>
      <c r="K34" s="95"/>
    </row>
    <row r="35" customFormat="false" ht="15" hidden="false" customHeight="false" outlineLevel="0" collapsed="false">
      <c r="B35" s="59" t="s">
        <v>68</v>
      </c>
      <c r="C35" s="60" t="s">
        <v>69</v>
      </c>
      <c r="D35" s="60"/>
      <c r="E35" s="60"/>
      <c r="F35" s="60"/>
      <c r="G35" s="60"/>
      <c r="H35" s="60"/>
      <c r="I35" s="60"/>
      <c r="J35" s="60"/>
      <c r="K35" s="95"/>
    </row>
    <row r="36" customFormat="false" ht="15" hidden="false" customHeight="false" outlineLevel="0" collapsed="false">
      <c r="B36" s="59" t="s">
        <v>70</v>
      </c>
      <c r="C36" s="60" t="s">
        <v>71</v>
      </c>
      <c r="D36" s="60"/>
      <c r="E36" s="60"/>
      <c r="F36" s="60"/>
      <c r="G36" s="60"/>
      <c r="H36" s="60"/>
      <c r="I36" s="60"/>
      <c r="J36" s="60"/>
      <c r="K36" s="95"/>
    </row>
    <row r="37" customFormat="false" ht="15.75" hidden="false" customHeight="false" outlineLevel="0" collapsed="false">
      <c r="B37" s="62" t="s">
        <v>72</v>
      </c>
      <c r="C37" s="63" t="s">
        <v>159</v>
      </c>
      <c r="D37" s="63"/>
      <c r="E37" s="63"/>
      <c r="F37" s="63"/>
      <c r="G37" s="63"/>
      <c r="H37" s="63"/>
      <c r="I37" s="63"/>
      <c r="J37" s="63"/>
      <c r="K37" s="64"/>
    </row>
    <row r="38" customFormat="false" ht="15.75" hidden="false" customHeight="true" outlineLevel="0" collapsed="false">
      <c r="B38" s="65" t="s">
        <v>74</v>
      </c>
      <c r="C38" s="65"/>
      <c r="D38" s="65"/>
      <c r="E38" s="65"/>
      <c r="F38" s="65"/>
      <c r="G38" s="65"/>
      <c r="H38" s="65"/>
      <c r="I38" s="65"/>
      <c r="J38" s="65"/>
      <c r="K38" s="66" t="n">
        <f aca="false">SUM(K31:K37)</f>
        <v>2368.626</v>
      </c>
    </row>
    <row r="40" customFormat="false" ht="15.75" hidden="false" customHeight="true" outlineLevel="0" collapsed="false">
      <c r="B40" s="67" t="s">
        <v>75</v>
      </c>
      <c r="C40" s="67"/>
      <c r="D40" s="67"/>
      <c r="E40" s="67"/>
      <c r="F40" s="67"/>
      <c r="G40" s="67"/>
      <c r="H40" s="67"/>
      <c r="I40" s="67"/>
      <c r="J40" s="67"/>
      <c r="K40" s="67"/>
    </row>
    <row r="41" customFormat="false" ht="15.75" hidden="false" customHeight="true" outlineLevel="0" collapsed="false">
      <c r="B41" s="68" t="s">
        <v>76</v>
      </c>
      <c r="C41" s="68"/>
      <c r="D41" s="68"/>
      <c r="E41" s="68"/>
      <c r="F41" s="68"/>
      <c r="G41" s="68"/>
      <c r="H41" s="68"/>
      <c r="I41" s="68"/>
      <c r="J41" s="68"/>
      <c r="K41" s="68"/>
    </row>
    <row r="42" customFormat="false" ht="30" hidden="false" customHeight="true" outlineLevel="0" collapsed="false">
      <c r="B42" s="69" t="s">
        <v>77</v>
      </c>
      <c r="C42" s="70" t="s">
        <v>78</v>
      </c>
      <c r="D42" s="70"/>
      <c r="E42" s="70"/>
      <c r="F42" s="70"/>
      <c r="G42" s="70"/>
      <c r="H42" s="70"/>
      <c r="I42" s="70"/>
      <c r="J42" s="71" t="s">
        <v>79</v>
      </c>
      <c r="K42" s="72" t="s">
        <v>63</v>
      </c>
    </row>
    <row r="43" customFormat="false" ht="15" hidden="false" customHeight="true" outlineLevel="0" collapsed="false">
      <c r="B43" s="73" t="s">
        <v>35</v>
      </c>
      <c r="C43" s="25" t="s">
        <v>80</v>
      </c>
      <c r="D43" s="25"/>
      <c r="E43" s="25"/>
      <c r="F43" s="25"/>
      <c r="G43" s="25"/>
      <c r="H43" s="25"/>
      <c r="I43" s="25"/>
      <c r="J43" s="74" t="n">
        <v>0.0833</v>
      </c>
      <c r="K43" s="75" t="n">
        <f aca="false">J43*K38</f>
        <v>197.3065458</v>
      </c>
    </row>
    <row r="44" customFormat="false" ht="15.75" hidden="false" customHeight="true" outlineLevel="0" collapsed="false">
      <c r="B44" s="76" t="s">
        <v>38</v>
      </c>
      <c r="C44" s="77" t="s">
        <v>81</v>
      </c>
      <c r="D44" s="77"/>
      <c r="E44" s="77"/>
      <c r="F44" s="77"/>
      <c r="G44" s="77"/>
      <c r="H44" s="77"/>
      <c r="I44" s="77"/>
      <c r="J44" s="78" t="n">
        <v>0.0298</v>
      </c>
      <c r="K44" s="79" t="n">
        <f aca="false">J44*K38</f>
        <v>70.5850548</v>
      </c>
    </row>
    <row r="45" customFormat="false" ht="15.75" hidden="false" customHeight="true" outlineLevel="0" collapsed="false">
      <c r="B45" s="80" t="s">
        <v>82</v>
      </c>
      <c r="C45" s="80"/>
      <c r="D45" s="80"/>
      <c r="E45" s="80"/>
      <c r="F45" s="80"/>
      <c r="G45" s="80"/>
      <c r="H45" s="80"/>
      <c r="I45" s="80"/>
      <c r="J45" s="80"/>
      <c r="K45" s="66" t="n">
        <f aca="false">SUM(K43:K44)</f>
        <v>267.8916006</v>
      </c>
    </row>
    <row r="46" customFormat="false" ht="15.75" hidden="false" customHeight="false" outlineLevel="0" collapsed="false">
      <c r="K46" s="149"/>
    </row>
    <row r="47" customFormat="false" ht="15.75" hidden="false" customHeight="true" outlineLevel="0" collapsed="false">
      <c r="B47" s="81" t="s">
        <v>83</v>
      </c>
      <c r="C47" s="81"/>
      <c r="D47" s="81"/>
      <c r="E47" s="81"/>
      <c r="F47" s="81"/>
      <c r="G47" s="81"/>
      <c r="H47" s="81"/>
      <c r="I47" s="81"/>
      <c r="J47" s="81"/>
      <c r="K47" s="81"/>
    </row>
    <row r="48" customFormat="false" ht="30.75" hidden="false" customHeight="true" outlineLevel="0" collapsed="false">
      <c r="B48" s="80" t="s">
        <v>84</v>
      </c>
      <c r="C48" s="82" t="s">
        <v>85</v>
      </c>
      <c r="D48" s="82"/>
      <c r="E48" s="82"/>
      <c r="F48" s="82"/>
      <c r="G48" s="82"/>
      <c r="H48" s="82"/>
      <c r="I48" s="82"/>
      <c r="J48" s="82" t="s">
        <v>79</v>
      </c>
      <c r="K48" s="83" t="s">
        <v>63</v>
      </c>
    </row>
    <row r="49" customFormat="false" ht="15" hidden="false" customHeight="true" outlineLevel="0" collapsed="false">
      <c r="B49" s="84" t="s">
        <v>35</v>
      </c>
      <c r="C49" s="85" t="s">
        <v>86</v>
      </c>
      <c r="D49" s="85"/>
      <c r="E49" s="85"/>
      <c r="F49" s="85"/>
      <c r="G49" s="85"/>
      <c r="H49" s="85"/>
      <c r="I49" s="85"/>
      <c r="J49" s="86" t="n">
        <v>0.2</v>
      </c>
      <c r="K49" s="87" t="n">
        <f aca="false">(K38+K45)*J49</f>
        <v>527.30352012</v>
      </c>
    </row>
    <row r="50" customFormat="false" ht="15" hidden="false" customHeight="true" outlineLevel="0" collapsed="false">
      <c r="B50" s="73" t="s">
        <v>38</v>
      </c>
      <c r="C50" s="25" t="s">
        <v>87</v>
      </c>
      <c r="D50" s="25"/>
      <c r="E50" s="25"/>
      <c r="F50" s="25"/>
      <c r="G50" s="25"/>
      <c r="H50" s="25"/>
      <c r="I50" s="25"/>
      <c r="J50" s="88" t="n">
        <v>0.025</v>
      </c>
      <c r="K50" s="75" t="n">
        <f aca="false">(K38+K45)*J50</f>
        <v>65.912940015</v>
      </c>
    </row>
    <row r="51" customFormat="false" ht="15" hidden="false" customHeight="true" outlineLevel="0" collapsed="false">
      <c r="B51" s="73" t="s">
        <v>41</v>
      </c>
      <c r="C51" s="25" t="s">
        <v>88</v>
      </c>
      <c r="D51" s="25"/>
      <c r="E51" s="25"/>
      <c r="F51" s="25"/>
      <c r="G51" s="25"/>
      <c r="H51" s="25"/>
      <c r="I51" s="25"/>
      <c r="J51" s="88" t="n">
        <v>0.06</v>
      </c>
      <c r="K51" s="75" t="n">
        <f aca="false">(K38+K45)*J51</f>
        <v>158.191056036</v>
      </c>
    </row>
    <row r="52" customFormat="false" ht="15" hidden="false" customHeight="true" outlineLevel="0" collapsed="false">
      <c r="B52" s="73" t="s">
        <v>45</v>
      </c>
      <c r="C52" s="25" t="s">
        <v>89</v>
      </c>
      <c r="D52" s="25"/>
      <c r="E52" s="25"/>
      <c r="F52" s="25"/>
      <c r="G52" s="25"/>
      <c r="H52" s="25"/>
      <c r="I52" s="25"/>
      <c r="J52" s="88" t="n">
        <v>0.015</v>
      </c>
      <c r="K52" s="75" t="n">
        <f aca="false">(K38+K45)*J52</f>
        <v>39.547764009</v>
      </c>
    </row>
    <row r="53" customFormat="false" ht="15" hidden="false" customHeight="true" outlineLevel="0" collapsed="false">
      <c r="B53" s="73" t="s">
        <v>68</v>
      </c>
      <c r="C53" s="25" t="s">
        <v>90</v>
      </c>
      <c r="D53" s="25"/>
      <c r="E53" s="25"/>
      <c r="F53" s="25"/>
      <c r="G53" s="25"/>
      <c r="H53" s="25"/>
      <c r="I53" s="25"/>
      <c r="J53" s="88" t="n">
        <v>0.01</v>
      </c>
      <c r="K53" s="75" t="n">
        <f aca="false">(K38+K45)*J53</f>
        <v>26.365176006</v>
      </c>
    </row>
    <row r="54" customFormat="false" ht="15" hidden="false" customHeight="true" outlineLevel="0" collapsed="false">
      <c r="B54" s="73" t="s">
        <v>70</v>
      </c>
      <c r="C54" s="25" t="s">
        <v>91</v>
      </c>
      <c r="D54" s="25"/>
      <c r="E54" s="25"/>
      <c r="F54" s="25"/>
      <c r="G54" s="25"/>
      <c r="H54" s="25"/>
      <c r="I54" s="25"/>
      <c r="J54" s="88" t="n">
        <v>0.006</v>
      </c>
      <c r="K54" s="75" t="n">
        <f aca="false">(K38+K45)*J54</f>
        <v>15.8191056036</v>
      </c>
    </row>
    <row r="55" customFormat="false" ht="15" hidden="false" customHeight="true" outlineLevel="0" collapsed="false">
      <c r="B55" s="73" t="s">
        <v>72</v>
      </c>
      <c r="C55" s="25" t="s">
        <v>92</v>
      </c>
      <c r="D55" s="25"/>
      <c r="E55" s="25"/>
      <c r="F55" s="25"/>
      <c r="G55" s="25"/>
      <c r="H55" s="25"/>
      <c r="I55" s="25"/>
      <c r="J55" s="88" t="n">
        <v>0.002</v>
      </c>
      <c r="K55" s="75" t="n">
        <f aca="false">(K38+K45)*J55</f>
        <v>5.2730352012</v>
      </c>
    </row>
    <row r="56" customFormat="false" ht="15.75" hidden="false" customHeight="true" outlineLevel="0" collapsed="false">
      <c r="B56" s="76" t="s">
        <v>93</v>
      </c>
      <c r="C56" s="77" t="s">
        <v>94</v>
      </c>
      <c r="D56" s="77"/>
      <c r="E56" s="77"/>
      <c r="F56" s="77"/>
      <c r="G56" s="77"/>
      <c r="H56" s="77"/>
      <c r="I56" s="77"/>
      <c r="J56" s="90" t="n">
        <v>0.08</v>
      </c>
      <c r="K56" s="79" t="n">
        <f aca="false">(K38+K45)*J56</f>
        <v>210.921408048</v>
      </c>
    </row>
    <row r="57" customFormat="false" ht="15.75" hidden="false" customHeight="true" outlineLevel="0" collapsed="false">
      <c r="B57" s="80" t="s">
        <v>82</v>
      </c>
      <c r="C57" s="80"/>
      <c r="D57" s="80"/>
      <c r="E57" s="80"/>
      <c r="F57" s="80"/>
      <c r="G57" s="80"/>
      <c r="H57" s="80"/>
      <c r="I57" s="80"/>
      <c r="J57" s="91" t="n">
        <f aca="false">SUM(J49:J56)</f>
        <v>0.398</v>
      </c>
      <c r="K57" s="66" t="n">
        <f aca="false">SUM(K49:K56)</f>
        <v>1049.3340050388</v>
      </c>
    </row>
    <row r="59" customFormat="false" ht="15.75" hidden="false" customHeight="true" outlineLevel="0" collapsed="false">
      <c r="B59" s="67" t="s">
        <v>95</v>
      </c>
      <c r="C59" s="67"/>
      <c r="D59" s="67"/>
      <c r="E59" s="67"/>
      <c r="F59" s="67"/>
      <c r="G59" s="67"/>
      <c r="H59" s="67"/>
      <c r="I59" s="67"/>
      <c r="J59" s="67"/>
      <c r="K59" s="67"/>
    </row>
    <row r="60" customFormat="false" ht="15" hidden="false" customHeight="true" outlineLevel="0" collapsed="false">
      <c r="B60" s="92" t="s">
        <v>96</v>
      </c>
      <c r="C60" s="93" t="s">
        <v>97</v>
      </c>
      <c r="D60" s="93"/>
      <c r="E60" s="93"/>
      <c r="F60" s="93"/>
      <c r="G60" s="93"/>
      <c r="H60" s="93"/>
      <c r="I60" s="93"/>
      <c r="J60" s="93"/>
      <c r="K60" s="94" t="s">
        <v>63</v>
      </c>
    </row>
    <row r="61" customFormat="false" ht="15" hidden="false" customHeight="true" outlineLevel="0" collapsed="false">
      <c r="B61" s="73" t="s">
        <v>35</v>
      </c>
      <c r="C61" s="25" t="s">
        <v>98</v>
      </c>
      <c r="D61" s="25"/>
      <c r="E61" s="25"/>
      <c r="F61" s="25"/>
      <c r="G61" s="25"/>
      <c r="H61" s="25"/>
      <c r="I61" s="25"/>
      <c r="J61" s="25"/>
      <c r="K61" s="75" t="n">
        <f aca="false">((6.5*2)*22)-(6%*K31)</f>
        <v>176.6788</v>
      </c>
    </row>
    <row r="62" customFormat="false" ht="15" hidden="false" customHeight="true" outlineLevel="0" collapsed="false">
      <c r="B62" s="73" t="s">
        <v>38</v>
      </c>
      <c r="C62" s="25" t="s">
        <v>99</v>
      </c>
      <c r="D62" s="25"/>
      <c r="E62" s="25"/>
      <c r="F62" s="25"/>
      <c r="G62" s="25"/>
      <c r="H62" s="25"/>
      <c r="I62" s="25"/>
      <c r="J62" s="25"/>
      <c r="K62" s="95"/>
    </row>
    <row r="63" customFormat="false" ht="15" hidden="false" customHeight="true" outlineLevel="0" collapsed="false">
      <c r="B63" s="73" t="s">
        <v>41</v>
      </c>
      <c r="C63" s="25" t="s">
        <v>100</v>
      </c>
      <c r="D63" s="25"/>
      <c r="E63" s="25"/>
      <c r="F63" s="25"/>
      <c r="G63" s="25"/>
      <c r="H63" s="25"/>
      <c r="I63" s="25"/>
      <c r="J63" s="25"/>
      <c r="K63" s="46" t="n">
        <f aca="false">21*22</f>
        <v>462</v>
      </c>
    </row>
    <row r="64" customFormat="false" ht="15" hidden="false" customHeight="true" outlineLevel="0" collapsed="false">
      <c r="B64" s="73" t="s">
        <v>45</v>
      </c>
      <c r="C64" s="25" t="s">
        <v>101</v>
      </c>
      <c r="D64" s="25"/>
      <c r="E64" s="25"/>
      <c r="F64" s="25"/>
      <c r="G64" s="25"/>
      <c r="H64" s="25"/>
      <c r="I64" s="25"/>
      <c r="J64" s="25"/>
      <c r="K64" s="96"/>
    </row>
    <row r="65" customFormat="false" ht="15" hidden="false" customHeight="true" outlineLevel="0" collapsed="false">
      <c r="B65" s="73" t="s">
        <v>68</v>
      </c>
      <c r="C65" s="25" t="s">
        <v>102</v>
      </c>
      <c r="D65" s="25"/>
      <c r="E65" s="25"/>
      <c r="F65" s="25"/>
      <c r="G65" s="25"/>
      <c r="H65" s="25"/>
      <c r="I65" s="25"/>
      <c r="J65" s="25"/>
      <c r="K65" s="46"/>
    </row>
    <row r="66" customFormat="false" ht="15" hidden="false" customHeight="true" outlineLevel="0" collapsed="false">
      <c r="B66" s="73" t="s">
        <v>70</v>
      </c>
      <c r="C66" s="31" t="s">
        <v>103</v>
      </c>
      <c r="D66" s="31"/>
      <c r="E66" s="31"/>
      <c r="F66" s="31"/>
      <c r="G66" s="31"/>
      <c r="H66" s="31"/>
      <c r="I66" s="31"/>
      <c r="J66" s="97"/>
      <c r="K66" s="75"/>
    </row>
    <row r="67" customFormat="false" ht="15.75" hidden="false" customHeight="true" outlineLevel="0" collapsed="false">
      <c r="B67" s="76" t="s">
        <v>72</v>
      </c>
      <c r="C67" s="77" t="s">
        <v>104</v>
      </c>
      <c r="D67" s="77"/>
      <c r="E67" s="77"/>
      <c r="F67" s="77"/>
      <c r="G67" s="77"/>
      <c r="H67" s="77"/>
      <c r="I67" s="77"/>
      <c r="J67" s="77"/>
      <c r="K67" s="79" t="n">
        <v>17</v>
      </c>
    </row>
    <row r="68" customFormat="false" ht="15.75" hidden="false" customHeight="true" outlineLevel="0" collapsed="false">
      <c r="B68" s="80" t="s">
        <v>82</v>
      </c>
      <c r="C68" s="80"/>
      <c r="D68" s="80"/>
      <c r="E68" s="80"/>
      <c r="F68" s="80"/>
      <c r="G68" s="80"/>
      <c r="H68" s="80"/>
      <c r="I68" s="80"/>
      <c r="J68" s="80"/>
      <c r="K68" s="66" t="n">
        <f aca="false">SUM(K61:K67)</f>
        <v>655.6788</v>
      </c>
    </row>
    <row r="70" customFormat="false" ht="15.75" hidden="false" customHeight="true" outlineLevel="0" collapsed="false">
      <c r="B70" s="67" t="s">
        <v>105</v>
      </c>
      <c r="C70" s="67"/>
      <c r="D70" s="67"/>
      <c r="E70" s="67"/>
      <c r="F70" s="67"/>
      <c r="G70" s="67"/>
      <c r="H70" s="67"/>
      <c r="I70" s="67"/>
      <c r="J70" s="67"/>
      <c r="K70" s="67"/>
    </row>
    <row r="71" customFormat="false" ht="15" hidden="false" customHeight="true" outlineLevel="0" collapsed="false">
      <c r="B71" s="92" t="n">
        <v>2</v>
      </c>
      <c r="C71" s="93" t="s">
        <v>106</v>
      </c>
      <c r="D71" s="93"/>
      <c r="E71" s="93"/>
      <c r="F71" s="93"/>
      <c r="G71" s="93"/>
      <c r="H71" s="93"/>
      <c r="I71" s="93"/>
      <c r="J71" s="93"/>
      <c r="K71" s="94" t="s">
        <v>63</v>
      </c>
    </row>
    <row r="72" customFormat="false" ht="15" hidden="false" customHeight="true" outlineLevel="0" collapsed="false">
      <c r="B72" s="73" t="s">
        <v>77</v>
      </c>
      <c r="C72" s="25" t="s">
        <v>78</v>
      </c>
      <c r="D72" s="25"/>
      <c r="E72" s="25"/>
      <c r="F72" s="25"/>
      <c r="G72" s="25"/>
      <c r="H72" s="25"/>
      <c r="I72" s="25"/>
      <c r="J72" s="25"/>
      <c r="K72" s="75" t="n">
        <f aca="false">K45</f>
        <v>267.8916006</v>
      </c>
    </row>
    <row r="73" customFormat="false" ht="15" hidden="false" customHeight="true" outlineLevel="0" collapsed="false">
      <c r="B73" s="73" t="s">
        <v>84</v>
      </c>
      <c r="C73" s="25" t="s">
        <v>85</v>
      </c>
      <c r="D73" s="25"/>
      <c r="E73" s="25"/>
      <c r="F73" s="25"/>
      <c r="G73" s="25"/>
      <c r="H73" s="25"/>
      <c r="I73" s="25"/>
      <c r="J73" s="25"/>
      <c r="K73" s="75" t="n">
        <f aca="false">K57</f>
        <v>1049.3340050388</v>
      </c>
    </row>
    <row r="74" customFormat="false" ht="15.75" hidden="false" customHeight="true" outlineLevel="0" collapsed="false">
      <c r="B74" s="76" t="s">
        <v>96</v>
      </c>
      <c r="C74" s="77" t="s">
        <v>97</v>
      </c>
      <c r="D74" s="77"/>
      <c r="E74" s="77"/>
      <c r="F74" s="77"/>
      <c r="G74" s="77"/>
      <c r="H74" s="77"/>
      <c r="I74" s="77"/>
      <c r="J74" s="77"/>
      <c r="K74" s="79" t="n">
        <f aca="false">K68</f>
        <v>655.6788</v>
      </c>
    </row>
    <row r="75" customFormat="false" ht="15.75" hidden="false" customHeight="true" outlineLevel="0" collapsed="false">
      <c r="B75" s="80" t="s">
        <v>82</v>
      </c>
      <c r="C75" s="80"/>
      <c r="D75" s="80"/>
      <c r="E75" s="80"/>
      <c r="F75" s="80"/>
      <c r="G75" s="80"/>
      <c r="H75" s="80"/>
      <c r="I75" s="80"/>
      <c r="J75" s="80"/>
      <c r="K75" s="66" t="n">
        <f aca="false">SUM(K72:K74)</f>
        <v>1972.9044056388</v>
      </c>
    </row>
    <row r="77" customFormat="false" ht="15.75" hidden="false" customHeight="true" outlineLevel="0" collapsed="false">
      <c r="B77" s="67" t="s">
        <v>107</v>
      </c>
      <c r="C77" s="67"/>
      <c r="D77" s="67"/>
      <c r="E77" s="67"/>
      <c r="F77" s="67"/>
      <c r="G77" s="67"/>
      <c r="H77" s="67"/>
      <c r="I77" s="67"/>
      <c r="J77" s="67"/>
      <c r="K77" s="67"/>
    </row>
    <row r="78" customFormat="false" ht="30.75" hidden="false" customHeight="true" outlineLevel="0" collapsed="false">
      <c r="B78" s="80" t="n">
        <v>3</v>
      </c>
      <c r="C78" s="82" t="s">
        <v>108</v>
      </c>
      <c r="D78" s="82"/>
      <c r="E78" s="82"/>
      <c r="F78" s="82"/>
      <c r="G78" s="82"/>
      <c r="H78" s="82"/>
      <c r="I78" s="82"/>
      <c r="J78" s="82" t="s">
        <v>79</v>
      </c>
      <c r="K78" s="83" t="s">
        <v>63</v>
      </c>
    </row>
    <row r="79" customFormat="false" ht="15" hidden="false" customHeight="true" outlineLevel="0" collapsed="false">
      <c r="B79" s="84" t="s">
        <v>35</v>
      </c>
      <c r="C79" s="85" t="s">
        <v>109</v>
      </c>
      <c r="D79" s="85"/>
      <c r="E79" s="85"/>
      <c r="F79" s="85"/>
      <c r="G79" s="85"/>
      <c r="H79" s="85"/>
      <c r="I79" s="85"/>
      <c r="J79" s="98" t="n">
        <v>0.0046</v>
      </c>
      <c r="K79" s="87" t="n">
        <f aca="false">($K$38+$K$75)*J79</f>
        <v>19.9710398659385</v>
      </c>
    </row>
    <row r="80" customFormat="false" ht="15" hidden="false" customHeight="true" outlineLevel="0" collapsed="false">
      <c r="B80" s="73" t="s">
        <v>38</v>
      </c>
      <c r="C80" s="25" t="s">
        <v>110</v>
      </c>
      <c r="D80" s="25"/>
      <c r="E80" s="25"/>
      <c r="F80" s="25"/>
      <c r="G80" s="25"/>
      <c r="H80" s="25"/>
      <c r="I80" s="25"/>
      <c r="J80" s="99" t="n">
        <f aca="false">(J79*J56)</f>
        <v>0.000368</v>
      </c>
      <c r="K80" s="87" t="n">
        <f aca="false">($K$38+$K$75)*J80</f>
        <v>1.59768318927508</v>
      </c>
    </row>
    <row r="81" customFormat="false" ht="15" hidden="false" customHeight="true" outlineLevel="0" collapsed="false">
      <c r="B81" s="73" t="s">
        <v>41</v>
      </c>
      <c r="C81" s="25" t="s">
        <v>111</v>
      </c>
      <c r="D81" s="25"/>
      <c r="E81" s="25"/>
      <c r="F81" s="25"/>
      <c r="G81" s="25"/>
      <c r="H81" s="25"/>
      <c r="I81" s="25"/>
      <c r="J81" s="99" t="n">
        <v>0.04</v>
      </c>
      <c r="K81" s="87" t="n">
        <f aca="false">($K$38+$K$75)*J81</f>
        <v>173.661216225552</v>
      </c>
    </row>
    <row r="82" customFormat="false" ht="15" hidden="false" customHeight="true" outlineLevel="0" collapsed="false">
      <c r="B82" s="73" t="s">
        <v>45</v>
      </c>
      <c r="C82" s="25" t="s">
        <v>112</v>
      </c>
      <c r="D82" s="25"/>
      <c r="E82" s="25"/>
      <c r="F82" s="25"/>
      <c r="G82" s="25"/>
      <c r="H82" s="25"/>
      <c r="I82" s="25"/>
      <c r="J82" s="99" t="n">
        <v>0.0194</v>
      </c>
      <c r="K82" s="87" t="n">
        <f aca="false">($K$38+$K$75)*J82</f>
        <v>84.2256898693927</v>
      </c>
    </row>
    <row r="83" customFormat="false" ht="15" hidden="false" customHeight="true" outlineLevel="0" collapsed="false">
      <c r="B83" s="73" t="s">
        <v>68</v>
      </c>
      <c r="C83" s="25" t="s">
        <v>113</v>
      </c>
      <c r="D83" s="25"/>
      <c r="E83" s="25"/>
      <c r="F83" s="25"/>
      <c r="G83" s="25"/>
      <c r="H83" s="25"/>
      <c r="I83" s="25"/>
      <c r="J83" s="99" t="n">
        <f aca="false">(J82*J57)</f>
        <v>0.0077212</v>
      </c>
      <c r="K83" s="87" t="n">
        <f aca="false">($K$38+$K$75)*J83</f>
        <v>33.5218245680183</v>
      </c>
    </row>
    <row r="84" customFormat="false" ht="15.75" hidden="false" customHeight="true" outlineLevel="0" collapsed="false">
      <c r="B84" s="76" t="s">
        <v>70</v>
      </c>
      <c r="C84" s="77" t="s">
        <v>114</v>
      </c>
      <c r="D84" s="77"/>
      <c r="E84" s="77"/>
      <c r="F84" s="77"/>
      <c r="G84" s="77"/>
      <c r="H84" s="77"/>
      <c r="I84" s="77"/>
      <c r="J84" s="101"/>
      <c r="K84" s="87" t="n">
        <f aca="false">($K$37+$K$74)*J84</f>
        <v>0</v>
      </c>
    </row>
    <row r="85" customFormat="false" ht="15.75" hidden="false" customHeight="true" outlineLevel="0" collapsed="false">
      <c r="B85" s="80" t="s">
        <v>82</v>
      </c>
      <c r="C85" s="80"/>
      <c r="D85" s="80"/>
      <c r="E85" s="80"/>
      <c r="F85" s="80"/>
      <c r="G85" s="80"/>
      <c r="H85" s="80"/>
      <c r="I85" s="80"/>
      <c r="J85" s="102" t="n">
        <f aca="false">SUM(J79:J84)</f>
        <v>0.0720892</v>
      </c>
      <c r="K85" s="66" t="n">
        <f aca="false">SUM(K79:K84)</f>
        <v>312.977453718177</v>
      </c>
    </row>
    <row r="87" customFormat="false" ht="15.75" hidden="false" customHeight="true" outlineLevel="0" collapsed="false">
      <c r="B87" s="67" t="s">
        <v>115</v>
      </c>
      <c r="C87" s="67"/>
      <c r="D87" s="67"/>
      <c r="E87" s="67"/>
      <c r="F87" s="67"/>
      <c r="G87" s="67"/>
      <c r="H87" s="67"/>
      <c r="I87" s="67"/>
      <c r="J87" s="67"/>
      <c r="K87" s="67"/>
    </row>
    <row r="88" customFormat="false" ht="15" hidden="false" customHeight="true" outlineLevel="0" collapsed="false">
      <c r="B88" s="80" t="s">
        <v>116</v>
      </c>
      <c r="C88" s="82" t="s">
        <v>117</v>
      </c>
      <c r="D88" s="82"/>
      <c r="E88" s="82"/>
      <c r="F88" s="82"/>
      <c r="G88" s="82"/>
      <c r="H88" s="82"/>
      <c r="I88" s="82"/>
      <c r="J88" s="82" t="s">
        <v>79</v>
      </c>
      <c r="K88" s="83" t="s">
        <v>63</v>
      </c>
    </row>
    <row r="89" customFormat="false" ht="15.75" hidden="false" customHeight="false" outlineLevel="0" collapsed="false">
      <c r="B89" s="80"/>
      <c r="C89" s="82"/>
      <c r="D89" s="82"/>
      <c r="E89" s="82"/>
      <c r="F89" s="82"/>
      <c r="G89" s="82"/>
      <c r="H89" s="82"/>
      <c r="I89" s="82"/>
      <c r="J89" s="82"/>
      <c r="K89" s="83"/>
    </row>
    <row r="90" customFormat="false" ht="15" hidden="false" customHeight="true" outlineLevel="0" collapsed="false">
      <c r="B90" s="103" t="s">
        <v>35</v>
      </c>
      <c r="C90" s="85" t="s">
        <v>118</v>
      </c>
      <c r="D90" s="85"/>
      <c r="E90" s="85"/>
      <c r="F90" s="85"/>
      <c r="G90" s="85"/>
      <c r="H90" s="85"/>
      <c r="I90" s="85"/>
      <c r="J90" s="140" t="n">
        <f aca="false">(1/12)/30*22</f>
        <v>0.0611111111111111</v>
      </c>
      <c r="K90" s="105" t="n">
        <f aca="false">(K$57+K$38)*J90</f>
        <v>208.87533364126</v>
      </c>
    </row>
    <row r="91" customFormat="false" ht="15" hidden="false" customHeight="true" outlineLevel="0" collapsed="false">
      <c r="B91" s="30" t="s">
        <v>38</v>
      </c>
      <c r="C91" s="25" t="s">
        <v>119</v>
      </c>
      <c r="D91" s="25"/>
      <c r="E91" s="25"/>
      <c r="F91" s="25"/>
      <c r="G91" s="25"/>
      <c r="H91" s="25"/>
      <c r="I91" s="25"/>
      <c r="J91" s="106" t="n">
        <v>0.0104</v>
      </c>
      <c r="K91" s="105" t="n">
        <f aca="false">(K$57+K$38)*J91</f>
        <v>35.5467840524035</v>
      </c>
    </row>
    <row r="92" customFormat="false" ht="15" hidden="false" customHeight="true" outlineLevel="0" collapsed="false">
      <c r="B92" s="30" t="s">
        <v>41</v>
      </c>
      <c r="C92" s="25" t="s">
        <v>120</v>
      </c>
      <c r="D92" s="25"/>
      <c r="E92" s="25"/>
      <c r="F92" s="25"/>
      <c r="G92" s="25"/>
      <c r="H92" s="25"/>
      <c r="I92" s="25"/>
      <c r="J92" s="106" t="n">
        <f aca="false">'[1]% Ausências Legais'!O8</f>
        <v>0.000462</v>
      </c>
      <c r="K92" s="105" t="n">
        <f aca="false">(K$57+K$38)*J92</f>
        <v>1.57909752232793</v>
      </c>
    </row>
    <row r="93" customFormat="false" ht="15" hidden="false" customHeight="true" outlineLevel="0" collapsed="false">
      <c r="B93" s="30" t="s">
        <v>45</v>
      </c>
      <c r="C93" s="25" t="s">
        <v>121</v>
      </c>
      <c r="D93" s="25"/>
      <c r="E93" s="25"/>
      <c r="F93" s="25"/>
      <c r="G93" s="25"/>
      <c r="H93" s="25"/>
      <c r="I93" s="25"/>
      <c r="J93" s="106" t="n">
        <v>0.0021</v>
      </c>
      <c r="K93" s="105" t="n">
        <f aca="false">(K$57+K$38)*J93</f>
        <v>7.17771601058148</v>
      </c>
    </row>
    <row r="94" customFormat="false" ht="15" hidden="false" customHeight="true" outlineLevel="0" collapsed="false">
      <c r="B94" s="30" t="s">
        <v>68</v>
      </c>
      <c r="C94" s="25" t="s">
        <v>122</v>
      </c>
      <c r="D94" s="25"/>
      <c r="E94" s="25"/>
      <c r="F94" s="25"/>
      <c r="G94" s="25"/>
      <c r="H94" s="25"/>
      <c r="I94" s="25"/>
      <c r="J94" s="106" t="n">
        <v>0.0004</v>
      </c>
      <c r="K94" s="105" t="n">
        <f aca="false">(K$57+K$38)*J94</f>
        <v>1.36718400201552</v>
      </c>
    </row>
    <row r="95" customFormat="false" ht="15.75" hidden="false" customHeight="true" outlineLevel="0" collapsed="false">
      <c r="B95" s="107" t="s">
        <v>70</v>
      </c>
      <c r="C95" s="77" t="s">
        <v>123</v>
      </c>
      <c r="D95" s="77"/>
      <c r="E95" s="77"/>
      <c r="F95" s="77"/>
      <c r="G95" s="77"/>
      <c r="H95" s="77"/>
      <c r="I95" s="77"/>
      <c r="J95" s="106" t="n">
        <v>0.0068</v>
      </c>
      <c r="K95" s="105" t="n">
        <f aca="false">(K$57+K$38)*J95</f>
        <v>23.2421280342638</v>
      </c>
    </row>
    <row r="96" customFormat="false" ht="15.75" hidden="false" customHeight="true" outlineLevel="0" collapsed="false">
      <c r="B96" s="80" t="s">
        <v>82</v>
      </c>
      <c r="C96" s="80"/>
      <c r="D96" s="80"/>
      <c r="E96" s="80"/>
      <c r="F96" s="80"/>
      <c r="G96" s="80"/>
      <c r="H96" s="80"/>
      <c r="I96" s="80"/>
      <c r="J96" s="102" t="n">
        <f aca="false">SUM(J90:J95)</f>
        <v>0.0812731111111111</v>
      </c>
      <c r="K96" s="66" t="n">
        <f aca="false">SUM(K90:K95)</f>
        <v>277.788243262852</v>
      </c>
    </row>
    <row r="97" customFormat="false" ht="15" hidden="false" customHeight="true" outlineLevel="0" collapsed="false">
      <c r="B97" s="108" t="s">
        <v>160</v>
      </c>
      <c r="C97" s="108"/>
      <c r="D97" s="108"/>
      <c r="E97" s="108"/>
      <c r="F97" s="108"/>
      <c r="G97" s="108"/>
      <c r="H97" s="108"/>
      <c r="I97" s="108"/>
      <c r="J97" s="108"/>
      <c r="K97" s="108"/>
    </row>
    <row r="98" customFormat="false" ht="15" hidden="false" customHeight="false" outlineLevel="0" collapsed="false"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customFormat="false" ht="15.75" hidden="false" customHeight="true" outlineLevel="0" collapsed="false">
      <c r="B99" s="67" t="s">
        <v>125</v>
      </c>
      <c r="C99" s="67"/>
      <c r="D99" s="67"/>
      <c r="E99" s="67"/>
      <c r="F99" s="67"/>
      <c r="G99" s="67"/>
      <c r="H99" s="67"/>
      <c r="I99" s="67"/>
      <c r="J99" s="67"/>
      <c r="K99" s="67"/>
    </row>
    <row r="100" customFormat="false" ht="30.75" hidden="false" customHeight="true" outlineLevel="0" collapsed="false">
      <c r="B100" s="80" t="s">
        <v>126</v>
      </c>
      <c r="C100" s="82" t="s">
        <v>127</v>
      </c>
      <c r="D100" s="82"/>
      <c r="E100" s="82"/>
      <c r="F100" s="82"/>
      <c r="G100" s="82"/>
      <c r="H100" s="82"/>
      <c r="I100" s="82"/>
      <c r="J100" s="82" t="s">
        <v>79</v>
      </c>
      <c r="K100" s="83" t="s">
        <v>63</v>
      </c>
    </row>
    <row r="101" customFormat="false" ht="15.75" hidden="false" customHeight="true" outlineLevel="0" collapsed="false">
      <c r="B101" s="109" t="s">
        <v>35</v>
      </c>
      <c r="C101" s="110" t="s">
        <v>128</v>
      </c>
      <c r="D101" s="110"/>
      <c r="E101" s="110"/>
      <c r="F101" s="110"/>
      <c r="G101" s="110"/>
      <c r="H101" s="110"/>
      <c r="I101" s="110"/>
      <c r="J101" s="111" t="n">
        <v>0</v>
      </c>
      <c r="K101" s="141"/>
    </row>
    <row r="102" customFormat="false" ht="15.75" hidden="false" customHeight="true" outlineLevel="0" collapsed="false">
      <c r="B102" s="80" t="s">
        <v>82</v>
      </c>
      <c r="C102" s="80"/>
      <c r="D102" s="80"/>
      <c r="E102" s="80"/>
      <c r="F102" s="80"/>
      <c r="G102" s="80"/>
      <c r="H102" s="80"/>
      <c r="I102" s="80"/>
      <c r="J102" s="80"/>
      <c r="K102" s="142"/>
    </row>
    <row r="104" customFormat="false" ht="15.75" hidden="false" customHeight="true" outlineLevel="0" collapsed="false">
      <c r="B104" s="67" t="s">
        <v>129</v>
      </c>
      <c r="C104" s="67"/>
      <c r="D104" s="67"/>
      <c r="E104" s="67"/>
      <c r="F104" s="67"/>
      <c r="G104" s="67"/>
      <c r="H104" s="67"/>
      <c r="I104" s="67"/>
      <c r="J104" s="67"/>
      <c r="K104" s="67"/>
    </row>
    <row r="105" customFormat="false" ht="30" hidden="false" customHeight="true" outlineLevel="0" collapsed="false">
      <c r="B105" s="92" t="n">
        <v>4</v>
      </c>
      <c r="C105" s="93" t="s">
        <v>130</v>
      </c>
      <c r="D105" s="93"/>
      <c r="E105" s="93"/>
      <c r="F105" s="93"/>
      <c r="G105" s="93"/>
      <c r="H105" s="93"/>
      <c r="I105" s="93"/>
      <c r="J105" s="93" t="s">
        <v>79</v>
      </c>
      <c r="K105" s="94" t="s">
        <v>63</v>
      </c>
    </row>
    <row r="106" customFormat="false" ht="15" hidden="false" customHeight="true" outlineLevel="0" collapsed="false">
      <c r="B106" s="73" t="s">
        <v>116</v>
      </c>
      <c r="C106" s="30" t="s">
        <v>131</v>
      </c>
      <c r="D106" s="30"/>
      <c r="E106" s="30"/>
      <c r="F106" s="30"/>
      <c r="G106" s="30"/>
      <c r="H106" s="30"/>
      <c r="I106" s="30"/>
      <c r="J106" s="106" t="n">
        <f aca="false">J96</f>
        <v>0.0812731111111111</v>
      </c>
      <c r="K106" s="114" t="n">
        <f aca="false">K96</f>
        <v>277.788243262852</v>
      </c>
    </row>
    <row r="107" customFormat="false" ht="15.75" hidden="false" customHeight="true" outlineLevel="0" collapsed="false">
      <c r="B107" s="76" t="s">
        <v>126</v>
      </c>
      <c r="C107" s="107" t="s">
        <v>132</v>
      </c>
      <c r="D107" s="107"/>
      <c r="E107" s="107"/>
      <c r="F107" s="107"/>
      <c r="G107" s="107"/>
      <c r="H107" s="107"/>
      <c r="I107" s="107"/>
      <c r="J107" s="115" t="n">
        <v>0</v>
      </c>
      <c r="K107" s="116"/>
    </row>
    <row r="108" customFormat="false" ht="15.75" hidden="false" customHeight="true" outlineLevel="0" collapsed="false">
      <c r="B108" s="80" t="s">
        <v>82</v>
      </c>
      <c r="C108" s="80"/>
      <c r="D108" s="80"/>
      <c r="E108" s="80"/>
      <c r="F108" s="80"/>
      <c r="G108" s="80"/>
      <c r="H108" s="80"/>
      <c r="I108" s="80"/>
      <c r="J108" s="80"/>
      <c r="K108" s="66" t="n">
        <f aca="false">SUM(K106:K107)</f>
        <v>277.788243262852</v>
      </c>
    </row>
    <row r="111" customFormat="false" ht="15.75" hidden="false" customHeight="true" outlineLevel="0" collapsed="false">
      <c r="B111" s="67" t="s">
        <v>133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customFormat="false" ht="15.75" hidden="false" customHeight="true" outlineLevel="0" collapsed="false">
      <c r="B112" s="80" t="n">
        <v>5</v>
      </c>
      <c r="C112" s="117" t="s">
        <v>134</v>
      </c>
      <c r="D112" s="117"/>
      <c r="E112" s="117"/>
      <c r="F112" s="117"/>
      <c r="G112" s="117"/>
      <c r="H112" s="117"/>
      <c r="I112" s="117"/>
      <c r="J112" s="117"/>
      <c r="K112" s="118" t="s">
        <v>63</v>
      </c>
    </row>
    <row r="113" customFormat="false" ht="15" hidden="false" customHeight="true" outlineLevel="0" collapsed="false">
      <c r="B113" s="119" t="s">
        <v>35</v>
      </c>
      <c r="C113" s="120" t="s">
        <v>135</v>
      </c>
      <c r="D113" s="120"/>
      <c r="E113" s="120"/>
      <c r="F113" s="120"/>
      <c r="G113" s="120"/>
      <c r="H113" s="120"/>
      <c r="I113" s="120"/>
      <c r="J113" s="120"/>
      <c r="K113" s="143"/>
    </row>
    <row r="114" customFormat="false" ht="15" hidden="false" customHeight="true" outlineLevel="0" collapsed="false">
      <c r="B114" s="84" t="s">
        <v>35</v>
      </c>
      <c r="C114" s="85" t="s">
        <v>136</v>
      </c>
      <c r="D114" s="85"/>
      <c r="E114" s="85"/>
      <c r="F114" s="85"/>
      <c r="G114" s="85"/>
      <c r="H114" s="85"/>
      <c r="I114" s="85"/>
      <c r="J114" s="85"/>
      <c r="K114" s="122"/>
    </row>
    <row r="115" customFormat="false" ht="15" hidden="false" customHeight="true" outlineLevel="0" collapsed="false">
      <c r="B115" s="73" t="s">
        <v>38</v>
      </c>
      <c r="C115" s="25" t="s">
        <v>137</v>
      </c>
      <c r="D115" s="25"/>
      <c r="E115" s="25"/>
      <c r="F115" s="25"/>
      <c r="G115" s="25"/>
      <c r="H115" s="25"/>
      <c r="I115" s="25"/>
      <c r="J115" s="25"/>
      <c r="K115" s="46"/>
    </row>
    <row r="116" customFormat="false" ht="15" hidden="false" customHeight="true" outlineLevel="0" collapsed="false">
      <c r="B116" s="73" t="s">
        <v>41</v>
      </c>
      <c r="C116" s="25" t="s">
        <v>138</v>
      </c>
      <c r="D116" s="25"/>
      <c r="E116" s="25"/>
      <c r="F116" s="25"/>
      <c r="G116" s="25"/>
      <c r="H116" s="25"/>
      <c r="I116" s="25"/>
      <c r="J116" s="25"/>
      <c r="K116" s="46" t="n">
        <f aca="false">Uniforme!G24/12</f>
        <v>8.39770833333333</v>
      </c>
    </row>
    <row r="117" customFormat="false" ht="15.75" hidden="false" customHeight="false" outlineLevel="0" collapsed="false">
      <c r="B117" s="76" t="s">
        <v>45</v>
      </c>
      <c r="C117" s="144"/>
      <c r="D117" s="144"/>
      <c r="E117" s="144"/>
      <c r="F117" s="144"/>
      <c r="G117" s="144"/>
      <c r="H117" s="144"/>
      <c r="I117" s="144"/>
      <c r="J117" s="144"/>
      <c r="K117" s="123"/>
    </row>
    <row r="118" customFormat="false" ht="15.75" hidden="false" customHeight="true" outlineLevel="0" collapsed="false">
      <c r="B118" s="80" t="s">
        <v>82</v>
      </c>
      <c r="C118" s="80"/>
      <c r="D118" s="80"/>
      <c r="E118" s="80"/>
      <c r="F118" s="80"/>
      <c r="G118" s="80"/>
      <c r="H118" s="80"/>
      <c r="I118" s="80"/>
      <c r="J118" s="80"/>
      <c r="K118" s="66" t="n">
        <f aca="false">SUM(K114:K117)</f>
        <v>8.39770833333333</v>
      </c>
    </row>
    <row r="119" customFormat="false" ht="15" hidden="false" customHeight="false" outlineLevel="0" collapsed="false">
      <c r="B119" s="124"/>
      <c r="C119" s="124"/>
      <c r="D119" s="124"/>
      <c r="E119" s="124"/>
      <c r="F119" s="124"/>
      <c r="G119" s="124"/>
      <c r="H119" s="124"/>
    </row>
    <row r="121" customFormat="false" ht="15.75" hidden="false" customHeight="true" outlineLevel="0" collapsed="false">
      <c r="B121" s="67" t="s">
        <v>139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customFormat="false" ht="30.75" hidden="false" customHeight="true" outlineLevel="0" collapsed="false">
      <c r="B122" s="80" t="n">
        <v>6</v>
      </c>
      <c r="C122" s="117" t="s">
        <v>140</v>
      </c>
      <c r="D122" s="117"/>
      <c r="E122" s="117"/>
      <c r="F122" s="117"/>
      <c r="G122" s="117"/>
      <c r="H122" s="117"/>
      <c r="I122" s="117"/>
      <c r="J122" s="117" t="s">
        <v>141</v>
      </c>
      <c r="K122" s="118" t="s">
        <v>63</v>
      </c>
    </row>
    <row r="123" customFormat="false" ht="15" hidden="false" customHeight="true" outlineLevel="0" collapsed="false">
      <c r="B123" s="84" t="s">
        <v>35</v>
      </c>
      <c r="C123" s="85" t="s">
        <v>142</v>
      </c>
      <c r="D123" s="85"/>
      <c r="E123" s="85"/>
      <c r="F123" s="85"/>
      <c r="G123" s="85"/>
      <c r="H123" s="85"/>
      <c r="I123" s="85"/>
      <c r="J123" s="145" t="n">
        <v>0.03</v>
      </c>
      <c r="K123" s="122" t="n">
        <f aca="false">J123*K139</f>
        <v>148.220814328595</v>
      </c>
    </row>
    <row r="124" customFormat="false" ht="15" hidden="false" customHeight="true" outlineLevel="0" collapsed="false">
      <c r="B124" s="73" t="s">
        <v>38</v>
      </c>
      <c r="C124" s="25" t="s">
        <v>143</v>
      </c>
      <c r="D124" s="25"/>
      <c r="E124" s="25"/>
      <c r="F124" s="25"/>
      <c r="G124" s="25"/>
      <c r="H124" s="25"/>
      <c r="I124" s="25"/>
      <c r="J124" s="146" t="n">
        <v>0.0679</v>
      </c>
      <c r="K124" s="46" t="n">
        <f aca="false">J124*(K123+$K$139)</f>
        <v>345.537303056631</v>
      </c>
    </row>
    <row r="125" customFormat="false" ht="15" hidden="false" customHeight="true" outlineLevel="0" collapsed="false">
      <c r="B125" s="73" t="s">
        <v>41</v>
      </c>
      <c r="C125" s="25" t="s">
        <v>144</v>
      </c>
      <c r="D125" s="25"/>
      <c r="E125" s="25"/>
      <c r="F125" s="25"/>
      <c r="G125" s="25"/>
      <c r="H125" s="25"/>
      <c r="I125" s="25"/>
      <c r="J125" s="127" t="n">
        <f aca="false">SUM(J126:J129)</f>
        <v>0.1425</v>
      </c>
      <c r="K125" s="46"/>
    </row>
    <row r="126" customFormat="false" ht="15" hidden="false" customHeight="true" outlineLevel="0" collapsed="false">
      <c r="B126" s="73"/>
      <c r="C126" s="30"/>
      <c r="D126" s="25" t="s">
        <v>145</v>
      </c>
      <c r="E126" s="25"/>
      <c r="F126" s="25"/>
      <c r="G126" s="25"/>
      <c r="H126" s="25"/>
      <c r="I126" s="25"/>
      <c r="J126" s="147" t="n">
        <f aca="false">1.65%+7.6%</f>
        <v>0.0925</v>
      </c>
      <c r="K126" s="46" t="n">
        <f aca="false">(K139+K123+K124)/(1-J125)*J126</f>
        <v>586.223677400934</v>
      </c>
    </row>
    <row r="127" customFormat="false" ht="15" hidden="false" customHeight="true" outlineLevel="0" collapsed="false">
      <c r="B127" s="73"/>
      <c r="C127" s="30"/>
      <c r="D127" s="25" t="s">
        <v>146</v>
      </c>
      <c r="E127" s="25"/>
      <c r="F127" s="25"/>
      <c r="G127" s="25"/>
      <c r="H127" s="25"/>
      <c r="I127" s="25"/>
      <c r="J127" s="74" t="n">
        <v>0</v>
      </c>
      <c r="K127" s="46"/>
    </row>
    <row r="128" customFormat="false" ht="15" hidden="false" customHeight="true" outlineLevel="0" collapsed="false">
      <c r="B128" s="73"/>
      <c r="C128" s="30"/>
      <c r="D128" s="25" t="s">
        <v>147</v>
      </c>
      <c r="E128" s="25"/>
      <c r="F128" s="25"/>
      <c r="G128" s="25"/>
      <c r="H128" s="25"/>
      <c r="I128" s="25"/>
      <c r="J128" s="147" t="n">
        <v>0.05</v>
      </c>
      <c r="K128" s="46" t="n">
        <f aca="false">(K139+K123+K124)/(1-J125)*J128</f>
        <v>316.877663459964</v>
      </c>
    </row>
    <row r="129" customFormat="false" ht="15.75" hidden="false" customHeight="true" outlineLevel="0" collapsed="false">
      <c r="B129" s="76"/>
      <c r="C129" s="107"/>
      <c r="D129" s="77" t="s">
        <v>148</v>
      </c>
      <c r="E129" s="77"/>
      <c r="F129" s="77"/>
      <c r="G129" s="77"/>
      <c r="H129" s="77"/>
      <c r="I129" s="77"/>
      <c r="J129" s="78" t="n">
        <v>0</v>
      </c>
      <c r="K129" s="123"/>
    </row>
    <row r="130" customFormat="false" ht="15.75" hidden="false" customHeight="true" outlineLevel="0" collapsed="false">
      <c r="B130" s="80" t="s">
        <v>82</v>
      </c>
      <c r="C130" s="80"/>
      <c r="D130" s="80"/>
      <c r="E130" s="80"/>
      <c r="F130" s="80"/>
      <c r="G130" s="80"/>
      <c r="H130" s="80"/>
      <c r="I130" s="80"/>
      <c r="J130" s="80"/>
      <c r="K130" s="66" t="n">
        <f aca="false">SUM(K123:K129)</f>
        <v>1396.85945824612</v>
      </c>
    </row>
    <row r="132" customFormat="false" ht="15.75" hidden="false" customHeight="true" outlineLevel="0" collapsed="false">
      <c r="B132" s="67" t="s">
        <v>149</v>
      </c>
      <c r="C132" s="67"/>
      <c r="D132" s="67"/>
      <c r="E132" s="67"/>
      <c r="F132" s="67"/>
      <c r="G132" s="67"/>
      <c r="H132" s="67"/>
      <c r="I132" s="67"/>
      <c r="J132" s="67"/>
      <c r="K132" s="67"/>
    </row>
    <row r="133" customFormat="false" ht="15.75" hidden="false" customHeight="true" outlineLevel="0" collapsed="false">
      <c r="B133" s="80" t="s">
        <v>150</v>
      </c>
      <c r="C133" s="80"/>
      <c r="D133" s="80"/>
      <c r="E133" s="80"/>
      <c r="F133" s="80"/>
      <c r="G133" s="80"/>
      <c r="H133" s="80"/>
      <c r="I133" s="80"/>
      <c r="J133" s="80"/>
      <c r="K133" s="83" t="s">
        <v>63</v>
      </c>
    </row>
    <row r="134" customFormat="false" ht="15" hidden="false" customHeight="true" outlineLevel="0" collapsed="false">
      <c r="B134" s="34" t="s">
        <v>35</v>
      </c>
      <c r="C134" s="85" t="s">
        <v>151</v>
      </c>
      <c r="D134" s="85"/>
      <c r="E134" s="85"/>
      <c r="F134" s="85"/>
      <c r="G134" s="85"/>
      <c r="H134" s="85"/>
      <c r="I134" s="85"/>
      <c r="J134" s="85"/>
      <c r="K134" s="87" t="n">
        <f aca="false">K38</f>
        <v>2368.626</v>
      </c>
    </row>
    <row r="135" customFormat="false" ht="15" hidden="false" customHeight="true" outlineLevel="0" collapsed="false">
      <c r="B135" s="129" t="s">
        <v>38</v>
      </c>
      <c r="C135" s="25" t="s">
        <v>75</v>
      </c>
      <c r="D135" s="25"/>
      <c r="E135" s="25"/>
      <c r="F135" s="25"/>
      <c r="G135" s="25"/>
      <c r="H135" s="25"/>
      <c r="I135" s="25"/>
      <c r="J135" s="25"/>
      <c r="K135" s="75" t="n">
        <f aca="false">K75</f>
        <v>1972.9044056388</v>
      </c>
    </row>
    <row r="136" customFormat="false" ht="15" hidden="false" customHeight="true" outlineLevel="0" collapsed="false">
      <c r="B136" s="129" t="s">
        <v>41</v>
      </c>
      <c r="C136" s="25" t="s">
        <v>152</v>
      </c>
      <c r="D136" s="25"/>
      <c r="E136" s="25"/>
      <c r="F136" s="25"/>
      <c r="G136" s="25"/>
      <c r="H136" s="25"/>
      <c r="I136" s="25"/>
      <c r="J136" s="25"/>
      <c r="K136" s="75" t="n">
        <f aca="false">K85</f>
        <v>312.977453718177</v>
      </c>
    </row>
    <row r="137" customFormat="false" ht="15" hidden="false" customHeight="true" outlineLevel="0" collapsed="false">
      <c r="B137" s="129" t="s">
        <v>45</v>
      </c>
      <c r="C137" s="25" t="s">
        <v>153</v>
      </c>
      <c r="D137" s="25"/>
      <c r="E137" s="25"/>
      <c r="F137" s="25"/>
      <c r="G137" s="25"/>
      <c r="H137" s="25"/>
      <c r="I137" s="25"/>
      <c r="J137" s="25"/>
      <c r="K137" s="75" t="n">
        <f aca="false">K108</f>
        <v>277.788243262852</v>
      </c>
    </row>
    <row r="138" customFormat="false" ht="15" hidden="false" customHeight="true" outlineLevel="0" collapsed="false">
      <c r="B138" s="129" t="s">
        <v>68</v>
      </c>
      <c r="C138" s="25" t="s">
        <v>133</v>
      </c>
      <c r="D138" s="25"/>
      <c r="E138" s="25"/>
      <c r="F138" s="25"/>
      <c r="G138" s="25"/>
      <c r="H138" s="25"/>
      <c r="I138" s="25"/>
      <c r="J138" s="25"/>
      <c r="K138" s="46" t="n">
        <f aca="false">K118</f>
        <v>8.39770833333333</v>
      </c>
    </row>
    <row r="139" customFormat="false" ht="15" hidden="false" customHeight="true" outlineLevel="0" collapsed="false">
      <c r="B139" s="129" t="s">
        <v>154</v>
      </c>
      <c r="C139" s="129"/>
      <c r="D139" s="129"/>
      <c r="E139" s="129"/>
      <c r="F139" s="129"/>
      <c r="G139" s="129"/>
      <c r="H139" s="129"/>
      <c r="I139" s="129"/>
      <c r="J139" s="129"/>
      <c r="K139" s="46" t="n">
        <f aca="false">SUM(K134:K138)</f>
        <v>4940.69381095316</v>
      </c>
    </row>
    <row r="140" customFormat="false" ht="15.75" hidden="false" customHeight="true" outlineLevel="0" collapsed="false">
      <c r="B140" s="130" t="s">
        <v>70</v>
      </c>
      <c r="C140" s="77" t="s">
        <v>139</v>
      </c>
      <c r="D140" s="77"/>
      <c r="E140" s="77"/>
      <c r="F140" s="77"/>
      <c r="G140" s="77"/>
      <c r="H140" s="77"/>
      <c r="I140" s="77"/>
      <c r="J140" s="77"/>
      <c r="K140" s="123" t="n">
        <f aca="false">K130</f>
        <v>1396.85945824612</v>
      </c>
    </row>
    <row r="141" customFormat="false" ht="15.75" hidden="false" customHeight="true" outlineLevel="0" collapsed="false">
      <c r="B141" s="131" t="s">
        <v>155</v>
      </c>
      <c r="C141" s="131"/>
      <c r="D141" s="131"/>
      <c r="E141" s="131"/>
      <c r="F141" s="131"/>
      <c r="G141" s="131"/>
      <c r="H141" s="131"/>
      <c r="I141" s="131"/>
      <c r="J141" s="131"/>
      <c r="K141" s="132" t="n">
        <f aca="false">SUM(K139:K140)</f>
        <v>6337.55326919929</v>
      </c>
    </row>
  </sheetData>
  <mergeCells count="130">
    <mergeCell ref="B3:K3"/>
    <mergeCell ref="B4:K4"/>
    <mergeCell ref="B5:K5"/>
    <mergeCell ref="C7:K7"/>
    <mergeCell ref="C8:K8"/>
    <mergeCell ref="C9:K9"/>
    <mergeCell ref="B10:I10"/>
    <mergeCell ref="B11:K11"/>
    <mergeCell ref="C12:I12"/>
    <mergeCell ref="J12:K12"/>
    <mergeCell ref="C13:I13"/>
    <mergeCell ref="J13:K13"/>
    <mergeCell ref="C14:I14"/>
    <mergeCell ref="J14:K14"/>
    <mergeCell ref="C15:I15"/>
    <mergeCell ref="J15:K15"/>
    <mergeCell ref="C16:I16"/>
    <mergeCell ref="J16:K16"/>
    <mergeCell ref="B18:K18"/>
    <mergeCell ref="B19:I19"/>
    <mergeCell ref="B20:I20"/>
    <mergeCell ref="B22:K22"/>
    <mergeCell ref="C23:J23"/>
    <mergeCell ref="C24:J24"/>
    <mergeCell ref="C25:J25"/>
    <mergeCell ref="C26:J26"/>
    <mergeCell ref="C27:J27"/>
    <mergeCell ref="B29:J29"/>
    <mergeCell ref="C30:J30"/>
    <mergeCell ref="C31:J31"/>
    <mergeCell ref="C32:J32"/>
    <mergeCell ref="C33:J33"/>
    <mergeCell ref="C34:J34"/>
    <mergeCell ref="C35:J35"/>
    <mergeCell ref="C36:J36"/>
    <mergeCell ref="C37:J37"/>
    <mergeCell ref="B38:J38"/>
    <mergeCell ref="B40:K40"/>
    <mergeCell ref="B41:K41"/>
    <mergeCell ref="C42:I42"/>
    <mergeCell ref="C43:I43"/>
    <mergeCell ref="C44:I44"/>
    <mergeCell ref="B45:J45"/>
    <mergeCell ref="B47:K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B57:I57"/>
    <mergeCell ref="B59:K59"/>
    <mergeCell ref="C60:J60"/>
    <mergeCell ref="C61:J61"/>
    <mergeCell ref="C62:J62"/>
    <mergeCell ref="C63:J63"/>
    <mergeCell ref="C64:J64"/>
    <mergeCell ref="C65:J65"/>
    <mergeCell ref="C66:I66"/>
    <mergeCell ref="C67:J67"/>
    <mergeCell ref="B68:J68"/>
    <mergeCell ref="B70:K70"/>
    <mergeCell ref="C71:J71"/>
    <mergeCell ref="C72:J72"/>
    <mergeCell ref="C73:J73"/>
    <mergeCell ref="C74:J74"/>
    <mergeCell ref="B75:J75"/>
    <mergeCell ref="B77:K77"/>
    <mergeCell ref="C78:I78"/>
    <mergeCell ref="C79:I79"/>
    <mergeCell ref="C80:I80"/>
    <mergeCell ref="C81:I81"/>
    <mergeCell ref="C82:I82"/>
    <mergeCell ref="C83:I83"/>
    <mergeCell ref="C84:I84"/>
    <mergeCell ref="B85:I85"/>
    <mergeCell ref="B87:K87"/>
    <mergeCell ref="B88:B89"/>
    <mergeCell ref="C88:I89"/>
    <mergeCell ref="J88:J89"/>
    <mergeCell ref="K88:K89"/>
    <mergeCell ref="C90:I90"/>
    <mergeCell ref="C91:I91"/>
    <mergeCell ref="C92:I92"/>
    <mergeCell ref="C93:I93"/>
    <mergeCell ref="C94:I94"/>
    <mergeCell ref="C95:I95"/>
    <mergeCell ref="B96:I96"/>
    <mergeCell ref="B97:K98"/>
    <mergeCell ref="B99:K99"/>
    <mergeCell ref="C100:I100"/>
    <mergeCell ref="C101:I101"/>
    <mergeCell ref="B102:J102"/>
    <mergeCell ref="B104:K104"/>
    <mergeCell ref="C105:I105"/>
    <mergeCell ref="C106:I106"/>
    <mergeCell ref="C107:I107"/>
    <mergeCell ref="B108:J108"/>
    <mergeCell ref="B111:K111"/>
    <mergeCell ref="C112:J112"/>
    <mergeCell ref="C113:J113"/>
    <mergeCell ref="C114:J114"/>
    <mergeCell ref="C115:J115"/>
    <mergeCell ref="C116:J116"/>
    <mergeCell ref="C117:J117"/>
    <mergeCell ref="B118:J118"/>
    <mergeCell ref="B119:H119"/>
    <mergeCell ref="B121:K121"/>
    <mergeCell ref="C122:I122"/>
    <mergeCell ref="C123:I123"/>
    <mergeCell ref="C124:I124"/>
    <mergeCell ref="C125:I125"/>
    <mergeCell ref="D126:I126"/>
    <mergeCell ref="D127:I127"/>
    <mergeCell ref="D128:I128"/>
    <mergeCell ref="D129:I129"/>
    <mergeCell ref="B130:J130"/>
    <mergeCell ref="B132:K132"/>
    <mergeCell ref="B133:J133"/>
    <mergeCell ref="C134:J134"/>
    <mergeCell ref="C135:J135"/>
    <mergeCell ref="C136:J136"/>
    <mergeCell ref="C137:J137"/>
    <mergeCell ref="C138:J138"/>
    <mergeCell ref="B139:J139"/>
    <mergeCell ref="C140:J140"/>
    <mergeCell ref="B141:J14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1" activeCellId="0" sqref="I2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4.57"/>
    <col collapsed="false" customWidth="true" hidden="false" outlineLevel="0" max="3" min="3" style="0" width="27.58"/>
    <col collapsed="false" customWidth="true" hidden="false" outlineLevel="0" max="4" min="4" style="0" width="19.29"/>
    <col collapsed="false" customWidth="true" hidden="false" outlineLevel="0" max="5" min="5" style="0" width="23.15"/>
    <col collapsed="false" customWidth="true" hidden="false" outlineLevel="0" max="6" min="6" style="0" width="18.29"/>
    <col collapsed="false" customWidth="true" hidden="false" outlineLevel="0" max="7" min="7" style="0" width="19.57"/>
    <col collapsed="false" customWidth="true" hidden="false" outlineLevel="0" max="8" min="8" style="0" width="15.42"/>
    <col collapsed="false" customWidth="true" hidden="false" outlineLevel="0" max="9" min="9" style="0" width="16"/>
  </cols>
  <sheetData>
    <row r="2" customFormat="false" ht="15.75" hidden="false" customHeight="true" outlineLevel="0" collapsed="false">
      <c r="B2" s="9" t="s">
        <v>162</v>
      </c>
      <c r="C2" s="9"/>
      <c r="D2" s="9"/>
      <c r="E2" s="9"/>
      <c r="F2" s="9"/>
      <c r="G2" s="9"/>
      <c r="H2" s="9"/>
      <c r="I2" s="9"/>
    </row>
    <row r="3" customFormat="false" ht="47.25" hidden="false" customHeight="false" outlineLevel="0" collapsed="false">
      <c r="B3" s="9" t="s">
        <v>9</v>
      </c>
      <c r="C3" s="9" t="s">
        <v>163</v>
      </c>
      <c r="D3" s="9" t="s">
        <v>164</v>
      </c>
      <c r="E3" s="9" t="s">
        <v>165</v>
      </c>
      <c r="F3" s="9" t="s">
        <v>166</v>
      </c>
      <c r="G3" s="9" t="s">
        <v>167</v>
      </c>
      <c r="H3" s="9" t="s">
        <v>168</v>
      </c>
      <c r="I3" s="9" t="s">
        <v>169</v>
      </c>
    </row>
    <row r="4" customFormat="false" ht="15.75" hidden="false" customHeight="true" outlineLevel="0" collapsed="false">
      <c r="B4" s="2" t="s">
        <v>170</v>
      </c>
      <c r="C4" s="2" t="s">
        <v>18</v>
      </c>
      <c r="D4" s="150" t="n">
        <v>100</v>
      </c>
      <c r="E4" s="2"/>
      <c r="F4" s="2"/>
      <c r="G4" s="2" t="s">
        <v>171</v>
      </c>
      <c r="H4" s="151" t="n">
        <v>1200</v>
      </c>
      <c r="I4" s="152" t="n">
        <f aca="false">D4/H4</f>
        <v>0.0833333333333333</v>
      </c>
    </row>
    <row r="5" customFormat="false" ht="15.75" hidden="false" customHeight="false" outlineLevel="0" collapsed="false">
      <c r="B5" s="2"/>
      <c r="C5" s="2" t="s">
        <v>20</v>
      </c>
      <c r="D5" s="153" t="n">
        <v>14039.78</v>
      </c>
      <c r="E5" s="12" t="n">
        <v>7804.54</v>
      </c>
      <c r="F5" s="12" t="n">
        <v>1685.99</v>
      </c>
      <c r="G5" s="2" t="s">
        <v>171</v>
      </c>
      <c r="H5" s="151" t="n">
        <v>1200</v>
      </c>
      <c r="I5" s="152" t="n">
        <f aca="false">(D5+E5+F5)/H5</f>
        <v>19.6085916666667</v>
      </c>
    </row>
    <row r="6" customFormat="false" ht="15.75" hidden="false" customHeight="false" outlineLevel="0" collapsed="false">
      <c r="B6" s="2"/>
      <c r="C6" s="2" t="s">
        <v>20</v>
      </c>
      <c r="D6" s="153" t="n">
        <v>1423.85</v>
      </c>
      <c r="E6" s="12" t="n">
        <v>2061.88</v>
      </c>
      <c r="F6" s="12" t="n">
        <v>10318.58</v>
      </c>
      <c r="G6" s="2" t="s">
        <v>172</v>
      </c>
      <c r="H6" s="151" t="n">
        <v>1200</v>
      </c>
      <c r="I6" s="152" t="n">
        <f aca="false">((D6+E6+F6)/H6)*(4/22)</f>
        <v>2.09156212121212</v>
      </c>
    </row>
    <row r="7" customFormat="false" ht="15.75" hidden="false" customHeight="false" outlineLevel="0" collapsed="false">
      <c r="B7" s="2"/>
      <c r="C7" s="2" t="s">
        <v>20</v>
      </c>
      <c r="D7" s="150" t="n">
        <v>717.8</v>
      </c>
      <c r="E7" s="12" t="n">
        <v>5761.9</v>
      </c>
      <c r="F7" s="2"/>
      <c r="G7" s="2" t="s">
        <v>173</v>
      </c>
      <c r="H7" s="151" t="n">
        <v>1200</v>
      </c>
      <c r="I7" s="152" t="n">
        <f aca="false">((D7+E7)/H7)*(2/22)</f>
        <v>0.490886363636364</v>
      </c>
    </row>
    <row r="8" customFormat="false" ht="15.75" hidden="false" customHeight="false" outlineLevel="0" collapsed="false">
      <c r="B8" s="2"/>
      <c r="C8" s="2" t="s">
        <v>20</v>
      </c>
      <c r="D8" s="150" t="n">
        <v>530.22</v>
      </c>
      <c r="E8" s="12" t="n">
        <v>5527.08</v>
      </c>
      <c r="F8" s="12" t="n">
        <v>3097.23</v>
      </c>
      <c r="G8" s="2" t="s">
        <v>174</v>
      </c>
      <c r="H8" s="151" t="n">
        <v>1200</v>
      </c>
      <c r="I8" s="152" t="n">
        <f aca="false">((D8+E8+F8)/H8)*(1/22)</f>
        <v>0.3467625</v>
      </c>
    </row>
    <row r="9" customFormat="false" ht="15.75" hidden="false" customHeight="false" outlineLevel="0" collapsed="false">
      <c r="B9" s="2"/>
      <c r="C9" s="2" t="s">
        <v>21</v>
      </c>
      <c r="D9" s="2" t="n">
        <v>231.79</v>
      </c>
      <c r="E9" s="2" t="n">
        <v>516.69</v>
      </c>
      <c r="F9" s="12" t="n">
        <v>1119.58</v>
      </c>
      <c r="G9" s="2" t="s">
        <v>171</v>
      </c>
      <c r="H9" s="2" t="n">
        <v>300</v>
      </c>
      <c r="I9" s="152" t="n">
        <f aca="false">(D9+E9+F9)/H9</f>
        <v>6.22686666666667</v>
      </c>
    </row>
    <row r="10" customFormat="false" ht="15.75" hidden="false" customHeight="false" outlineLevel="0" collapsed="false">
      <c r="B10" s="2"/>
      <c r="C10" s="2" t="s">
        <v>21</v>
      </c>
      <c r="D10" s="2" t="n">
        <v>61.96</v>
      </c>
      <c r="E10" s="2"/>
      <c r="F10" s="2"/>
      <c r="G10" s="2" t="s">
        <v>172</v>
      </c>
      <c r="H10" s="2" t="n">
        <v>300</v>
      </c>
      <c r="I10" s="152" t="n">
        <f aca="false">(D10/H10)*(4/22)</f>
        <v>0.0375515151515152</v>
      </c>
    </row>
    <row r="11" customFormat="false" ht="15.75" hidden="false" customHeight="false" outlineLevel="0" collapsed="false">
      <c r="B11" s="2"/>
      <c r="C11" s="2" t="s">
        <v>21</v>
      </c>
      <c r="D11" s="2" t="n">
        <v>256.3</v>
      </c>
      <c r="E11" s="2"/>
      <c r="F11" s="2" t="n">
        <v>624.26</v>
      </c>
      <c r="G11" s="2" t="s">
        <v>173</v>
      </c>
      <c r="H11" s="2" t="n">
        <v>300</v>
      </c>
      <c r="I11" s="152" t="n">
        <f aca="false">((D11+F11)/H11)*(2/22)</f>
        <v>0.266836363636364</v>
      </c>
    </row>
    <row r="12" customFormat="false" ht="15.75" hidden="false" customHeight="false" outlineLevel="0" collapsed="false">
      <c r="B12" s="2"/>
      <c r="C12" s="2" t="s">
        <v>21</v>
      </c>
      <c r="D12" s="2" t="n">
        <v>781.84</v>
      </c>
      <c r="E12" s="2"/>
      <c r="F12" s="2"/>
      <c r="G12" s="2" t="s">
        <v>174</v>
      </c>
      <c r="H12" s="2" t="n">
        <v>300</v>
      </c>
      <c r="I12" s="154" t="n">
        <f aca="false">(D12/H12)*(1/22)</f>
        <v>0.118460606060606</v>
      </c>
    </row>
    <row r="13" customFormat="false" ht="47.25" hidden="false" customHeight="false" outlineLevel="0" collapsed="false">
      <c r="B13" s="2" t="s">
        <v>175</v>
      </c>
      <c r="C13" s="2" t="s">
        <v>23</v>
      </c>
      <c r="D13" s="12" t="n">
        <v>6627.64</v>
      </c>
      <c r="E13" s="12" t="n">
        <v>6627.64</v>
      </c>
      <c r="F13" s="12" t="n">
        <v>39591.07</v>
      </c>
      <c r="G13" s="2" t="s">
        <v>173</v>
      </c>
      <c r="H13" s="2" t="n">
        <v>2700</v>
      </c>
      <c r="I13" s="152" t="n">
        <f aca="false">((D13+E13+F13)/H13)*(2/22)</f>
        <v>1.77933838383838</v>
      </c>
    </row>
    <row r="14" customFormat="false" ht="31.5" hidden="false" customHeight="false" outlineLevel="0" collapsed="false">
      <c r="B14" s="2" t="s">
        <v>176</v>
      </c>
      <c r="C14" s="2" t="s">
        <v>25</v>
      </c>
      <c r="D14" s="2" t="n">
        <v>544.42</v>
      </c>
      <c r="E14" s="2" t="n">
        <v>544.42</v>
      </c>
      <c r="F14" s="2" t="n">
        <v>544.42</v>
      </c>
      <c r="G14" s="2" t="s">
        <v>173</v>
      </c>
      <c r="H14" s="2" t="n">
        <v>380</v>
      </c>
      <c r="I14" s="152" t="n">
        <f aca="false">((D14+E14+F14)/H14)*(2/22)</f>
        <v>0.390732057416268</v>
      </c>
    </row>
    <row r="15" customFormat="false" ht="15.75" hidden="false" customHeight="true" outlineLevel="0" collapsed="false">
      <c r="B15" s="9" t="s">
        <v>177</v>
      </c>
      <c r="C15" s="9"/>
      <c r="D15" s="9"/>
      <c r="E15" s="9"/>
      <c r="F15" s="9"/>
      <c r="G15" s="9"/>
      <c r="H15" s="2"/>
      <c r="I15" s="152" t="n">
        <f aca="false">SUM(I4:I14)</f>
        <v>31.4409215776183</v>
      </c>
    </row>
    <row r="16" customFormat="false" ht="15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</row>
    <row r="17" customFormat="false" ht="31.5" hidden="false" customHeight="false" outlineLevel="0" collapsed="false">
      <c r="B17" s="2" t="s">
        <v>178</v>
      </c>
      <c r="C17" s="2" t="s">
        <v>26</v>
      </c>
      <c r="D17" s="2" t="n">
        <v>544.42</v>
      </c>
      <c r="E17" s="2" t="n">
        <v>544.42</v>
      </c>
      <c r="F17" s="2" t="n">
        <v>544.42</v>
      </c>
      <c r="G17" s="2" t="s">
        <v>173</v>
      </c>
      <c r="H17" s="2" t="n">
        <v>160</v>
      </c>
      <c r="I17" s="152" t="n">
        <f aca="false">((D17+E17+F17)/H17)*(2/22)</f>
        <v>0.927988636363636</v>
      </c>
    </row>
  </sheetData>
  <mergeCells count="4">
    <mergeCell ref="B2:I2"/>
    <mergeCell ref="B4:B12"/>
    <mergeCell ref="B15:G15"/>
    <mergeCell ref="B16:I1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T105"/>
  <sheetViews>
    <sheetView showFormulas="false" showGridLines="tru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S71" activeCellId="0" sqref="S7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5.42"/>
    <col collapsed="false" customWidth="true" hidden="false" outlineLevel="0" max="5" min="5" style="0" width="11.99"/>
    <col collapsed="false" customWidth="true" hidden="false" outlineLevel="0" max="6" min="6" style="0" width="12.42"/>
    <col collapsed="false" customWidth="true" hidden="false" outlineLevel="0" max="7" min="7" style="0" width="23.28"/>
    <col collapsed="false" customWidth="true" hidden="false" outlineLevel="0" max="9" min="9" style="0" width="18.29"/>
    <col collapsed="false" customWidth="true" hidden="false" outlineLevel="0" max="10" min="10" style="0" width="18"/>
    <col collapsed="false" customWidth="true" hidden="false" outlineLevel="0" max="13" min="13" style="0" width="14.15"/>
    <col collapsed="false" customWidth="true" hidden="false" outlineLevel="0" max="14" min="14" style="0" width="15"/>
    <col collapsed="false" customWidth="true" hidden="false" outlineLevel="0" max="15" min="15" style="0" width="19.42"/>
    <col collapsed="false" customWidth="true" hidden="false" outlineLevel="0" max="16" min="16" style="0" width="16.42"/>
  </cols>
  <sheetData>
    <row r="2" customFormat="false" ht="15.75" hidden="false" customHeight="false" outlineLevel="0" collapsed="false">
      <c r="B2" s="155" t="s">
        <v>179</v>
      </c>
      <c r="C2" s="155"/>
      <c r="D2" s="155"/>
      <c r="E2" s="155"/>
      <c r="F2" s="155"/>
      <c r="G2" s="155"/>
      <c r="H2" s="155"/>
      <c r="I2" s="155"/>
      <c r="J2" s="155"/>
      <c r="L2" s="156"/>
      <c r="M2" s="156"/>
      <c r="N2" s="156"/>
      <c r="O2" s="156"/>
      <c r="P2" s="156"/>
      <c r="Q2" s="156"/>
      <c r="R2" s="156"/>
      <c r="S2" s="156"/>
      <c r="T2" s="156"/>
    </row>
    <row r="3" customFormat="false" ht="15.75" hidden="false" customHeight="true" outlineLevel="0" collapsed="false">
      <c r="B3" s="157" t="s">
        <v>180</v>
      </c>
      <c r="C3" s="157" t="s">
        <v>181</v>
      </c>
      <c r="D3" s="157"/>
      <c r="E3" s="158" t="s">
        <v>35</v>
      </c>
      <c r="F3" s="158"/>
      <c r="G3" s="158"/>
      <c r="H3" s="158" t="s">
        <v>38</v>
      </c>
      <c r="I3" s="158"/>
      <c r="J3" s="159" t="s">
        <v>182</v>
      </c>
      <c r="L3" s="160"/>
      <c r="M3" s="160"/>
      <c r="N3" s="160"/>
      <c r="O3" s="161"/>
      <c r="P3" s="161"/>
      <c r="Q3" s="161"/>
      <c r="R3" s="161"/>
      <c r="S3" s="161"/>
      <c r="T3" s="162"/>
    </row>
    <row r="4" customFormat="false" ht="15.75" hidden="false" customHeight="true" outlineLevel="0" collapsed="false">
      <c r="B4" s="157"/>
      <c r="C4" s="157"/>
      <c r="D4" s="157"/>
      <c r="E4" s="157" t="s">
        <v>183</v>
      </c>
      <c r="F4" s="157"/>
      <c r="G4" s="157"/>
      <c r="H4" s="163" t="s">
        <v>184</v>
      </c>
      <c r="I4" s="163"/>
      <c r="J4" s="164" t="s">
        <v>185</v>
      </c>
      <c r="L4" s="160"/>
      <c r="M4" s="160"/>
      <c r="N4" s="160"/>
      <c r="O4" s="160"/>
      <c r="P4" s="160"/>
      <c r="Q4" s="160"/>
      <c r="R4" s="165"/>
      <c r="S4" s="165"/>
      <c r="T4" s="166"/>
    </row>
    <row r="5" customFormat="false" ht="15.75" hidden="false" customHeight="true" outlineLevel="0" collapsed="false">
      <c r="B5" s="157"/>
      <c r="C5" s="157"/>
      <c r="D5" s="157"/>
      <c r="E5" s="158" t="s">
        <v>186</v>
      </c>
      <c r="F5" s="158"/>
      <c r="G5" s="158"/>
      <c r="H5" s="158" t="s">
        <v>187</v>
      </c>
      <c r="I5" s="158"/>
      <c r="J5" s="159" t="s">
        <v>188</v>
      </c>
      <c r="L5" s="160"/>
      <c r="M5" s="160"/>
      <c r="N5" s="160"/>
      <c r="O5" s="161"/>
      <c r="P5" s="161"/>
      <c r="Q5" s="161"/>
      <c r="R5" s="161"/>
      <c r="S5" s="161"/>
      <c r="T5" s="162"/>
    </row>
    <row r="6" customFormat="false" ht="15.75" hidden="false" customHeight="true" outlineLevel="0" collapsed="false">
      <c r="B6" s="8" t="s">
        <v>189</v>
      </c>
      <c r="C6" s="167" t="s">
        <v>190</v>
      </c>
      <c r="D6" s="167"/>
      <c r="E6" s="167" t="n">
        <v>1</v>
      </c>
      <c r="F6" s="167"/>
      <c r="G6" s="168" t="n">
        <f aca="false">(E6/(E7*F7))</f>
        <v>2.77777777777778E-005</v>
      </c>
      <c r="H6" s="169" t="n">
        <f aca="false">Encarregado!K141</f>
        <v>6260.97164963075</v>
      </c>
      <c r="I6" s="169"/>
      <c r="J6" s="170" t="n">
        <f aca="false">+ROUNDUP(((E6/(E7*F7))*H6),2)</f>
        <v>0.18</v>
      </c>
      <c r="L6" s="171"/>
      <c r="M6" s="165"/>
      <c r="N6" s="165"/>
      <c r="O6" s="165"/>
      <c r="P6" s="165"/>
      <c r="Q6" s="172"/>
      <c r="R6" s="173"/>
      <c r="S6" s="173"/>
      <c r="T6" s="174"/>
    </row>
    <row r="7" customFormat="false" ht="15.75" hidden="false" customHeight="false" outlineLevel="0" collapsed="false">
      <c r="B7" s="8"/>
      <c r="C7" s="167"/>
      <c r="D7" s="167"/>
      <c r="E7" s="167" t="n">
        <v>30</v>
      </c>
      <c r="F7" s="167" t="n">
        <v>1200</v>
      </c>
      <c r="G7" s="168"/>
      <c r="H7" s="169"/>
      <c r="I7" s="169"/>
      <c r="J7" s="170"/>
      <c r="L7" s="171"/>
      <c r="M7" s="165"/>
      <c r="N7" s="165"/>
      <c r="O7" s="175"/>
      <c r="P7" s="175"/>
      <c r="Q7" s="172"/>
      <c r="R7" s="172"/>
      <c r="S7" s="173"/>
      <c r="T7" s="174"/>
    </row>
    <row r="8" customFormat="false" ht="15.75" hidden="false" customHeight="true" outlineLevel="0" collapsed="false">
      <c r="B8" s="8"/>
      <c r="C8" s="167" t="s">
        <v>191</v>
      </c>
      <c r="D8" s="167"/>
      <c r="E8" s="167" t="n">
        <v>1</v>
      </c>
      <c r="F8" s="167"/>
      <c r="G8" s="168" t="n">
        <f aca="false">E8/E9</f>
        <v>0.000833333333333333</v>
      </c>
      <c r="H8" s="170" t="n">
        <f aca="false">Servente!K141</f>
        <v>5346.30328353408</v>
      </c>
      <c r="I8" s="170"/>
      <c r="J8" s="170" t="n">
        <f aca="false">+ROUNDUP(((E8/E9)*H8),2)</f>
        <v>4.46</v>
      </c>
      <c r="L8" s="171"/>
      <c r="M8" s="165"/>
      <c r="N8" s="165"/>
      <c r="O8" s="165"/>
      <c r="P8" s="165"/>
      <c r="Q8" s="172"/>
      <c r="R8" s="174"/>
      <c r="S8" s="174"/>
      <c r="T8" s="174"/>
    </row>
    <row r="9" customFormat="false" ht="15.75" hidden="false" customHeight="false" outlineLevel="0" collapsed="false">
      <c r="B9" s="8"/>
      <c r="C9" s="167"/>
      <c r="D9" s="167"/>
      <c r="E9" s="167" t="n">
        <v>1200</v>
      </c>
      <c r="F9" s="167"/>
      <c r="G9" s="168"/>
      <c r="H9" s="170"/>
      <c r="I9" s="170"/>
      <c r="J9" s="170"/>
      <c r="L9" s="171"/>
      <c r="M9" s="165"/>
      <c r="N9" s="165"/>
      <c r="O9" s="165"/>
      <c r="P9" s="165"/>
      <c r="Q9" s="172"/>
      <c r="R9" s="174"/>
      <c r="S9" s="174"/>
      <c r="T9" s="174"/>
    </row>
    <row r="10" customFormat="false" ht="15.75" hidden="false" customHeight="true" outlineLevel="0" collapsed="false">
      <c r="B10" s="176" t="s">
        <v>82</v>
      </c>
      <c r="C10" s="176"/>
      <c r="D10" s="176"/>
      <c r="E10" s="176"/>
      <c r="F10" s="176"/>
      <c r="G10" s="176"/>
      <c r="H10" s="176"/>
      <c r="I10" s="176"/>
      <c r="J10" s="177" t="n">
        <f aca="false">SUM(J6+J8)</f>
        <v>4.64</v>
      </c>
      <c r="L10" s="165"/>
      <c r="M10" s="165"/>
      <c r="N10" s="165"/>
      <c r="O10" s="165"/>
      <c r="P10" s="165"/>
      <c r="Q10" s="165"/>
      <c r="R10" s="165"/>
      <c r="S10" s="165"/>
      <c r="T10" s="178"/>
    </row>
    <row r="11" customFormat="false" ht="15.75" hidden="false" customHeight="false" outlineLevel="0" collapsed="false">
      <c r="M11" s="175"/>
      <c r="N11" s="175"/>
      <c r="O11" s="175"/>
      <c r="P11" s="175"/>
      <c r="Q11" s="175"/>
      <c r="R11" s="175"/>
      <c r="S11" s="175"/>
      <c r="T11" s="178"/>
    </row>
    <row r="12" customFormat="false" ht="15.75" hidden="false" customHeight="false" outlineLevel="0" collapsed="false">
      <c r="B12" s="179" t="s">
        <v>192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5"/>
      <c r="R12" s="175"/>
      <c r="S12" s="175"/>
      <c r="T12" s="178"/>
    </row>
    <row r="13" customFormat="false" ht="15.75" hidden="false" customHeight="true" outlineLevel="0" collapsed="false">
      <c r="B13" s="180" t="s">
        <v>180</v>
      </c>
      <c r="C13" s="181" t="s">
        <v>181</v>
      </c>
      <c r="D13" s="181"/>
      <c r="E13" s="182" t="s">
        <v>35</v>
      </c>
      <c r="F13" s="182"/>
      <c r="G13" s="182"/>
      <c r="H13" s="182" t="s">
        <v>38</v>
      </c>
      <c r="I13" s="182"/>
      <c r="J13" s="182"/>
      <c r="K13" s="182" t="s">
        <v>41</v>
      </c>
      <c r="L13" s="182"/>
      <c r="M13" s="182"/>
      <c r="N13" s="182" t="s">
        <v>45</v>
      </c>
      <c r="O13" s="182" t="s">
        <v>68</v>
      </c>
      <c r="P13" s="182" t="s">
        <v>193</v>
      </c>
      <c r="Q13" s="175"/>
      <c r="R13" s="175"/>
      <c r="S13" s="175"/>
      <c r="T13" s="178"/>
    </row>
    <row r="14" customFormat="false" ht="30" hidden="false" customHeight="true" outlineLevel="0" collapsed="false">
      <c r="B14" s="180"/>
      <c r="C14" s="181"/>
      <c r="D14" s="181"/>
      <c r="E14" s="182" t="s">
        <v>194</v>
      </c>
      <c r="F14" s="182"/>
      <c r="G14" s="182"/>
      <c r="H14" s="182" t="s">
        <v>195</v>
      </c>
      <c r="I14" s="182"/>
      <c r="J14" s="182"/>
      <c r="K14" s="183" t="s">
        <v>196</v>
      </c>
      <c r="L14" s="183"/>
      <c r="M14" s="183"/>
      <c r="N14" s="182" t="s">
        <v>197</v>
      </c>
      <c r="O14" s="183" t="s">
        <v>198</v>
      </c>
      <c r="P14" s="183" t="s">
        <v>199</v>
      </c>
      <c r="Q14" s="175"/>
      <c r="R14" s="175"/>
      <c r="S14" s="175"/>
      <c r="T14" s="178"/>
    </row>
    <row r="15" customFormat="false" ht="15.75" hidden="false" customHeight="true" outlineLevel="0" collapsed="false">
      <c r="B15" s="8" t="s">
        <v>189</v>
      </c>
      <c r="C15" s="184" t="s">
        <v>190</v>
      </c>
      <c r="D15" s="184"/>
      <c r="E15" s="167" t="n">
        <v>1</v>
      </c>
      <c r="F15" s="167"/>
      <c r="G15" s="185" t="n">
        <f aca="false">(E15/(E16*F16))</f>
        <v>2.77777777777778E-005</v>
      </c>
      <c r="H15" s="186" t="n">
        <v>32</v>
      </c>
      <c r="I15" s="186"/>
      <c r="J15" s="186"/>
      <c r="K15" s="187" t="n">
        <v>1</v>
      </c>
      <c r="L15" s="187"/>
      <c r="M15" s="188" t="n">
        <f aca="false">K15/K16</f>
        <v>0.00529773257045984</v>
      </c>
      <c r="N15" s="185" t="n">
        <f aca="false">((E15/(E16*F16))*H15*(K15/K16))</f>
        <v>4.70909561818653E-006</v>
      </c>
      <c r="O15" s="189" t="n">
        <f aca="false">Encarregado!K141</f>
        <v>6260.97164963075</v>
      </c>
      <c r="P15" s="190" t="n">
        <f aca="false">ROUND((N15*O15),2)</f>
        <v>0.03</v>
      </c>
      <c r="Q15" s="175"/>
      <c r="R15" s="175"/>
      <c r="S15" s="175"/>
      <c r="T15" s="178"/>
    </row>
    <row r="16" customFormat="false" ht="15.75" hidden="false" customHeight="false" outlineLevel="0" collapsed="false">
      <c r="B16" s="8"/>
      <c r="C16" s="184"/>
      <c r="D16" s="184"/>
      <c r="E16" s="167" t="n">
        <v>30</v>
      </c>
      <c r="F16" s="167" t="n">
        <v>1200</v>
      </c>
      <c r="G16" s="185"/>
      <c r="H16" s="186"/>
      <c r="I16" s="186"/>
      <c r="J16" s="186"/>
      <c r="K16" s="187" t="n">
        <f aca="false">(4.29*44)</f>
        <v>188.76</v>
      </c>
      <c r="L16" s="187"/>
      <c r="M16" s="188"/>
      <c r="N16" s="185"/>
      <c r="O16" s="189"/>
      <c r="P16" s="190"/>
      <c r="Q16" s="175"/>
      <c r="R16" s="175"/>
      <c r="S16" s="175"/>
      <c r="T16" s="178"/>
    </row>
    <row r="17" customFormat="false" ht="15.75" hidden="false" customHeight="true" outlineLevel="0" collapsed="false">
      <c r="B17" s="8"/>
      <c r="C17" s="157" t="s">
        <v>191</v>
      </c>
      <c r="D17" s="157"/>
      <c r="E17" s="167" t="n">
        <v>1</v>
      </c>
      <c r="F17" s="167"/>
      <c r="G17" s="191" t="n">
        <f aca="false">(E17/E18)</f>
        <v>0.000833333333333333</v>
      </c>
      <c r="H17" s="192" t="n">
        <v>32</v>
      </c>
      <c r="I17" s="192"/>
      <c r="J17" s="192"/>
      <c r="K17" s="193" t="n">
        <v>1</v>
      </c>
      <c r="L17" s="193"/>
      <c r="M17" s="191" t="n">
        <f aca="false">K17/K18</f>
        <v>0.00529773257045984</v>
      </c>
      <c r="N17" s="194" t="n">
        <f aca="false">((E17/E18)*H17*(K17/K18))</f>
        <v>0.000141272868545596</v>
      </c>
      <c r="O17" s="190" t="n">
        <f aca="false">Servente!K141</f>
        <v>5346.30328353408</v>
      </c>
      <c r="P17" s="190" t="n">
        <f aca="false">ROUND((N17*O17),2)</f>
        <v>0.76</v>
      </c>
      <c r="Q17" s="175"/>
      <c r="R17" s="175"/>
      <c r="S17" s="175"/>
      <c r="T17" s="178"/>
    </row>
    <row r="18" customFormat="false" ht="15.75" hidden="false" customHeight="false" outlineLevel="0" collapsed="false">
      <c r="B18" s="8"/>
      <c r="C18" s="157"/>
      <c r="D18" s="157"/>
      <c r="E18" s="167" t="n">
        <v>1200</v>
      </c>
      <c r="F18" s="167"/>
      <c r="G18" s="191"/>
      <c r="H18" s="192"/>
      <c r="I18" s="192"/>
      <c r="J18" s="192"/>
      <c r="K18" s="187" t="n">
        <f aca="false">(4.29*44)</f>
        <v>188.76</v>
      </c>
      <c r="L18" s="187"/>
      <c r="M18" s="191"/>
      <c r="N18" s="194"/>
      <c r="O18" s="190"/>
      <c r="P18" s="190"/>
      <c r="Q18" s="175"/>
      <c r="R18" s="175"/>
      <c r="S18" s="175"/>
      <c r="T18" s="178"/>
    </row>
    <row r="19" customFormat="false" ht="17.25" hidden="false" customHeight="false" outlineLevel="0" collapsed="false">
      <c r="B19" s="195" t="s">
        <v>200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6" t="n">
        <f aca="false">SUM(P15+P17)</f>
        <v>0.79</v>
      </c>
      <c r="Q19" s="175"/>
      <c r="R19" s="175"/>
      <c r="S19" s="175"/>
      <c r="T19" s="178"/>
    </row>
    <row r="20" customFormat="false" ht="15.75" hidden="false" customHeight="false" outlineLevel="0" collapsed="false">
      <c r="M20" s="175"/>
      <c r="N20" s="175"/>
      <c r="O20" s="175"/>
      <c r="P20" s="175"/>
      <c r="Q20" s="175"/>
      <c r="R20" s="175"/>
      <c r="S20" s="175"/>
      <c r="T20" s="178"/>
    </row>
    <row r="21" customFormat="false" ht="15.75" hidden="false" customHeight="false" outlineLevel="0" collapsed="false">
      <c r="B21" s="179" t="s">
        <v>201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5"/>
      <c r="R21" s="175"/>
      <c r="S21" s="175"/>
      <c r="T21" s="178"/>
    </row>
    <row r="22" customFormat="false" ht="15.75" hidden="false" customHeight="true" outlineLevel="0" collapsed="false">
      <c r="B22" s="180" t="s">
        <v>180</v>
      </c>
      <c r="C22" s="181" t="s">
        <v>181</v>
      </c>
      <c r="D22" s="181"/>
      <c r="E22" s="182" t="s">
        <v>35</v>
      </c>
      <c r="F22" s="182"/>
      <c r="G22" s="182"/>
      <c r="H22" s="182" t="s">
        <v>38</v>
      </c>
      <c r="I22" s="182"/>
      <c r="J22" s="182"/>
      <c r="K22" s="182" t="s">
        <v>41</v>
      </c>
      <c r="L22" s="182"/>
      <c r="M22" s="182"/>
      <c r="N22" s="182" t="s">
        <v>45</v>
      </c>
      <c r="O22" s="182" t="s">
        <v>68</v>
      </c>
      <c r="P22" s="182" t="s">
        <v>193</v>
      </c>
      <c r="Q22" s="175"/>
      <c r="R22" s="175"/>
      <c r="S22" s="175"/>
      <c r="T22" s="178"/>
    </row>
    <row r="23" customFormat="false" ht="30" hidden="false" customHeight="true" outlineLevel="0" collapsed="false">
      <c r="B23" s="180"/>
      <c r="C23" s="181"/>
      <c r="D23" s="181"/>
      <c r="E23" s="182" t="s">
        <v>194</v>
      </c>
      <c r="F23" s="182"/>
      <c r="G23" s="182"/>
      <c r="H23" s="182" t="s">
        <v>195</v>
      </c>
      <c r="I23" s="182"/>
      <c r="J23" s="182"/>
      <c r="K23" s="183" t="s">
        <v>196</v>
      </c>
      <c r="L23" s="183"/>
      <c r="M23" s="183"/>
      <c r="N23" s="182" t="s">
        <v>197</v>
      </c>
      <c r="O23" s="183" t="s">
        <v>198</v>
      </c>
      <c r="P23" s="183" t="s">
        <v>199</v>
      </c>
      <c r="Q23" s="175"/>
      <c r="R23" s="175"/>
      <c r="S23" s="175"/>
      <c r="T23" s="178"/>
    </row>
    <row r="24" customFormat="false" ht="15.75" hidden="false" customHeight="true" outlineLevel="0" collapsed="false">
      <c r="B24" s="8" t="s">
        <v>189</v>
      </c>
      <c r="C24" s="184" t="s">
        <v>190</v>
      </c>
      <c r="D24" s="184"/>
      <c r="E24" s="167" t="n">
        <v>1</v>
      </c>
      <c r="F24" s="167"/>
      <c r="G24" s="185" t="n">
        <f aca="false">(E24/(E25*F25))</f>
        <v>2.77777777777778E-005</v>
      </c>
      <c r="H24" s="186" t="n">
        <v>16</v>
      </c>
      <c r="I24" s="186"/>
      <c r="J24" s="186"/>
      <c r="K24" s="187" t="n">
        <v>1</v>
      </c>
      <c r="L24" s="187"/>
      <c r="M24" s="188" t="n">
        <f aca="false">K24/K25</f>
        <v>0.00529773257045984</v>
      </c>
      <c r="N24" s="185" t="n">
        <f aca="false">((E24/(E25*F25))*H24*(K24/K25))</f>
        <v>2.35454780909326E-006</v>
      </c>
      <c r="O24" s="189" t="n">
        <f aca="false">Encarregado!K141</f>
        <v>6260.97164963075</v>
      </c>
      <c r="P24" s="190" t="n">
        <f aca="false">ROUND((N24*O24),2)</f>
        <v>0.01</v>
      </c>
      <c r="Q24" s="175"/>
      <c r="R24" s="175"/>
      <c r="S24" s="175"/>
      <c r="T24" s="178"/>
    </row>
    <row r="25" customFormat="false" ht="15.75" hidden="false" customHeight="false" outlineLevel="0" collapsed="false">
      <c r="B25" s="8"/>
      <c r="C25" s="184"/>
      <c r="D25" s="184"/>
      <c r="E25" s="167" t="n">
        <v>30</v>
      </c>
      <c r="F25" s="167" t="n">
        <v>1200</v>
      </c>
      <c r="G25" s="185"/>
      <c r="H25" s="186"/>
      <c r="I25" s="186"/>
      <c r="J25" s="186"/>
      <c r="K25" s="187" t="n">
        <f aca="false">(4.29*44)</f>
        <v>188.76</v>
      </c>
      <c r="L25" s="187"/>
      <c r="M25" s="188"/>
      <c r="N25" s="185"/>
      <c r="O25" s="189"/>
      <c r="P25" s="190"/>
      <c r="Q25" s="175"/>
      <c r="R25" s="175"/>
      <c r="S25" s="175"/>
      <c r="T25" s="178"/>
    </row>
    <row r="26" customFormat="false" ht="15.75" hidden="false" customHeight="true" outlineLevel="0" collapsed="false">
      <c r="B26" s="8"/>
      <c r="C26" s="157" t="s">
        <v>191</v>
      </c>
      <c r="D26" s="157"/>
      <c r="E26" s="167" t="n">
        <v>1</v>
      </c>
      <c r="F26" s="167"/>
      <c r="G26" s="191" t="n">
        <f aca="false">(E26/E27)</f>
        <v>0.000833333333333333</v>
      </c>
      <c r="H26" s="192" t="n">
        <v>16</v>
      </c>
      <c r="I26" s="192"/>
      <c r="J26" s="192"/>
      <c r="K26" s="193" t="n">
        <v>1</v>
      </c>
      <c r="L26" s="193"/>
      <c r="M26" s="191" t="n">
        <f aca="false">K26/K27</f>
        <v>0.00529773257045984</v>
      </c>
      <c r="N26" s="194" t="n">
        <f aca="false">((E26/E27)*H26*(K26/K27))</f>
        <v>7.06364342727979E-005</v>
      </c>
      <c r="O26" s="190" t="n">
        <f aca="false">Servente!K141</f>
        <v>5346.30328353408</v>
      </c>
      <c r="P26" s="190" t="n">
        <f aca="false">ROUND((N26*O26),2)</f>
        <v>0.38</v>
      </c>
      <c r="Q26" s="175"/>
      <c r="R26" s="175"/>
      <c r="S26" s="175"/>
      <c r="T26" s="178"/>
    </row>
    <row r="27" customFormat="false" ht="15.75" hidden="false" customHeight="false" outlineLevel="0" collapsed="false">
      <c r="B27" s="8"/>
      <c r="C27" s="157"/>
      <c r="D27" s="157"/>
      <c r="E27" s="167" t="n">
        <v>1200</v>
      </c>
      <c r="F27" s="167"/>
      <c r="G27" s="191"/>
      <c r="H27" s="192"/>
      <c r="I27" s="192"/>
      <c r="J27" s="192"/>
      <c r="K27" s="187" t="n">
        <f aca="false">(4.29*44)</f>
        <v>188.76</v>
      </c>
      <c r="L27" s="187"/>
      <c r="M27" s="191"/>
      <c r="N27" s="194"/>
      <c r="O27" s="190"/>
      <c r="P27" s="190"/>
      <c r="Q27" s="175"/>
      <c r="R27" s="175"/>
      <c r="S27" s="175"/>
      <c r="T27" s="178"/>
    </row>
    <row r="28" customFormat="false" ht="17.25" hidden="false" customHeight="false" outlineLevel="0" collapsed="false">
      <c r="B28" s="195" t="s">
        <v>200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6" t="n">
        <f aca="false">SUM(P24+P26)</f>
        <v>0.39</v>
      </c>
      <c r="Q28" s="175"/>
      <c r="R28" s="175"/>
      <c r="S28" s="175"/>
      <c r="T28" s="178"/>
    </row>
    <row r="29" customFormat="false" ht="15.75" hidden="false" customHeight="false" outlineLevel="0" collapsed="false">
      <c r="M29" s="175"/>
      <c r="N29" s="175"/>
      <c r="O29" s="175"/>
      <c r="P29" s="175"/>
      <c r="Q29" s="175"/>
      <c r="R29" s="175"/>
      <c r="S29" s="175"/>
      <c r="T29" s="178"/>
    </row>
    <row r="30" customFormat="false" ht="15.75" hidden="false" customHeight="false" outlineLevel="0" collapsed="false">
      <c r="B30" s="179" t="s">
        <v>202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5"/>
      <c r="R30" s="175"/>
      <c r="S30" s="175"/>
      <c r="T30" s="178"/>
    </row>
    <row r="31" customFormat="false" ht="15.75" hidden="false" customHeight="true" outlineLevel="0" collapsed="false">
      <c r="B31" s="180" t="s">
        <v>180</v>
      </c>
      <c r="C31" s="181" t="s">
        <v>181</v>
      </c>
      <c r="D31" s="181"/>
      <c r="E31" s="182" t="s">
        <v>35</v>
      </c>
      <c r="F31" s="182"/>
      <c r="G31" s="182"/>
      <c r="H31" s="182" t="s">
        <v>38</v>
      </c>
      <c r="I31" s="182"/>
      <c r="J31" s="182"/>
      <c r="K31" s="182" t="s">
        <v>41</v>
      </c>
      <c r="L31" s="182"/>
      <c r="M31" s="182"/>
      <c r="N31" s="182" t="s">
        <v>45</v>
      </c>
      <c r="O31" s="182" t="s">
        <v>68</v>
      </c>
      <c r="P31" s="182" t="s">
        <v>193</v>
      </c>
      <c r="Q31" s="175"/>
      <c r="R31" s="175"/>
      <c r="S31" s="175"/>
      <c r="T31" s="178"/>
    </row>
    <row r="32" customFormat="false" ht="30" hidden="false" customHeight="true" outlineLevel="0" collapsed="false">
      <c r="B32" s="180"/>
      <c r="C32" s="181"/>
      <c r="D32" s="181"/>
      <c r="E32" s="182" t="s">
        <v>194</v>
      </c>
      <c r="F32" s="182"/>
      <c r="G32" s="182"/>
      <c r="H32" s="182" t="s">
        <v>195</v>
      </c>
      <c r="I32" s="182"/>
      <c r="J32" s="182"/>
      <c r="K32" s="183" t="s">
        <v>196</v>
      </c>
      <c r="L32" s="183"/>
      <c r="M32" s="183"/>
      <c r="N32" s="182" t="s">
        <v>197</v>
      </c>
      <c r="O32" s="183" t="s">
        <v>198</v>
      </c>
      <c r="P32" s="183" t="s">
        <v>199</v>
      </c>
      <c r="Q32" s="175"/>
      <c r="R32" s="175"/>
      <c r="S32" s="175"/>
      <c r="T32" s="178"/>
    </row>
    <row r="33" customFormat="false" ht="15.75" hidden="false" customHeight="true" outlineLevel="0" collapsed="false">
      <c r="B33" s="8" t="s">
        <v>189</v>
      </c>
      <c r="C33" s="184" t="s">
        <v>190</v>
      </c>
      <c r="D33" s="184"/>
      <c r="E33" s="167" t="n">
        <v>1</v>
      </c>
      <c r="F33" s="167"/>
      <c r="G33" s="185" t="n">
        <f aca="false">(E33/(E34*F34))</f>
        <v>2.77777777777778E-005</v>
      </c>
      <c r="H33" s="186" t="n">
        <v>8</v>
      </c>
      <c r="I33" s="186"/>
      <c r="J33" s="186"/>
      <c r="K33" s="187" t="n">
        <v>1</v>
      </c>
      <c r="L33" s="187"/>
      <c r="M33" s="188" t="n">
        <f aca="false">K33/K34</f>
        <v>0.00529773257045984</v>
      </c>
      <c r="N33" s="185" t="n">
        <f aca="false">((E33/(E34*F34))*H33*(K33/K34))</f>
        <v>1.17727390454663E-006</v>
      </c>
      <c r="O33" s="189" t="n">
        <f aca="false">Encarregado!K141</f>
        <v>6260.97164963075</v>
      </c>
      <c r="P33" s="190" t="n">
        <f aca="false">ROUND((N33*O33),2)</f>
        <v>0.01</v>
      </c>
      <c r="Q33" s="175"/>
      <c r="R33" s="175"/>
      <c r="S33" s="175"/>
      <c r="T33" s="178"/>
    </row>
    <row r="34" customFormat="false" ht="15.75" hidden="false" customHeight="false" outlineLevel="0" collapsed="false">
      <c r="B34" s="8"/>
      <c r="C34" s="184"/>
      <c r="D34" s="184"/>
      <c r="E34" s="167" t="n">
        <v>30</v>
      </c>
      <c r="F34" s="167" t="n">
        <v>1200</v>
      </c>
      <c r="G34" s="185"/>
      <c r="H34" s="186"/>
      <c r="I34" s="186"/>
      <c r="J34" s="186"/>
      <c r="K34" s="187" t="n">
        <f aca="false">(4.29*44)</f>
        <v>188.76</v>
      </c>
      <c r="L34" s="187"/>
      <c r="M34" s="188"/>
      <c r="N34" s="185"/>
      <c r="O34" s="189"/>
      <c r="P34" s="190"/>
      <c r="Q34" s="175"/>
      <c r="R34" s="175"/>
      <c r="S34" s="175"/>
      <c r="T34" s="178"/>
    </row>
    <row r="35" customFormat="false" ht="15.75" hidden="false" customHeight="true" outlineLevel="0" collapsed="false">
      <c r="B35" s="8"/>
      <c r="C35" s="157" t="s">
        <v>191</v>
      </c>
      <c r="D35" s="157"/>
      <c r="E35" s="167" t="n">
        <v>1</v>
      </c>
      <c r="F35" s="167"/>
      <c r="G35" s="191" t="n">
        <f aca="false">(E35/E36)</f>
        <v>0.000833333333333333</v>
      </c>
      <c r="H35" s="192" t="n">
        <v>8</v>
      </c>
      <c r="I35" s="192"/>
      <c r="J35" s="192"/>
      <c r="K35" s="193" t="n">
        <v>1</v>
      </c>
      <c r="L35" s="193"/>
      <c r="M35" s="191" t="n">
        <f aca="false">K35/K36</f>
        <v>0.00529773257045984</v>
      </c>
      <c r="N35" s="194" t="n">
        <f aca="false">((E35/E36)*H35*(K35/K36))</f>
        <v>3.5318217136399E-005</v>
      </c>
      <c r="O35" s="190" t="n">
        <f aca="false">Servente!K141</f>
        <v>5346.30328353408</v>
      </c>
      <c r="P35" s="190" t="n">
        <f aca="false">ROUND((N35*O35),2)</f>
        <v>0.19</v>
      </c>
      <c r="Q35" s="175"/>
      <c r="R35" s="175"/>
      <c r="S35" s="175"/>
      <c r="T35" s="178"/>
    </row>
    <row r="36" customFormat="false" ht="15.75" hidden="false" customHeight="false" outlineLevel="0" collapsed="false">
      <c r="B36" s="8"/>
      <c r="C36" s="157"/>
      <c r="D36" s="157"/>
      <c r="E36" s="167" t="n">
        <v>1200</v>
      </c>
      <c r="F36" s="167"/>
      <c r="G36" s="191"/>
      <c r="H36" s="192"/>
      <c r="I36" s="192"/>
      <c r="J36" s="192"/>
      <c r="K36" s="187" t="n">
        <f aca="false">(4.29*44)</f>
        <v>188.76</v>
      </c>
      <c r="L36" s="187"/>
      <c r="M36" s="191"/>
      <c r="N36" s="194"/>
      <c r="O36" s="190"/>
      <c r="P36" s="190"/>
      <c r="Q36" s="175"/>
      <c r="R36" s="175"/>
      <c r="S36" s="175"/>
      <c r="T36" s="178"/>
    </row>
    <row r="37" customFormat="false" ht="17.25" hidden="false" customHeight="false" outlineLevel="0" collapsed="false">
      <c r="B37" s="195" t="s">
        <v>200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6" t="n">
        <f aca="false">SUM(P33+P35)</f>
        <v>0.2</v>
      </c>
      <c r="Q37" s="175"/>
      <c r="R37" s="175"/>
      <c r="S37" s="175"/>
      <c r="T37" s="178"/>
    </row>
    <row r="38" customFormat="false" ht="15.75" hidden="false" customHeight="false" outlineLevel="0" collapsed="false">
      <c r="M38" s="175"/>
      <c r="N38" s="175"/>
      <c r="O38" s="175"/>
      <c r="P38" s="175"/>
      <c r="Q38" s="175"/>
      <c r="R38" s="175"/>
      <c r="S38" s="175"/>
      <c r="T38" s="178"/>
    </row>
    <row r="39" customFormat="false" ht="15.75" hidden="false" customHeight="false" outlineLevel="0" collapsed="false">
      <c r="B39" s="155" t="s">
        <v>203</v>
      </c>
      <c r="C39" s="155"/>
      <c r="D39" s="155"/>
      <c r="E39" s="155"/>
      <c r="F39" s="155"/>
      <c r="G39" s="155"/>
      <c r="H39" s="155"/>
      <c r="I39" s="155"/>
      <c r="J39" s="155"/>
      <c r="M39" s="175"/>
      <c r="N39" s="175"/>
      <c r="O39" s="175"/>
      <c r="P39" s="175"/>
      <c r="Q39" s="175"/>
      <c r="R39" s="175"/>
      <c r="S39" s="175"/>
      <c r="T39" s="178"/>
    </row>
    <row r="40" customFormat="false" ht="15.75" hidden="false" customHeight="true" outlineLevel="0" collapsed="false">
      <c r="B40" s="157" t="s">
        <v>180</v>
      </c>
      <c r="C40" s="157" t="s">
        <v>181</v>
      </c>
      <c r="D40" s="157"/>
      <c r="E40" s="158" t="s">
        <v>35</v>
      </c>
      <c r="F40" s="158"/>
      <c r="G40" s="158"/>
      <c r="H40" s="158" t="s">
        <v>38</v>
      </c>
      <c r="I40" s="158"/>
      <c r="J40" s="159" t="s">
        <v>182</v>
      </c>
      <c r="M40" s="175"/>
      <c r="N40" s="175"/>
      <c r="O40" s="175"/>
      <c r="P40" s="175"/>
      <c r="Q40" s="175"/>
      <c r="R40" s="175"/>
      <c r="S40" s="175"/>
      <c r="T40" s="178"/>
    </row>
    <row r="41" customFormat="false" ht="15.75" hidden="false" customHeight="true" outlineLevel="0" collapsed="false">
      <c r="B41" s="157"/>
      <c r="C41" s="157"/>
      <c r="D41" s="157"/>
      <c r="E41" s="157" t="s">
        <v>183</v>
      </c>
      <c r="F41" s="157"/>
      <c r="G41" s="157"/>
      <c r="H41" s="163" t="s">
        <v>184</v>
      </c>
      <c r="I41" s="163"/>
      <c r="J41" s="164" t="s">
        <v>185</v>
      </c>
      <c r="M41" s="175"/>
      <c r="N41" s="175"/>
      <c r="O41" s="175"/>
      <c r="P41" s="175"/>
      <c r="Q41" s="175"/>
      <c r="R41" s="175"/>
      <c r="S41" s="175"/>
      <c r="T41" s="178"/>
    </row>
    <row r="42" customFormat="false" ht="15.75" hidden="false" customHeight="true" outlineLevel="0" collapsed="false">
      <c r="B42" s="157"/>
      <c r="C42" s="157"/>
      <c r="D42" s="157"/>
      <c r="E42" s="158" t="s">
        <v>186</v>
      </c>
      <c r="F42" s="158"/>
      <c r="G42" s="158"/>
      <c r="H42" s="158" t="s">
        <v>187</v>
      </c>
      <c r="I42" s="158"/>
      <c r="J42" s="159" t="s">
        <v>188</v>
      </c>
      <c r="M42" s="175"/>
      <c r="N42" s="175"/>
      <c r="O42" s="175"/>
      <c r="P42" s="175"/>
      <c r="Q42" s="175"/>
      <c r="R42" s="175"/>
      <c r="S42" s="175"/>
      <c r="T42" s="178"/>
    </row>
    <row r="43" customFormat="false" ht="15.75" hidden="false" customHeight="true" outlineLevel="0" collapsed="false">
      <c r="B43" s="8" t="s">
        <v>204</v>
      </c>
      <c r="C43" s="167" t="s">
        <v>190</v>
      </c>
      <c r="D43" s="167"/>
      <c r="E43" s="167" t="n">
        <v>1</v>
      </c>
      <c r="F43" s="167"/>
      <c r="G43" s="168" t="n">
        <f aca="false">(E43/(E44*F44))</f>
        <v>0.000111111111111111</v>
      </c>
      <c r="H43" s="169" t="n">
        <f aca="false">Encarregado!K141</f>
        <v>6260.97164963075</v>
      </c>
      <c r="I43" s="169"/>
      <c r="J43" s="170" t="n">
        <f aca="false">+ROUNDUP(((E43/(E44*F44))*H43),2)</f>
        <v>0.7</v>
      </c>
      <c r="M43" s="175"/>
      <c r="N43" s="175"/>
      <c r="O43" s="175"/>
      <c r="P43" s="175"/>
      <c r="Q43" s="175"/>
      <c r="R43" s="175"/>
      <c r="S43" s="175"/>
      <c r="T43" s="178"/>
    </row>
    <row r="44" customFormat="false" ht="15.75" hidden="false" customHeight="false" outlineLevel="0" collapsed="false">
      <c r="B44" s="8"/>
      <c r="C44" s="167"/>
      <c r="D44" s="167"/>
      <c r="E44" s="167" t="n">
        <v>30</v>
      </c>
      <c r="F44" s="167" t="n">
        <v>300</v>
      </c>
      <c r="G44" s="168"/>
      <c r="H44" s="169"/>
      <c r="I44" s="169"/>
      <c r="J44" s="170"/>
      <c r="M44" s="175"/>
      <c r="N44" s="175"/>
      <c r="O44" s="175"/>
      <c r="P44" s="175"/>
      <c r="Q44" s="175"/>
      <c r="R44" s="175"/>
      <c r="S44" s="175"/>
      <c r="T44" s="178"/>
    </row>
    <row r="45" customFormat="false" ht="15.75" hidden="false" customHeight="true" outlineLevel="0" collapsed="false">
      <c r="B45" s="8"/>
      <c r="C45" s="167" t="s">
        <v>191</v>
      </c>
      <c r="D45" s="167"/>
      <c r="E45" s="167" t="n">
        <v>1</v>
      </c>
      <c r="F45" s="167"/>
      <c r="G45" s="168" t="n">
        <f aca="false">E45/E46</f>
        <v>0.00333333333333333</v>
      </c>
      <c r="H45" s="170" t="n">
        <f aca="false">Servente!K141</f>
        <v>5346.30328353408</v>
      </c>
      <c r="I45" s="170"/>
      <c r="J45" s="170" t="n">
        <f aca="false">+ROUNDUP(((E45/E46)*H45),2)</f>
        <v>17.83</v>
      </c>
      <c r="M45" s="175"/>
      <c r="N45" s="175"/>
      <c r="O45" s="175"/>
      <c r="P45" s="175"/>
      <c r="Q45" s="175"/>
      <c r="R45" s="175"/>
      <c r="S45" s="175"/>
      <c r="T45" s="178"/>
    </row>
    <row r="46" customFormat="false" ht="15.75" hidden="false" customHeight="false" outlineLevel="0" collapsed="false">
      <c r="B46" s="8"/>
      <c r="C46" s="167"/>
      <c r="D46" s="167"/>
      <c r="E46" s="167" t="n">
        <v>300</v>
      </c>
      <c r="F46" s="167"/>
      <c r="G46" s="168"/>
      <c r="H46" s="170"/>
      <c r="I46" s="170"/>
      <c r="J46" s="170"/>
      <c r="M46" s="175"/>
      <c r="N46" s="175"/>
      <c r="O46" s="175"/>
      <c r="P46" s="175"/>
      <c r="Q46" s="175"/>
      <c r="R46" s="175"/>
      <c r="S46" s="175"/>
      <c r="T46" s="178"/>
    </row>
    <row r="47" customFormat="false" ht="15.75" hidden="false" customHeight="true" outlineLevel="0" collapsed="false">
      <c r="B47" s="176" t="s">
        <v>82</v>
      </c>
      <c r="C47" s="176"/>
      <c r="D47" s="176"/>
      <c r="E47" s="176"/>
      <c r="F47" s="176"/>
      <c r="G47" s="176"/>
      <c r="H47" s="176"/>
      <c r="I47" s="176"/>
      <c r="J47" s="177" t="n">
        <f aca="false">SUM(J43+J45)</f>
        <v>18.53</v>
      </c>
      <c r="M47" s="175"/>
      <c r="N47" s="175"/>
      <c r="O47" s="175"/>
      <c r="P47" s="175"/>
      <c r="Q47" s="175"/>
      <c r="R47" s="175"/>
      <c r="S47" s="175"/>
      <c r="T47" s="178"/>
    </row>
    <row r="48" customFormat="false" ht="15.75" hidden="false" customHeight="false" outlineLevel="0" collapsed="false">
      <c r="M48" s="175"/>
      <c r="N48" s="175"/>
      <c r="O48" s="175"/>
      <c r="P48" s="175"/>
      <c r="Q48" s="175"/>
      <c r="R48" s="175"/>
      <c r="S48" s="175"/>
      <c r="T48" s="178"/>
    </row>
    <row r="49" customFormat="false" ht="15.75" hidden="false" customHeight="false" outlineLevel="0" collapsed="false">
      <c r="B49" s="179" t="s">
        <v>205</v>
      </c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5"/>
      <c r="R49" s="175"/>
      <c r="S49" s="175"/>
      <c r="T49" s="178"/>
    </row>
    <row r="50" customFormat="false" ht="15.75" hidden="false" customHeight="true" outlineLevel="0" collapsed="false">
      <c r="B50" s="180" t="s">
        <v>180</v>
      </c>
      <c r="C50" s="181" t="s">
        <v>181</v>
      </c>
      <c r="D50" s="181"/>
      <c r="E50" s="182" t="s">
        <v>35</v>
      </c>
      <c r="F50" s="182"/>
      <c r="G50" s="182"/>
      <c r="H50" s="182" t="s">
        <v>38</v>
      </c>
      <c r="I50" s="182"/>
      <c r="J50" s="182"/>
      <c r="K50" s="182" t="s">
        <v>41</v>
      </c>
      <c r="L50" s="182"/>
      <c r="M50" s="182"/>
      <c r="N50" s="182" t="s">
        <v>45</v>
      </c>
      <c r="O50" s="182" t="s">
        <v>68</v>
      </c>
      <c r="P50" s="182" t="s">
        <v>193</v>
      </c>
      <c r="Q50" s="175"/>
      <c r="R50" s="175"/>
      <c r="S50" s="175"/>
      <c r="T50" s="178"/>
    </row>
    <row r="51" customFormat="false" ht="30" hidden="false" customHeight="true" outlineLevel="0" collapsed="false">
      <c r="B51" s="180"/>
      <c r="C51" s="181"/>
      <c r="D51" s="181"/>
      <c r="E51" s="182" t="s">
        <v>194</v>
      </c>
      <c r="F51" s="182"/>
      <c r="G51" s="182"/>
      <c r="H51" s="182" t="s">
        <v>195</v>
      </c>
      <c r="I51" s="182"/>
      <c r="J51" s="182"/>
      <c r="K51" s="183" t="s">
        <v>196</v>
      </c>
      <c r="L51" s="183"/>
      <c r="M51" s="183"/>
      <c r="N51" s="182" t="s">
        <v>197</v>
      </c>
      <c r="O51" s="183" t="s">
        <v>198</v>
      </c>
      <c r="P51" s="183" t="s">
        <v>199</v>
      </c>
      <c r="Q51" s="175"/>
      <c r="R51" s="175"/>
      <c r="S51" s="175"/>
      <c r="T51" s="178"/>
    </row>
    <row r="52" customFormat="false" ht="15.75" hidden="false" customHeight="true" outlineLevel="0" collapsed="false">
      <c r="B52" s="8" t="s">
        <v>206</v>
      </c>
      <c r="C52" s="184" t="s">
        <v>190</v>
      </c>
      <c r="D52" s="184"/>
      <c r="E52" s="167" t="n">
        <v>1</v>
      </c>
      <c r="F52" s="167"/>
      <c r="G52" s="185" t="n">
        <f aca="false">(E52/(E53*F53))</f>
        <v>0.000111111111111111</v>
      </c>
      <c r="H52" s="186" t="n">
        <v>32</v>
      </c>
      <c r="I52" s="186"/>
      <c r="J52" s="186"/>
      <c r="K52" s="187" t="n">
        <v>1</v>
      </c>
      <c r="L52" s="187"/>
      <c r="M52" s="188" t="n">
        <f aca="false">K52/K53</f>
        <v>0.00529773257045984</v>
      </c>
      <c r="N52" s="185" t="n">
        <f aca="false">((E52/(E53*F53))*H52*(K52/K53))</f>
        <v>1.88363824727461E-005</v>
      </c>
      <c r="O52" s="189" t="n">
        <f aca="false">Encarregado!K141</f>
        <v>6260.97164963075</v>
      </c>
      <c r="P52" s="190" t="n">
        <f aca="false">ROUND((N52*O52),2)</f>
        <v>0.12</v>
      </c>
      <c r="Q52" s="175"/>
      <c r="R52" s="175"/>
      <c r="S52" s="175"/>
      <c r="T52" s="178"/>
    </row>
    <row r="53" customFormat="false" ht="15.75" hidden="false" customHeight="false" outlineLevel="0" collapsed="false">
      <c r="B53" s="8"/>
      <c r="C53" s="184"/>
      <c r="D53" s="184"/>
      <c r="E53" s="167" t="n">
        <v>30</v>
      </c>
      <c r="F53" s="167" t="n">
        <v>300</v>
      </c>
      <c r="G53" s="185"/>
      <c r="H53" s="186"/>
      <c r="I53" s="186"/>
      <c r="J53" s="186"/>
      <c r="K53" s="187" t="n">
        <f aca="false">(4.29*44)</f>
        <v>188.76</v>
      </c>
      <c r="L53" s="187"/>
      <c r="M53" s="188"/>
      <c r="N53" s="185"/>
      <c r="O53" s="189"/>
      <c r="P53" s="190"/>
      <c r="Q53" s="175"/>
      <c r="R53" s="175"/>
      <c r="S53" s="175"/>
      <c r="T53" s="178"/>
    </row>
    <row r="54" customFormat="false" ht="15.75" hidden="false" customHeight="true" outlineLevel="0" collapsed="false">
      <c r="B54" s="8"/>
      <c r="C54" s="157" t="s">
        <v>191</v>
      </c>
      <c r="D54" s="157"/>
      <c r="E54" s="167" t="n">
        <v>1</v>
      </c>
      <c r="F54" s="167"/>
      <c r="G54" s="191" t="n">
        <f aca="false">(E54/E55)</f>
        <v>0.00333333333333333</v>
      </c>
      <c r="H54" s="192" t="n">
        <v>32</v>
      </c>
      <c r="I54" s="192"/>
      <c r="J54" s="192"/>
      <c r="K54" s="193" t="n">
        <v>1</v>
      </c>
      <c r="L54" s="193"/>
      <c r="M54" s="191" t="n">
        <f aca="false">K54/K55</f>
        <v>0.00529773257045984</v>
      </c>
      <c r="N54" s="194" t="n">
        <f aca="false">((E54/E55)*H54*(K54/K55))</f>
        <v>0.000565091474182383</v>
      </c>
      <c r="O54" s="190" t="n">
        <f aca="false">Servente!K141</f>
        <v>5346.30328353408</v>
      </c>
      <c r="P54" s="190" t="n">
        <f aca="false">ROUND((N54*O54),2)</f>
        <v>3.02</v>
      </c>
      <c r="Q54" s="175"/>
      <c r="R54" s="175"/>
      <c r="S54" s="175"/>
      <c r="T54" s="178"/>
    </row>
    <row r="55" customFormat="false" ht="15.75" hidden="false" customHeight="false" outlineLevel="0" collapsed="false">
      <c r="B55" s="8"/>
      <c r="C55" s="157"/>
      <c r="D55" s="157"/>
      <c r="E55" s="167" t="n">
        <v>300</v>
      </c>
      <c r="F55" s="167"/>
      <c r="G55" s="191"/>
      <c r="H55" s="192"/>
      <c r="I55" s="192"/>
      <c r="J55" s="192"/>
      <c r="K55" s="187" t="n">
        <f aca="false">(4.29*44)</f>
        <v>188.76</v>
      </c>
      <c r="L55" s="187"/>
      <c r="M55" s="191"/>
      <c r="N55" s="194"/>
      <c r="O55" s="190"/>
      <c r="P55" s="190"/>
      <c r="Q55" s="175"/>
      <c r="R55" s="175"/>
      <c r="S55" s="175"/>
      <c r="T55" s="178"/>
    </row>
    <row r="56" customFormat="false" ht="17.25" hidden="false" customHeight="false" outlineLevel="0" collapsed="false">
      <c r="B56" s="195" t="s">
        <v>200</v>
      </c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6" t="n">
        <f aca="false">SUM(P52+P54)</f>
        <v>3.14</v>
      </c>
      <c r="Q56" s="175"/>
      <c r="R56" s="175"/>
      <c r="S56" s="175"/>
      <c r="T56" s="178"/>
    </row>
    <row r="57" customFormat="false" ht="15.75" hidden="false" customHeight="false" outlineLevel="0" collapsed="false">
      <c r="M57" s="175"/>
      <c r="N57" s="175"/>
      <c r="O57" s="175"/>
      <c r="P57" s="175"/>
      <c r="Q57" s="175"/>
      <c r="R57" s="175"/>
      <c r="S57" s="175"/>
      <c r="T57" s="178"/>
    </row>
    <row r="58" customFormat="false" ht="15.75" hidden="false" customHeight="false" outlineLevel="0" collapsed="false">
      <c r="B58" s="179" t="s">
        <v>207</v>
      </c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5"/>
      <c r="R58" s="175"/>
      <c r="S58" s="175"/>
      <c r="T58" s="178"/>
    </row>
    <row r="59" customFormat="false" ht="15.75" hidden="false" customHeight="true" outlineLevel="0" collapsed="false">
      <c r="B59" s="180" t="s">
        <v>180</v>
      </c>
      <c r="C59" s="181" t="s">
        <v>181</v>
      </c>
      <c r="D59" s="181"/>
      <c r="E59" s="182" t="s">
        <v>35</v>
      </c>
      <c r="F59" s="182"/>
      <c r="G59" s="182"/>
      <c r="H59" s="182" t="s">
        <v>38</v>
      </c>
      <c r="I59" s="182"/>
      <c r="J59" s="182"/>
      <c r="K59" s="182" t="s">
        <v>41</v>
      </c>
      <c r="L59" s="182"/>
      <c r="M59" s="182"/>
      <c r="N59" s="182" t="s">
        <v>45</v>
      </c>
      <c r="O59" s="182" t="s">
        <v>68</v>
      </c>
      <c r="P59" s="182" t="s">
        <v>193</v>
      </c>
      <c r="Q59" s="175"/>
      <c r="R59" s="175"/>
      <c r="S59" s="175"/>
      <c r="T59" s="178"/>
    </row>
    <row r="60" customFormat="false" ht="30" hidden="false" customHeight="true" outlineLevel="0" collapsed="false">
      <c r="B60" s="180"/>
      <c r="C60" s="181"/>
      <c r="D60" s="181"/>
      <c r="E60" s="182" t="s">
        <v>194</v>
      </c>
      <c r="F60" s="182"/>
      <c r="G60" s="182"/>
      <c r="H60" s="182" t="s">
        <v>195</v>
      </c>
      <c r="I60" s="182"/>
      <c r="J60" s="182"/>
      <c r="K60" s="183" t="s">
        <v>196</v>
      </c>
      <c r="L60" s="183"/>
      <c r="M60" s="183"/>
      <c r="N60" s="182" t="s">
        <v>197</v>
      </c>
      <c r="O60" s="183" t="s">
        <v>198</v>
      </c>
      <c r="P60" s="183" t="s">
        <v>199</v>
      </c>
      <c r="Q60" s="175"/>
      <c r="R60" s="175"/>
      <c r="S60" s="175"/>
      <c r="T60" s="178"/>
    </row>
    <row r="61" customFormat="false" ht="15.75" hidden="false" customHeight="true" outlineLevel="0" collapsed="false">
      <c r="B61" s="8" t="s">
        <v>206</v>
      </c>
      <c r="C61" s="184" t="s">
        <v>190</v>
      </c>
      <c r="D61" s="184"/>
      <c r="E61" s="167" t="n">
        <v>1</v>
      </c>
      <c r="F61" s="167"/>
      <c r="G61" s="185" t="n">
        <f aca="false">(E61/(E62*F62))</f>
        <v>0.000111111111111111</v>
      </c>
      <c r="H61" s="186" t="n">
        <v>16</v>
      </c>
      <c r="I61" s="186"/>
      <c r="J61" s="186"/>
      <c r="K61" s="187" t="n">
        <v>1</v>
      </c>
      <c r="L61" s="187"/>
      <c r="M61" s="188" t="n">
        <f aca="false">K61/K62</f>
        <v>0.00529773257045984</v>
      </c>
      <c r="N61" s="185" t="n">
        <f aca="false">((E61/(E62*F62))*H61*(K61/K62))</f>
        <v>9.41819123637306E-006</v>
      </c>
      <c r="O61" s="189" t="n">
        <f aca="false">Encarregado!K141</f>
        <v>6260.97164963075</v>
      </c>
      <c r="P61" s="190" t="n">
        <f aca="false">ROUND((N61*O61),2)</f>
        <v>0.06</v>
      </c>
      <c r="Q61" s="175"/>
      <c r="R61" s="175"/>
      <c r="S61" s="175"/>
      <c r="T61" s="178"/>
    </row>
    <row r="62" customFormat="false" ht="15.75" hidden="false" customHeight="false" outlineLevel="0" collapsed="false">
      <c r="B62" s="8"/>
      <c r="C62" s="184"/>
      <c r="D62" s="184"/>
      <c r="E62" s="167" t="n">
        <v>30</v>
      </c>
      <c r="F62" s="167" t="n">
        <v>300</v>
      </c>
      <c r="G62" s="185"/>
      <c r="H62" s="186"/>
      <c r="I62" s="186"/>
      <c r="J62" s="186"/>
      <c r="K62" s="187" t="n">
        <f aca="false">(4.29*44)</f>
        <v>188.76</v>
      </c>
      <c r="L62" s="187"/>
      <c r="M62" s="188"/>
      <c r="N62" s="185"/>
      <c r="O62" s="189"/>
      <c r="P62" s="190"/>
      <c r="Q62" s="175"/>
      <c r="R62" s="175"/>
      <c r="S62" s="175"/>
      <c r="T62" s="178"/>
    </row>
    <row r="63" customFormat="false" ht="15.75" hidden="false" customHeight="true" outlineLevel="0" collapsed="false">
      <c r="B63" s="8"/>
      <c r="C63" s="157" t="s">
        <v>191</v>
      </c>
      <c r="D63" s="157"/>
      <c r="E63" s="167" t="n">
        <v>1</v>
      </c>
      <c r="F63" s="167"/>
      <c r="G63" s="191" t="n">
        <f aca="false">(E63/E64)</f>
        <v>0.00333333333333333</v>
      </c>
      <c r="H63" s="192" t="n">
        <v>16</v>
      </c>
      <c r="I63" s="192"/>
      <c r="J63" s="192"/>
      <c r="K63" s="193" t="n">
        <v>1</v>
      </c>
      <c r="L63" s="193"/>
      <c r="M63" s="191" t="n">
        <f aca="false">K63/K64</f>
        <v>0.00529773257045984</v>
      </c>
      <c r="N63" s="194" t="n">
        <f aca="false">((E63/E64)*H63*(K63/K64))</f>
        <v>0.000282545737091192</v>
      </c>
      <c r="O63" s="190" t="n">
        <f aca="false">Servente!K141</f>
        <v>5346.30328353408</v>
      </c>
      <c r="P63" s="190" t="n">
        <f aca="false">ROUND((N63*O63),2)</f>
        <v>1.51</v>
      </c>
      <c r="Q63" s="175"/>
      <c r="R63" s="175"/>
      <c r="S63" s="175"/>
      <c r="T63" s="178"/>
    </row>
    <row r="64" customFormat="false" ht="15.75" hidden="false" customHeight="false" outlineLevel="0" collapsed="false">
      <c r="B64" s="8"/>
      <c r="C64" s="157"/>
      <c r="D64" s="157"/>
      <c r="E64" s="167" t="n">
        <v>300</v>
      </c>
      <c r="F64" s="167"/>
      <c r="G64" s="191"/>
      <c r="H64" s="192"/>
      <c r="I64" s="192"/>
      <c r="J64" s="192"/>
      <c r="K64" s="187" t="n">
        <f aca="false">(4.29*44)</f>
        <v>188.76</v>
      </c>
      <c r="L64" s="187"/>
      <c r="M64" s="191"/>
      <c r="N64" s="194"/>
      <c r="O64" s="190"/>
      <c r="P64" s="190"/>
      <c r="Q64" s="175"/>
      <c r="R64" s="175"/>
      <c r="S64" s="175"/>
      <c r="T64" s="178"/>
    </row>
    <row r="65" customFormat="false" ht="17.25" hidden="false" customHeight="false" outlineLevel="0" collapsed="false">
      <c r="B65" s="195" t="s">
        <v>200</v>
      </c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6" t="n">
        <f aca="false">SUM(P61+P63)</f>
        <v>1.57</v>
      </c>
      <c r="Q65" s="175"/>
      <c r="R65" s="175"/>
      <c r="S65" s="175"/>
      <c r="T65" s="178"/>
    </row>
    <row r="66" customFormat="false" ht="15.75" hidden="false" customHeight="false" outlineLevel="0" collapsed="false">
      <c r="M66" s="175"/>
      <c r="N66" s="175"/>
      <c r="O66" s="175"/>
      <c r="P66" s="175"/>
      <c r="Q66" s="175"/>
      <c r="R66" s="175"/>
      <c r="S66" s="175"/>
      <c r="T66" s="178"/>
    </row>
    <row r="67" customFormat="false" ht="15.75" hidden="false" customHeight="false" outlineLevel="0" collapsed="false">
      <c r="B67" s="179" t="s">
        <v>208</v>
      </c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5"/>
      <c r="R67" s="175"/>
      <c r="S67" s="175"/>
      <c r="T67" s="178"/>
    </row>
    <row r="68" customFormat="false" ht="15.75" hidden="false" customHeight="true" outlineLevel="0" collapsed="false">
      <c r="B68" s="180" t="s">
        <v>180</v>
      </c>
      <c r="C68" s="181" t="s">
        <v>181</v>
      </c>
      <c r="D68" s="181"/>
      <c r="E68" s="182" t="s">
        <v>35</v>
      </c>
      <c r="F68" s="182"/>
      <c r="G68" s="182"/>
      <c r="H68" s="182" t="s">
        <v>38</v>
      </c>
      <c r="I68" s="182"/>
      <c r="J68" s="182"/>
      <c r="K68" s="182" t="s">
        <v>41</v>
      </c>
      <c r="L68" s="182"/>
      <c r="M68" s="182"/>
      <c r="N68" s="182" t="s">
        <v>45</v>
      </c>
      <c r="O68" s="182" t="s">
        <v>68</v>
      </c>
      <c r="P68" s="182" t="s">
        <v>193</v>
      </c>
      <c r="Q68" s="175"/>
      <c r="R68" s="175"/>
      <c r="S68" s="175"/>
      <c r="T68" s="178"/>
    </row>
    <row r="69" customFormat="false" ht="30" hidden="false" customHeight="true" outlineLevel="0" collapsed="false">
      <c r="B69" s="180"/>
      <c r="C69" s="181"/>
      <c r="D69" s="181"/>
      <c r="E69" s="182" t="s">
        <v>194</v>
      </c>
      <c r="F69" s="182"/>
      <c r="G69" s="182"/>
      <c r="H69" s="182" t="s">
        <v>195</v>
      </c>
      <c r="I69" s="182"/>
      <c r="J69" s="182"/>
      <c r="K69" s="183" t="s">
        <v>196</v>
      </c>
      <c r="L69" s="183"/>
      <c r="M69" s="183"/>
      <c r="N69" s="182" t="s">
        <v>197</v>
      </c>
      <c r="O69" s="183" t="s">
        <v>198</v>
      </c>
      <c r="P69" s="183" t="s">
        <v>199</v>
      </c>
      <c r="Q69" s="175"/>
      <c r="R69" s="175"/>
      <c r="S69" s="175"/>
      <c r="T69" s="178"/>
    </row>
    <row r="70" customFormat="false" ht="15.75" hidden="false" customHeight="true" outlineLevel="0" collapsed="false">
      <c r="B70" s="8" t="s">
        <v>206</v>
      </c>
      <c r="C70" s="184" t="s">
        <v>190</v>
      </c>
      <c r="D70" s="184"/>
      <c r="E70" s="167" t="n">
        <v>1</v>
      </c>
      <c r="F70" s="167"/>
      <c r="G70" s="185" t="n">
        <f aca="false">(E70/(E71*F71))</f>
        <v>0.000111111111111111</v>
      </c>
      <c r="H70" s="186" t="n">
        <v>8</v>
      </c>
      <c r="I70" s="186"/>
      <c r="J70" s="186"/>
      <c r="K70" s="187" t="n">
        <v>1</v>
      </c>
      <c r="L70" s="187"/>
      <c r="M70" s="188" t="n">
        <f aca="false">K70/K71</f>
        <v>0.00529773257045984</v>
      </c>
      <c r="N70" s="185" t="n">
        <f aca="false">((E70/(E71*F71))*H70*(K70/K71))</f>
        <v>4.70909561818653E-006</v>
      </c>
      <c r="O70" s="189" t="n">
        <f aca="false">Encarregado!K141</f>
        <v>6260.97164963075</v>
      </c>
      <c r="P70" s="190" t="n">
        <f aca="false">ROUND((N70*O70),2)</f>
        <v>0.03</v>
      </c>
      <c r="Q70" s="175"/>
      <c r="R70" s="175"/>
      <c r="S70" s="175"/>
      <c r="T70" s="178"/>
    </row>
    <row r="71" customFormat="false" ht="15.75" hidden="false" customHeight="false" outlineLevel="0" collapsed="false">
      <c r="B71" s="8"/>
      <c r="C71" s="184"/>
      <c r="D71" s="184"/>
      <c r="E71" s="167" t="n">
        <v>30</v>
      </c>
      <c r="F71" s="167" t="n">
        <v>300</v>
      </c>
      <c r="G71" s="185"/>
      <c r="H71" s="186"/>
      <c r="I71" s="186"/>
      <c r="J71" s="186"/>
      <c r="K71" s="187" t="n">
        <f aca="false">(4.29*44)</f>
        <v>188.76</v>
      </c>
      <c r="L71" s="187"/>
      <c r="M71" s="188"/>
      <c r="N71" s="185"/>
      <c r="O71" s="189"/>
      <c r="P71" s="190"/>
      <c r="Q71" s="175"/>
      <c r="R71" s="175"/>
      <c r="S71" s="175"/>
      <c r="T71" s="178"/>
    </row>
    <row r="72" customFormat="false" ht="15.75" hidden="false" customHeight="true" outlineLevel="0" collapsed="false">
      <c r="B72" s="8"/>
      <c r="C72" s="157" t="s">
        <v>191</v>
      </c>
      <c r="D72" s="157"/>
      <c r="E72" s="167" t="n">
        <v>1</v>
      </c>
      <c r="F72" s="167"/>
      <c r="G72" s="191" t="n">
        <f aca="false">(E72/E73)</f>
        <v>0.00333333333333333</v>
      </c>
      <c r="H72" s="192" t="n">
        <v>8</v>
      </c>
      <c r="I72" s="192"/>
      <c r="J72" s="192"/>
      <c r="K72" s="193" t="n">
        <v>1</v>
      </c>
      <c r="L72" s="193"/>
      <c r="M72" s="191" t="n">
        <f aca="false">K72/K73</f>
        <v>0.00529773257045984</v>
      </c>
      <c r="N72" s="194" t="n">
        <f aca="false">((E72/E73)*H72*(K72/K73))</f>
        <v>0.000141272868545596</v>
      </c>
      <c r="O72" s="190" t="n">
        <f aca="false">Servente!K141</f>
        <v>5346.30328353408</v>
      </c>
      <c r="P72" s="190" t="n">
        <f aca="false">ROUND((N72*O72),2)</f>
        <v>0.76</v>
      </c>
      <c r="Q72" s="175"/>
      <c r="R72" s="175"/>
      <c r="S72" s="175"/>
      <c r="T72" s="178"/>
    </row>
    <row r="73" customFormat="false" ht="15.75" hidden="false" customHeight="false" outlineLevel="0" collapsed="false">
      <c r="B73" s="8"/>
      <c r="C73" s="157"/>
      <c r="D73" s="157"/>
      <c r="E73" s="167" t="n">
        <v>300</v>
      </c>
      <c r="F73" s="167"/>
      <c r="G73" s="191"/>
      <c r="H73" s="192"/>
      <c r="I73" s="192"/>
      <c r="J73" s="192"/>
      <c r="K73" s="187" t="n">
        <f aca="false">(4.29*44)</f>
        <v>188.76</v>
      </c>
      <c r="L73" s="187"/>
      <c r="M73" s="191"/>
      <c r="N73" s="194"/>
      <c r="O73" s="190"/>
      <c r="P73" s="190"/>
      <c r="Q73" s="175"/>
      <c r="R73" s="175"/>
      <c r="S73" s="175"/>
      <c r="T73" s="178"/>
    </row>
    <row r="74" customFormat="false" ht="17.25" hidden="false" customHeight="false" outlineLevel="0" collapsed="false">
      <c r="B74" s="195" t="s">
        <v>200</v>
      </c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6" t="n">
        <f aca="false">SUM(P70+P72)</f>
        <v>0.79</v>
      </c>
      <c r="Q74" s="175"/>
      <c r="R74" s="175"/>
      <c r="S74" s="175"/>
      <c r="T74" s="178"/>
    </row>
    <row r="75" customFormat="false" ht="15.75" hidden="false" customHeight="false" outlineLevel="0" collapsed="false">
      <c r="M75" s="175"/>
      <c r="N75" s="175"/>
      <c r="O75" s="175"/>
      <c r="P75" s="175"/>
      <c r="Q75" s="175"/>
      <c r="R75" s="175"/>
      <c r="S75" s="175"/>
      <c r="T75" s="178"/>
    </row>
    <row r="76" customFormat="false" ht="15.75" hidden="false" customHeight="false" outlineLevel="0" collapsed="false">
      <c r="B76" s="179" t="s">
        <v>209</v>
      </c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5"/>
      <c r="R76" s="175"/>
      <c r="S76" s="175"/>
      <c r="T76" s="178"/>
    </row>
    <row r="77" customFormat="false" ht="15.75" hidden="false" customHeight="true" outlineLevel="0" collapsed="false">
      <c r="B77" s="180" t="s">
        <v>180</v>
      </c>
      <c r="C77" s="181" t="s">
        <v>181</v>
      </c>
      <c r="D77" s="181"/>
      <c r="E77" s="182" t="s">
        <v>35</v>
      </c>
      <c r="F77" s="182"/>
      <c r="G77" s="182"/>
      <c r="H77" s="182" t="s">
        <v>38</v>
      </c>
      <c r="I77" s="182"/>
      <c r="J77" s="182"/>
      <c r="K77" s="182" t="s">
        <v>41</v>
      </c>
      <c r="L77" s="182"/>
      <c r="M77" s="182"/>
      <c r="N77" s="182" t="s">
        <v>45</v>
      </c>
      <c r="O77" s="182" t="s">
        <v>68</v>
      </c>
      <c r="P77" s="182" t="s">
        <v>193</v>
      </c>
      <c r="Q77" s="175"/>
      <c r="R77" s="175"/>
      <c r="S77" s="175"/>
      <c r="T77" s="178"/>
    </row>
    <row r="78" customFormat="false" ht="30" hidden="false" customHeight="true" outlineLevel="0" collapsed="false">
      <c r="B78" s="180"/>
      <c r="C78" s="181"/>
      <c r="D78" s="181"/>
      <c r="E78" s="182" t="s">
        <v>194</v>
      </c>
      <c r="F78" s="182"/>
      <c r="G78" s="182"/>
      <c r="H78" s="182" t="s">
        <v>195</v>
      </c>
      <c r="I78" s="182"/>
      <c r="J78" s="182"/>
      <c r="K78" s="183" t="s">
        <v>196</v>
      </c>
      <c r="L78" s="183"/>
      <c r="M78" s="183"/>
      <c r="N78" s="182" t="s">
        <v>197</v>
      </c>
      <c r="O78" s="183" t="s">
        <v>198</v>
      </c>
      <c r="P78" s="183" t="s">
        <v>199</v>
      </c>
      <c r="Q78" s="175"/>
      <c r="R78" s="175"/>
      <c r="S78" s="175"/>
      <c r="T78" s="178"/>
    </row>
    <row r="79" customFormat="false" ht="15.75" hidden="false" customHeight="true" outlineLevel="0" collapsed="false">
      <c r="B79" s="8" t="s">
        <v>210</v>
      </c>
      <c r="C79" s="184" t="s">
        <v>190</v>
      </c>
      <c r="D79" s="184"/>
      <c r="E79" s="167" t="n">
        <v>1</v>
      </c>
      <c r="F79" s="167"/>
      <c r="G79" s="185" t="n">
        <f aca="false">(E79/(E80*F80))</f>
        <v>1.23456790123457E-005</v>
      </c>
      <c r="H79" s="186" t="n">
        <v>16</v>
      </c>
      <c r="I79" s="186"/>
      <c r="J79" s="186"/>
      <c r="K79" s="187" t="n">
        <v>1</v>
      </c>
      <c r="L79" s="187"/>
      <c r="M79" s="188" t="n">
        <f aca="false">K79/K80</f>
        <v>0.00529773257045984</v>
      </c>
      <c r="N79" s="185" t="n">
        <f aca="false">((E79/(E80*F80))*H79*(K79/K80))</f>
        <v>1.04646569293034E-006</v>
      </c>
      <c r="O79" s="189" t="n">
        <f aca="false">Encarregado!K141</f>
        <v>6260.97164963075</v>
      </c>
      <c r="P79" s="190" t="n">
        <f aca="false">ROUND((N79*O79),2)</f>
        <v>0.01</v>
      </c>
      <c r="Q79" s="175"/>
      <c r="R79" s="175"/>
      <c r="S79" s="175"/>
      <c r="T79" s="178"/>
    </row>
    <row r="80" customFormat="false" ht="15.75" hidden="false" customHeight="false" outlineLevel="0" collapsed="false">
      <c r="B80" s="8"/>
      <c r="C80" s="184"/>
      <c r="D80" s="184"/>
      <c r="E80" s="167" t="n">
        <v>30</v>
      </c>
      <c r="F80" s="167" t="n">
        <v>2700</v>
      </c>
      <c r="G80" s="185"/>
      <c r="H80" s="186"/>
      <c r="I80" s="186"/>
      <c r="J80" s="186"/>
      <c r="K80" s="187" t="n">
        <f aca="false">(4.29*44)</f>
        <v>188.76</v>
      </c>
      <c r="L80" s="187"/>
      <c r="M80" s="188"/>
      <c r="N80" s="185"/>
      <c r="O80" s="189"/>
      <c r="P80" s="190"/>
      <c r="Q80" s="175"/>
      <c r="R80" s="175"/>
      <c r="S80" s="175"/>
      <c r="T80" s="178"/>
    </row>
    <row r="81" customFormat="false" ht="15.75" hidden="false" customHeight="true" outlineLevel="0" collapsed="false">
      <c r="B81" s="8"/>
      <c r="C81" s="157" t="s">
        <v>191</v>
      </c>
      <c r="D81" s="157"/>
      <c r="E81" s="167" t="n">
        <v>1</v>
      </c>
      <c r="F81" s="167"/>
      <c r="G81" s="191" t="n">
        <f aca="false">(E81/E82)</f>
        <v>0.00037037037037037</v>
      </c>
      <c r="H81" s="192" t="n">
        <v>16</v>
      </c>
      <c r="I81" s="192"/>
      <c r="J81" s="192"/>
      <c r="K81" s="193" t="n">
        <v>1</v>
      </c>
      <c r="L81" s="193"/>
      <c r="M81" s="191" t="n">
        <f aca="false">K81/K82</f>
        <v>0.00529773257045984</v>
      </c>
      <c r="N81" s="194" t="n">
        <f aca="false">((E81/E82)*H81*(K81/K82))</f>
        <v>3.13939707879102E-005</v>
      </c>
      <c r="O81" s="190" t="n">
        <f aca="false">Servente!K141</f>
        <v>5346.30328353408</v>
      </c>
      <c r="P81" s="190" t="n">
        <f aca="false">ROUND((N81*O81),2)</f>
        <v>0.17</v>
      </c>
      <c r="Q81" s="175"/>
      <c r="R81" s="175"/>
      <c r="S81" s="175"/>
      <c r="T81" s="178"/>
    </row>
    <row r="82" customFormat="false" ht="15.75" hidden="false" customHeight="false" outlineLevel="0" collapsed="false">
      <c r="B82" s="8"/>
      <c r="C82" s="157"/>
      <c r="D82" s="157"/>
      <c r="E82" s="167" t="n">
        <v>2700</v>
      </c>
      <c r="F82" s="167"/>
      <c r="G82" s="191"/>
      <c r="H82" s="192"/>
      <c r="I82" s="192"/>
      <c r="J82" s="192"/>
      <c r="K82" s="187" t="n">
        <f aca="false">(4.29*44)</f>
        <v>188.76</v>
      </c>
      <c r="L82" s="187"/>
      <c r="M82" s="191"/>
      <c r="N82" s="194"/>
      <c r="O82" s="190"/>
      <c r="P82" s="190"/>
      <c r="Q82" s="175"/>
      <c r="R82" s="175"/>
      <c r="S82" s="175"/>
      <c r="T82" s="178"/>
    </row>
    <row r="83" customFormat="false" ht="17.25" hidden="false" customHeight="false" outlineLevel="0" collapsed="false">
      <c r="B83" s="195" t="s">
        <v>200</v>
      </c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6" t="n">
        <f aca="false">SUM(P79+P81)</f>
        <v>0.18</v>
      </c>
      <c r="Q83" s="175"/>
      <c r="R83" s="175"/>
      <c r="S83" s="175"/>
      <c r="T83" s="178"/>
    </row>
    <row r="84" customFormat="false" ht="15.75" hidden="false" customHeight="false" outlineLevel="0" collapsed="false">
      <c r="M84" s="175"/>
      <c r="N84" s="175"/>
      <c r="O84" s="175"/>
      <c r="P84" s="175"/>
      <c r="Q84" s="175"/>
      <c r="R84" s="175"/>
      <c r="S84" s="175"/>
      <c r="T84" s="178"/>
    </row>
    <row r="85" customFormat="false" ht="15.75" hidden="false" customHeight="false" outlineLevel="0" collapsed="false">
      <c r="B85" s="179" t="s">
        <v>211</v>
      </c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5"/>
      <c r="R85" s="175"/>
      <c r="S85" s="175"/>
      <c r="T85" s="178"/>
    </row>
    <row r="86" customFormat="false" ht="15.75" hidden="false" customHeight="true" outlineLevel="0" collapsed="false">
      <c r="B86" s="180" t="s">
        <v>180</v>
      </c>
      <c r="C86" s="181" t="s">
        <v>181</v>
      </c>
      <c r="D86" s="181"/>
      <c r="E86" s="182" t="s">
        <v>35</v>
      </c>
      <c r="F86" s="182"/>
      <c r="G86" s="182"/>
      <c r="H86" s="182" t="s">
        <v>38</v>
      </c>
      <c r="I86" s="182"/>
      <c r="J86" s="182"/>
      <c r="K86" s="182" t="s">
        <v>41</v>
      </c>
      <c r="L86" s="182"/>
      <c r="M86" s="182"/>
      <c r="N86" s="182" t="s">
        <v>45</v>
      </c>
      <c r="O86" s="182" t="s">
        <v>68</v>
      </c>
      <c r="P86" s="182" t="s">
        <v>193</v>
      </c>
      <c r="Q86" s="175"/>
      <c r="R86" s="175"/>
      <c r="S86" s="175"/>
      <c r="T86" s="178"/>
    </row>
    <row r="87" customFormat="false" ht="30" hidden="false" customHeight="true" outlineLevel="0" collapsed="false">
      <c r="B87" s="180"/>
      <c r="C87" s="181"/>
      <c r="D87" s="181"/>
      <c r="E87" s="182" t="s">
        <v>194</v>
      </c>
      <c r="F87" s="182"/>
      <c r="G87" s="182"/>
      <c r="H87" s="182" t="s">
        <v>195</v>
      </c>
      <c r="I87" s="182"/>
      <c r="J87" s="182"/>
      <c r="K87" s="183" t="s">
        <v>196</v>
      </c>
      <c r="L87" s="183"/>
      <c r="M87" s="183"/>
      <c r="N87" s="182" t="s">
        <v>197</v>
      </c>
      <c r="O87" s="183" t="s">
        <v>198</v>
      </c>
      <c r="P87" s="183" t="s">
        <v>199</v>
      </c>
      <c r="Q87" s="175"/>
      <c r="R87" s="175"/>
      <c r="S87" s="175"/>
      <c r="T87" s="178"/>
    </row>
    <row r="88" customFormat="false" ht="15.75" hidden="false" customHeight="true" outlineLevel="0" collapsed="false">
      <c r="B88" s="8" t="s">
        <v>212</v>
      </c>
      <c r="C88" s="184" t="s">
        <v>190</v>
      </c>
      <c r="D88" s="184"/>
      <c r="E88" s="186" t="n">
        <v>1</v>
      </c>
      <c r="F88" s="186"/>
      <c r="G88" s="185" t="n">
        <f aca="false">(E88/(E89*F89))</f>
        <v>8.7719298245614E-005</v>
      </c>
      <c r="H88" s="186" t="n">
        <v>16</v>
      </c>
      <c r="I88" s="186"/>
      <c r="J88" s="186"/>
      <c r="K88" s="187" t="n">
        <v>1</v>
      </c>
      <c r="L88" s="187"/>
      <c r="M88" s="188" t="n">
        <f aca="false">K88/K89</f>
        <v>0.00529773257045984</v>
      </c>
      <c r="N88" s="185" t="n">
        <f aca="false">((E88/(E89*F89))*H88*(K88/K89))</f>
        <v>7.43541413397873E-006</v>
      </c>
      <c r="O88" s="189" t="n">
        <f aca="false">Encarregado!K141</f>
        <v>6260.97164963075</v>
      </c>
      <c r="P88" s="190" t="n">
        <f aca="false">ROUND((N88*O88),2)</f>
        <v>0.05</v>
      </c>
      <c r="Q88" s="175"/>
      <c r="R88" s="175"/>
      <c r="S88" s="175"/>
      <c r="T88" s="178"/>
    </row>
    <row r="89" customFormat="false" ht="15.75" hidden="false" customHeight="false" outlineLevel="0" collapsed="false">
      <c r="B89" s="8"/>
      <c r="C89" s="184"/>
      <c r="D89" s="184"/>
      <c r="E89" s="186" t="n">
        <v>30</v>
      </c>
      <c r="F89" s="197" t="n">
        <v>380</v>
      </c>
      <c r="G89" s="185"/>
      <c r="H89" s="186"/>
      <c r="I89" s="186"/>
      <c r="J89" s="186"/>
      <c r="K89" s="187" t="n">
        <f aca="false">(4.29*44)</f>
        <v>188.76</v>
      </c>
      <c r="L89" s="187"/>
      <c r="M89" s="188"/>
      <c r="N89" s="185"/>
      <c r="O89" s="189"/>
      <c r="P89" s="190"/>
      <c r="Q89" s="175"/>
      <c r="R89" s="175"/>
      <c r="S89" s="175"/>
      <c r="T89" s="178"/>
    </row>
    <row r="90" customFormat="false" ht="15.75" hidden="false" customHeight="true" outlineLevel="0" collapsed="false">
      <c r="B90" s="8"/>
      <c r="C90" s="157" t="s">
        <v>191</v>
      </c>
      <c r="D90" s="157"/>
      <c r="E90" s="193" t="n">
        <v>1</v>
      </c>
      <c r="F90" s="193"/>
      <c r="G90" s="191" t="n">
        <f aca="false">(E90/E91)</f>
        <v>0.00263157894736842</v>
      </c>
      <c r="H90" s="192" t="n">
        <v>16</v>
      </c>
      <c r="I90" s="192"/>
      <c r="J90" s="192"/>
      <c r="K90" s="193" t="n">
        <v>1</v>
      </c>
      <c r="L90" s="193"/>
      <c r="M90" s="191" t="n">
        <f aca="false">K90/K91</f>
        <v>0.00529773257045984</v>
      </c>
      <c r="N90" s="194" t="n">
        <f aca="false">((E90/E91)*H90*(K90/K91))</f>
        <v>0.000223062424019362</v>
      </c>
      <c r="O90" s="190" t="n">
        <f aca="false">Servente!K141</f>
        <v>5346.30328353408</v>
      </c>
      <c r="P90" s="190" t="n">
        <f aca="false">ROUND((N90*O90),2)</f>
        <v>1.19</v>
      </c>
      <c r="Q90" s="175"/>
      <c r="R90" s="175"/>
      <c r="S90" s="175"/>
      <c r="T90" s="178"/>
    </row>
    <row r="91" customFormat="false" ht="15.75" hidden="false" customHeight="false" outlineLevel="0" collapsed="false">
      <c r="B91" s="8"/>
      <c r="C91" s="157"/>
      <c r="D91" s="157"/>
      <c r="E91" s="198" t="n">
        <v>380</v>
      </c>
      <c r="F91" s="198"/>
      <c r="G91" s="191"/>
      <c r="H91" s="192"/>
      <c r="I91" s="192"/>
      <c r="J91" s="192"/>
      <c r="K91" s="187" t="n">
        <f aca="false">(4.29*44)</f>
        <v>188.76</v>
      </c>
      <c r="L91" s="187"/>
      <c r="M91" s="191"/>
      <c r="N91" s="194"/>
      <c r="O91" s="190"/>
      <c r="P91" s="190"/>
      <c r="Q91" s="175"/>
      <c r="R91" s="175"/>
      <c r="S91" s="175"/>
      <c r="T91" s="178"/>
    </row>
    <row r="92" customFormat="false" ht="17.25" hidden="false" customHeight="false" outlineLevel="0" collapsed="false">
      <c r="B92" s="195" t="s">
        <v>200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6" t="n">
        <f aca="false">SUM(P88+P90)</f>
        <v>1.24</v>
      </c>
      <c r="Q92" s="175"/>
      <c r="R92" s="175"/>
      <c r="S92" s="175"/>
      <c r="T92" s="178"/>
    </row>
    <row r="93" customFormat="false" ht="15.75" hidden="false" customHeight="false" outlineLevel="0" collapsed="false">
      <c r="M93" s="175"/>
      <c r="N93" s="175"/>
      <c r="O93" s="175"/>
      <c r="P93" s="175"/>
      <c r="Q93" s="175"/>
      <c r="R93" s="175"/>
      <c r="S93" s="175"/>
      <c r="T93" s="178"/>
    </row>
    <row r="94" customFormat="false" ht="15.75" hidden="false" customHeight="false" outlineLevel="0" collapsed="false">
      <c r="B94" s="179" t="s">
        <v>213</v>
      </c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5"/>
      <c r="R94" s="175"/>
      <c r="S94" s="175"/>
      <c r="T94" s="178"/>
    </row>
    <row r="95" customFormat="false" ht="15.75" hidden="false" customHeight="true" outlineLevel="0" collapsed="false">
      <c r="B95" s="180" t="s">
        <v>180</v>
      </c>
      <c r="C95" s="181" t="s">
        <v>181</v>
      </c>
      <c r="D95" s="181"/>
      <c r="E95" s="182" t="s">
        <v>35</v>
      </c>
      <c r="F95" s="182"/>
      <c r="G95" s="182"/>
      <c r="H95" s="182" t="s">
        <v>38</v>
      </c>
      <c r="I95" s="182"/>
      <c r="J95" s="182"/>
      <c r="K95" s="182" t="s">
        <v>41</v>
      </c>
      <c r="L95" s="182"/>
      <c r="M95" s="182"/>
      <c r="N95" s="182" t="s">
        <v>45</v>
      </c>
      <c r="O95" s="182" t="s">
        <v>68</v>
      </c>
      <c r="P95" s="182" t="s">
        <v>193</v>
      </c>
      <c r="Q95" s="175"/>
      <c r="R95" s="175"/>
      <c r="S95" s="175"/>
      <c r="T95" s="178"/>
    </row>
    <row r="96" customFormat="false" ht="30" hidden="false" customHeight="true" outlineLevel="0" collapsed="false">
      <c r="B96" s="180"/>
      <c r="C96" s="181"/>
      <c r="D96" s="181"/>
      <c r="E96" s="182" t="s">
        <v>194</v>
      </c>
      <c r="F96" s="182"/>
      <c r="G96" s="182"/>
      <c r="H96" s="183" t="s">
        <v>195</v>
      </c>
      <c r="I96" s="183"/>
      <c r="J96" s="183"/>
      <c r="K96" s="183" t="s">
        <v>196</v>
      </c>
      <c r="L96" s="183"/>
      <c r="M96" s="183"/>
      <c r="N96" s="182" t="s">
        <v>197</v>
      </c>
      <c r="O96" s="183" t="s">
        <v>198</v>
      </c>
      <c r="P96" s="183" t="s">
        <v>199</v>
      </c>
      <c r="Q96" s="175"/>
      <c r="R96" s="175"/>
      <c r="S96" s="175"/>
      <c r="T96" s="178"/>
    </row>
    <row r="97" customFormat="false" ht="15.75" hidden="false" customHeight="true" outlineLevel="0" collapsed="false">
      <c r="B97" s="8" t="s">
        <v>214</v>
      </c>
      <c r="C97" s="184" t="s">
        <v>190</v>
      </c>
      <c r="D97" s="184"/>
      <c r="E97" s="186" t="n">
        <v>1</v>
      </c>
      <c r="F97" s="186"/>
      <c r="G97" s="185" t="n">
        <f aca="false">(E97/(E98*F98))</f>
        <v>0.0015625</v>
      </c>
      <c r="H97" s="186" t="n">
        <v>16</v>
      </c>
      <c r="I97" s="186"/>
      <c r="J97" s="186"/>
      <c r="K97" s="187" t="n">
        <v>1</v>
      </c>
      <c r="L97" s="187"/>
      <c r="M97" s="188" t="n">
        <f aca="false">K97/K98</f>
        <v>0.00529773257045984</v>
      </c>
      <c r="N97" s="185" t="n">
        <f aca="false">((E97/(E98*F98))*H97*(K97/K98))</f>
        <v>0.000132443314261496</v>
      </c>
      <c r="O97" s="189" t="n">
        <f aca="false">Encarregado!K141</f>
        <v>6260.97164963075</v>
      </c>
      <c r="P97" s="190" t="n">
        <f aca="false">ROUND((N97*O97),2)</f>
        <v>0.83</v>
      </c>
      <c r="Q97" s="175"/>
      <c r="R97" s="175"/>
      <c r="S97" s="175"/>
      <c r="T97" s="178"/>
    </row>
    <row r="98" customFormat="false" ht="15.75" hidden="false" customHeight="false" outlineLevel="0" collapsed="false">
      <c r="B98" s="8"/>
      <c r="C98" s="184"/>
      <c r="D98" s="184"/>
      <c r="E98" s="186" t="n">
        <v>4</v>
      </c>
      <c r="F98" s="197" t="n">
        <v>160</v>
      </c>
      <c r="G98" s="185"/>
      <c r="H98" s="186"/>
      <c r="I98" s="186"/>
      <c r="J98" s="186"/>
      <c r="K98" s="199" t="n">
        <f aca="false">((4.29*44))</f>
        <v>188.76</v>
      </c>
      <c r="L98" s="199"/>
      <c r="M98" s="188"/>
      <c r="N98" s="185"/>
      <c r="O98" s="189"/>
      <c r="P98" s="190"/>
      <c r="Q98" s="175"/>
      <c r="R98" s="175"/>
      <c r="S98" s="175"/>
      <c r="T98" s="178"/>
    </row>
    <row r="99" customFormat="false" ht="15.75" hidden="false" customHeight="true" outlineLevel="0" collapsed="false">
      <c r="B99" s="8"/>
      <c r="C99" s="157" t="s">
        <v>215</v>
      </c>
      <c r="D99" s="157"/>
      <c r="E99" s="193" t="n">
        <v>1</v>
      </c>
      <c r="F99" s="193"/>
      <c r="G99" s="191" t="n">
        <f aca="false">(E99/E100)</f>
        <v>0.00625</v>
      </c>
      <c r="H99" s="192" t="n">
        <v>16</v>
      </c>
      <c r="I99" s="192"/>
      <c r="J99" s="192"/>
      <c r="K99" s="193" t="n">
        <v>1</v>
      </c>
      <c r="L99" s="193"/>
      <c r="M99" s="191" t="n">
        <f aca="false">K99/K100</f>
        <v>0.00529773257045984</v>
      </c>
      <c r="N99" s="194" t="n">
        <f aca="false">((E99/E100)*H99*(K99/K100))</f>
        <v>0.000529773257045984</v>
      </c>
      <c r="O99" s="190" t="n">
        <f aca="false">Jauzeiro!K141</f>
        <v>6337.55326919929</v>
      </c>
      <c r="P99" s="190" t="n">
        <f aca="false">ROUND((N99*O99),2)</f>
        <v>3.36</v>
      </c>
      <c r="Q99" s="175"/>
      <c r="R99" s="175"/>
      <c r="S99" s="175"/>
      <c r="T99" s="178"/>
    </row>
    <row r="100" customFormat="false" ht="15.75" hidden="false" customHeight="true" outlineLevel="0" collapsed="false">
      <c r="B100" s="8"/>
      <c r="C100" s="157"/>
      <c r="D100" s="157"/>
      <c r="E100" s="198" t="n">
        <v>160</v>
      </c>
      <c r="F100" s="198"/>
      <c r="G100" s="191"/>
      <c r="H100" s="192"/>
      <c r="I100" s="192"/>
      <c r="J100" s="192"/>
      <c r="K100" s="199" t="n">
        <f aca="false">(4.29*44)</f>
        <v>188.76</v>
      </c>
      <c r="L100" s="199"/>
      <c r="M100" s="191"/>
      <c r="N100" s="194"/>
      <c r="O100" s="190"/>
      <c r="P100" s="190"/>
      <c r="Q100" s="175"/>
      <c r="R100" s="175"/>
      <c r="S100" s="175"/>
      <c r="T100" s="178"/>
    </row>
    <row r="101" customFormat="false" ht="15.75" hidden="false" customHeight="true" outlineLevel="0" collapsed="false">
      <c r="B101" s="195" t="s">
        <v>200</v>
      </c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6" t="n">
        <f aca="false">SUM(P97+P99)</f>
        <v>4.19</v>
      </c>
      <c r="Q101" s="175"/>
      <c r="R101" s="175"/>
      <c r="S101" s="175"/>
      <c r="T101" s="178"/>
    </row>
    <row r="102" customFormat="false" ht="15.75" hidden="false" customHeight="true" outlineLevel="0" collapsed="false">
      <c r="M102" s="175"/>
      <c r="N102" s="175"/>
      <c r="O102" s="175"/>
      <c r="P102" s="175"/>
      <c r="Q102" s="175"/>
      <c r="R102" s="175"/>
      <c r="S102" s="175"/>
      <c r="T102" s="178"/>
    </row>
    <row r="103" customFormat="false" ht="15.75" hidden="false" customHeight="false" outlineLevel="0" collapsed="false">
      <c r="M103" s="175"/>
      <c r="N103" s="175"/>
      <c r="O103" s="175"/>
      <c r="P103" s="175"/>
      <c r="Q103" s="175"/>
      <c r="R103" s="175"/>
      <c r="S103" s="175"/>
      <c r="T103" s="178"/>
    </row>
    <row r="104" customFormat="false" ht="15.75" hidden="false" customHeight="false" outlineLevel="0" collapsed="false">
      <c r="M104" s="175"/>
      <c r="N104" s="175"/>
      <c r="O104" s="175"/>
      <c r="P104" s="175"/>
      <c r="Q104" s="175"/>
      <c r="R104" s="175"/>
      <c r="S104" s="175"/>
      <c r="T104" s="178"/>
    </row>
    <row r="105" customFormat="false" ht="15.75" hidden="false" customHeight="false" outlineLevel="0" collapsed="false">
      <c r="C105" s="200"/>
      <c r="D105" s="200"/>
      <c r="E105" s="200"/>
      <c r="F105" s="200"/>
      <c r="G105" s="200"/>
      <c r="H105" s="200"/>
      <c r="I105" s="200"/>
      <c r="J105" s="201"/>
    </row>
  </sheetData>
  <mergeCells count="354">
    <mergeCell ref="B2:J2"/>
    <mergeCell ref="L2:T2"/>
    <mergeCell ref="B3:B5"/>
    <mergeCell ref="C3:D5"/>
    <mergeCell ref="E3:G3"/>
    <mergeCell ref="H3:I3"/>
    <mergeCell ref="L3:L5"/>
    <mergeCell ref="M3:N5"/>
    <mergeCell ref="O3:Q3"/>
    <mergeCell ref="R3:S3"/>
    <mergeCell ref="E4:G4"/>
    <mergeCell ref="H4:I4"/>
    <mergeCell ref="O4:Q4"/>
    <mergeCell ref="R4:S4"/>
    <mergeCell ref="E5:G5"/>
    <mergeCell ref="H5:I5"/>
    <mergeCell ref="O5:Q5"/>
    <mergeCell ref="R5:S5"/>
    <mergeCell ref="B6:B9"/>
    <mergeCell ref="C6:D7"/>
    <mergeCell ref="E6:F6"/>
    <mergeCell ref="G6:G7"/>
    <mergeCell ref="H6:I7"/>
    <mergeCell ref="J6:J7"/>
    <mergeCell ref="L6:L9"/>
    <mergeCell ref="M6:N7"/>
    <mergeCell ref="O6:P6"/>
    <mergeCell ref="Q6:Q7"/>
    <mergeCell ref="R6:S7"/>
    <mergeCell ref="T6:T7"/>
    <mergeCell ref="C8:D9"/>
    <mergeCell ref="E8:F8"/>
    <mergeCell ref="G8:G9"/>
    <mergeCell ref="H8:I9"/>
    <mergeCell ref="J8:J9"/>
    <mergeCell ref="M8:N9"/>
    <mergeCell ref="O8:P8"/>
    <mergeCell ref="Q8:Q9"/>
    <mergeCell ref="R8:S9"/>
    <mergeCell ref="T8:T9"/>
    <mergeCell ref="E9:F9"/>
    <mergeCell ref="O9:P9"/>
    <mergeCell ref="B10:I10"/>
    <mergeCell ref="L10:S10"/>
    <mergeCell ref="B12:P12"/>
    <mergeCell ref="B13:B14"/>
    <mergeCell ref="C13:D14"/>
    <mergeCell ref="E13:G13"/>
    <mergeCell ref="H13:J13"/>
    <mergeCell ref="K13:M13"/>
    <mergeCell ref="E14:G14"/>
    <mergeCell ref="H14:J14"/>
    <mergeCell ref="K14:M14"/>
    <mergeCell ref="B15:B18"/>
    <mergeCell ref="C15:D16"/>
    <mergeCell ref="E15:F15"/>
    <mergeCell ref="G15:G16"/>
    <mergeCell ref="H15:J16"/>
    <mergeCell ref="K15:L15"/>
    <mergeCell ref="M15:M16"/>
    <mergeCell ref="N15:N16"/>
    <mergeCell ref="O15:O16"/>
    <mergeCell ref="P15:P16"/>
    <mergeCell ref="K16:L16"/>
    <mergeCell ref="C17:D18"/>
    <mergeCell ref="E17:F17"/>
    <mergeCell ref="G17:G18"/>
    <mergeCell ref="H17:J18"/>
    <mergeCell ref="K17:L17"/>
    <mergeCell ref="M17:M18"/>
    <mergeCell ref="N17:N18"/>
    <mergeCell ref="O17:O18"/>
    <mergeCell ref="P17:P18"/>
    <mergeCell ref="E18:F18"/>
    <mergeCell ref="K18:L18"/>
    <mergeCell ref="B19:O19"/>
    <mergeCell ref="B21:P21"/>
    <mergeCell ref="B22:B23"/>
    <mergeCell ref="C22:D23"/>
    <mergeCell ref="E22:G22"/>
    <mergeCell ref="H22:J22"/>
    <mergeCell ref="K22:M22"/>
    <mergeCell ref="E23:G23"/>
    <mergeCell ref="H23:J23"/>
    <mergeCell ref="K23:M23"/>
    <mergeCell ref="B24:B27"/>
    <mergeCell ref="C24:D25"/>
    <mergeCell ref="E24:F24"/>
    <mergeCell ref="G24:G25"/>
    <mergeCell ref="H24:J25"/>
    <mergeCell ref="K24:L24"/>
    <mergeCell ref="M24:M25"/>
    <mergeCell ref="N24:N25"/>
    <mergeCell ref="O24:O25"/>
    <mergeCell ref="P24:P25"/>
    <mergeCell ref="K25:L25"/>
    <mergeCell ref="C26:D27"/>
    <mergeCell ref="E26:F26"/>
    <mergeCell ref="G26:G27"/>
    <mergeCell ref="H26:J27"/>
    <mergeCell ref="K26:L26"/>
    <mergeCell ref="M26:M27"/>
    <mergeCell ref="N26:N27"/>
    <mergeCell ref="O26:O27"/>
    <mergeCell ref="P26:P27"/>
    <mergeCell ref="E27:F27"/>
    <mergeCell ref="K27:L27"/>
    <mergeCell ref="B28:O28"/>
    <mergeCell ref="B30:P30"/>
    <mergeCell ref="B31:B32"/>
    <mergeCell ref="C31:D32"/>
    <mergeCell ref="E31:G31"/>
    <mergeCell ref="H31:J31"/>
    <mergeCell ref="K31:M31"/>
    <mergeCell ref="E32:G32"/>
    <mergeCell ref="H32:J32"/>
    <mergeCell ref="K32:M32"/>
    <mergeCell ref="B33:B36"/>
    <mergeCell ref="C33:D34"/>
    <mergeCell ref="E33:F33"/>
    <mergeCell ref="G33:G34"/>
    <mergeCell ref="H33:J34"/>
    <mergeCell ref="K33:L33"/>
    <mergeCell ref="M33:M34"/>
    <mergeCell ref="N33:N34"/>
    <mergeCell ref="O33:O34"/>
    <mergeCell ref="P33:P34"/>
    <mergeCell ref="K34:L34"/>
    <mergeCell ref="C35:D36"/>
    <mergeCell ref="E35:F35"/>
    <mergeCell ref="G35:G36"/>
    <mergeCell ref="H35:J36"/>
    <mergeCell ref="K35:L35"/>
    <mergeCell ref="M35:M36"/>
    <mergeCell ref="N35:N36"/>
    <mergeCell ref="O35:O36"/>
    <mergeCell ref="P35:P36"/>
    <mergeCell ref="E36:F36"/>
    <mergeCell ref="K36:L36"/>
    <mergeCell ref="B37:O37"/>
    <mergeCell ref="B39:J39"/>
    <mergeCell ref="B40:B42"/>
    <mergeCell ref="C40:D42"/>
    <mergeCell ref="E40:G40"/>
    <mergeCell ref="H40:I40"/>
    <mergeCell ref="E41:G41"/>
    <mergeCell ref="H41:I41"/>
    <mergeCell ref="E42:G42"/>
    <mergeCell ref="H42:I42"/>
    <mergeCell ref="B43:B46"/>
    <mergeCell ref="C43:D44"/>
    <mergeCell ref="E43:F43"/>
    <mergeCell ref="G43:G44"/>
    <mergeCell ref="H43:I44"/>
    <mergeCell ref="J43:J44"/>
    <mergeCell ref="C45:D46"/>
    <mergeCell ref="E45:F45"/>
    <mergeCell ref="G45:G46"/>
    <mergeCell ref="H45:I46"/>
    <mergeCell ref="J45:J46"/>
    <mergeCell ref="E46:F46"/>
    <mergeCell ref="B47:I47"/>
    <mergeCell ref="B49:P49"/>
    <mergeCell ref="B50:B51"/>
    <mergeCell ref="C50:D51"/>
    <mergeCell ref="E50:G50"/>
    <mergeCell ref="H50:J50"/>
    <mergeCell ref="K50:M50"/>
    <mergeCell ref="E51:G51"/>
    <mergeCell ref="H51:J51"/>
    <mergeCell ref="K51:M51"/>
    <mergeCell ref="B52:B55"/>
    <mergeCell ref="C52:D53"/>
    <mergeCell ref="E52:F52"/>
    <mergeCell ref="G52:G53"/>
    <mergeCell ref="H52:J53"/>
    <mergeCell ref="K52:L52"/>
    <mergeCell ref="M52:M53"/>
    <mergeCell ref="N52:N53"/>
    <mergeCell ref="O52:O53"/>
    <mergeCell ref="P52:P53"/>
    <mergeCell ref="K53:L53"/>
    <mergeCell ref="C54:D55"/>
    <mergeCell ref="E54:F54"/>
    <mergeCell ref="G54:G55"/>
    <mergeCell ref="H54:J55"/>
    <mergeCell ref="K54:L54"/>
    <mergeCell ref="M54:M55"/>
    <mergeCell ref="N54:N55"/>
    <mergeCell ref="O54:O55"/>
    <mergeCell ref="P54:P55"/>
    <mergeCell ref="E55:F55"/>
    <mergeCell ref="K55:L55"/>
    <mergeCell ref="B56:O56"/>
    <mergeCell ref="B58:P58"/>
    <mergeCell ref="B59:B60"/>
    <mergeCell ref="C59:D60"/>
    <mergeCell ref="E59:G59"/>
    <mergeCell ref="H59:J59"/>
    <mergeCell ref="K59:M59"/>
    <mergeCell ref="E60:G60"/>
    <mergeCell ref="H60:J60"/>
    <mergeCell ref="K60:M60"/>
    <mergeCell ref="B61:B64"/>
    <mergeCell ref="C61:D62"/>
    <mergeCell ref="E61:F61"/>
    <mergeCell ref="G61:G62"/>
    <mergeCell ref="H61:J62"/>
    <mergeCell ref="K61:L61"/>
    <mergeCell ref="M61:M62"/>
    <mergeCell ref="N61:N62"/>
    <mergeCell ref="O61:O62"/>
    <mergeCell ref="P61:P62"/>
    <mergeCell ref="K62:L62"/>
    <mergeCell ref="C63:D64"/>
    <mergeCell ref="E63:F63"/>
    <mergeCell ref="G63:G64"/>
    <mergeCell ref="H63:J64"/>
    <mergeCell ref="K63:L63"/>
    <mergeCell ref="M63:M64"/>
    <mergeCell ref="N63:N64"/>
    <mergeCell ref="O63:O64"/>
    <mergeCell ref="P63:P64"/>
    <mergeCell ref="E64:F64"/>
    <mergeCell ref="K64:L64"/>
    <mergeCell ref="B65:O65"/>
    <mergeCell ref="B67:P67"/>
    <mergeCell ref="B68:B69"/>
    <mergeCell ref="C68:D69"/>
    <mergeCell ref="E68:G68"/>
    <mergeCell ref="H68:J68"/>
    <mergeCell ref="K68:M68"/>
    <mergeCell ref="E69:G69"/>
    <mergeCell ref="H69:J69"/>
    <mergeCell ref="K69:M69"/>
    <mergeCell ref="B70:B73"/>
    <mergeCell ref="C70:D71"/>
    <mergeCell ref="E70:F70"/>
    <mergeCell ref="G70:G71"/>
    <mergeCell ref="H70:J71"/>
    <mergeCell ref="K70:L70"/>
    <mergeCell ref="M70:M71"/>
    <mergeCell ref="N70:N71"/>
    <mergeCell ref="O70:O71"/>
    <mergeCell ref="P70:P71"/>
    <mergeCell ref="K71:L71"/>
    <mergeCell ref="C72:D73"/>
    <mergeCell ref="E72:F72"/>
    <mergeCell ref="G72:G73"/>
    <mergeCell ref="H72:J73"/>
    <mergeCell ref="K72:L72"/>
    <mergeCell ref="M72:M73"/>
    <mergeCell ref="N72:N73"/>
    <mergeCell ref="O72:O73"/>
    <mergeCell ref="P72:P73"/>
    <mergeCell ref="E73:F73"/>
    <mergeCell ref="K73:L73"/>
    <mergeCell ref="B74:O74"/>
    <mergeCell ref="B76:P76"/>
    <mergeCell ref="B77:B78"/>
    <mergeCell ref="C77:D78"/>
    <mergeCell ref="E77:G77"/>
    <mergeCell ref="H77:J77"/>
    <mergeCell ref="K77:M77"/>
    <mergeCell ref="E78:G78"/>
    <mergeCell ref="H78:J78"/>
    <mergeCell ref="K78:M78"/>
    <mergeCell ref="B79:B82"/>
    <mergeCell ref="C79:D80"/>
    <mergeCell ref="E79:F79"/>
    <mergeCell ref="G79:G80"/>
    <mergeCell ref="H79:J80"/>
    <mergeCell ref="K79:L79"/>
    <mergeCell ref="M79:M80"/>
    <mergeCell ref="N79:N80"/>
    <mergeCell ref="O79:O80"/>
    <mergeCell ref="P79:P80"/>
    <mergeCell ref="K80:L80"/>
    <mergeCell ref="C81:D82"/>
    <mergeCell ref="E81:F81"/>
    <mergeCell ref="G81:G82"/>
    <mergeCell ref="H81:J82"/>
    <mergeCell ref="K81:L81"/>
    <mergeCell ref="M81:M82"/>
    <mergeCell ref="N81:N82"/>
    <mergeCell ref="O81:O82"/>
    <mergeCell ref="P81:P82"/>
    <mergeCell ref="E82:F82"/>
    <mergeCell ref="K82:L82"/>
    <mergeCell ref="B83:O83"/>
    <mergeCell ref="B85:P85"/>
    <mergeCell ref="B86:B87"/>
    <mergeCell ref="C86:D87"/>
    <mergeCell ref="E86:G86"/>
    <mergeCell ref="H86:J86"/>
    <mergeCell ref="K86:M86"/>
    <mergeCell ref="E87:G87"/>
    <mergeCell ref="H87:J87"/>
    <mergeCell ref="K87:M87"/>
    <mergeCell ref="B88:B91"/>
    <mergeCell ref="C88:D89"/>
    <mergeCell ref="E88:F88"/>
    <mergeCell ref="G88:G89"/>
    <mergeCell ref="H88:J89"/>
    <mergeCell ref="K88:L88"/>
    <mergeCell ref="M88:M89"/>
    <mergeCell ref="N88:N89"/>
    <mergeCell ref="O88:O89"/>
    <mergeCell ref="P88:P89"/>
    <mergeCell ref="K89:L89"/>
    <mergeCell ref="C90:D91"/>
    <mergeCell ref="E90:F90"/>
    <mergeCell ref="G90:G91"/>
    <mergeCell ref="H90:J91"/>
    <mergeCell ref="K90:L90"/>
    <mergeCell ref="M90:M91"/>
    <mergeCell ref="N90:N91"/>
    <mergeCell ref="O90:O91"/>
    <mergeCell ref="P90:P91"/>
    <mergeCell ref="E91:F91"/>
    <mergeCell ref="K91:L91"/>
    <mergeCell ref="B92:O92"/>
    <mergeCell ref="B94:P94"/>
    <mergeCell ref="B95:B96"/>
    <mergeCell ref="C95:D96"/>
    <mergeCell ref="E95:G95"/>
    <mergeCell ref="H95:J95"/>
    <mergeCell ref="K95:M95"/>
    <mergeCell ref="E96:G96"/>
    <mergeCell ref="H96:J96"/>
    <mergeCell ref="K96:M96"/>
    <mergeCell ref="B97:B100"/>
    <mergeCell ref="C97:D98"/>
    <mergeCell ref="E97:F97"/>
    <mergeCell ref="G97:G98"/>
    <mergeCell ref="H97:J98"/>
    <mergeCell ref="K97:L97"/>
    <mergeCell ref="M97:M98"/>
    <mergeCell ref="N97:N98"/>
    <mergeCell ref="O97:O98"/>
    <mergeCell ref="P97:P98"/>
    <mergeCell ref="K98:L98"/>
    <mergeCell ref="C99:D100"/>
    <mergeCell ref="E99:F99"/>
    <mergeCell ref="G99:G100"/>
    <mergeCell ref="H99:J100"/>
    <mergeCell ref="K99:L99"/>
    <mergeCell ref="M99:M100"/>
    <mergeCell ref="N99:N100"/>
    <mergeCell ref="O99:O100"/>
    <mergeCell ref="P99:P100"/>
    <mergeCell ref="E100:F100"/>
    <mergeCell ref="K100:L100"/>
    <mergeCell ref="B101:O10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H5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M18" activeCellId="0" sqref="M18"/>
    </sheetView>
  </sheetViews>
  <sheetFormatPr defaultColWidth="8.6875" defaultRowHeight="15" zeroHeight="false" outlineLevelRow="0" outlineLevelCol="0"/>
  <cols>
    <col collapsed="false" customWidth="true" hidden="false" outlineLevel="0" max="3" min="3" style="0" width="49.86"/>
    <col collapsed="false" customWidth="true" hidden="false" outlineLevel="0" max="4" min="4" style="0" width="15"/>
    <col collapsed="false" customWidth="true" hidden="false" outlineLevel="0" max="5" min="5" style="0" width="27.29"/>
    <col collapsed="false" customWidth="true" hidden="false" outlineLevel="0" max="7" min="6" style="0" width="19.99"/>
    <col collapsed="false" customWidth="true" hidden="false" outlineLevel="0" max="8" min="8" style="0" width="19.14"/>
  </cols>
  <sheetData>
    <row r="3" customFormat="false" ht="18.75" hidden="false" customHeight="false" outlineLevel="0" collapsed="false">
      <c r="B3" s="202"/>
    </row>
    <row r="4" customFormat="false" ht="31.5" hidden="false" customHeight="true" outlineLevel="0" collapsed="false">
      <c r="B4" s="9" t="s">
        <v>216</v>
      </c>
      <c r="C4" s="9" t="s">
        <v>217</v>
      </c>
      <c r="D4" s="9"/>
      <c r="E4" s="9"/>
      <c r="F4" s="9"/>
      <c r="G4" s="9"/>
      <c r="H4" s="9"/>
    </row>
    <row r="5" customFormat="false" ht="31.5" hidden="false" customHeight="false" outlineLevel="0" collapsed="false">
      <c r="B5" s="9" t="n">
        <v>1</v>
      </c>
      <c r="C5" s="9" t="s">
        <v>218</v>
      </c>
      <c r="D5" s="9" t="s">
        <v>219</v>
      </c>
      <c r="E5" s="9" t="s">
        <v>220</v>
      </c>
      <c r="F5" s="9" t="s">
        <v>221</v>
      </c>
      <c r="G5" s="9" t="s">
        <v>222</v>
      </c>
      <c r="H5" s="9" t="s">
        <v>223</v>
      </c>
    </row>
    <row r="6" customFormat="false" ht="37.5" hidden="false" customHeight="false" outlineLevel="0" collapsed="false">
      <c r="B6" s="203" t="s">
        <v>224</v>
      </c>
      <c r="C6" s="203" t="s">
        <v>225</v>
      </c>
      <c r="D6" s="2" t="s">
        <v>226</v>
      </c>
      <c r="E6" s="2" t="n">
        <v>90</v>
      </c>
      <c r="F6" s="2" t="n">
        <f aca="false">E6*12</f>
        <v>1080</v>
      </c>
      <c r="G6" s="3" t="n">
        <v>1.83</v>
      </c>
      <c r="H6" s="3" t="n">
        <f aca="false">G6*F6</f>
        <v>1976.4</v>
      </c>
    </row>
    <row r="7" customFormat="false" ht="18.75" hidden="false" customHeight="false" outlineLevel="0" collapsed="false">
      <c r="B7" s="203" t="s">
        <v>227</v>
      </c>
      <c r="C7" s="203" t="s">
        <v>228</v>
      </c>
      <c r="D7" s="2" t="s">
        <v>226</v>
      </c>
      <c r="E7" s="2" t="n">
        <v>90</v>
      </c>
      <c r="F7" s="2" t="n">
        <f aca="false">E7*12</f>
        <v>1080</v>
      </c>
      <c r="G7" s="3" t="n">
        <v>6.62</v>
      </c>
      <c r="H7" s="3" t="n">
        <f aca="false">G7*F7</f>
        <v>7149.6</v>
      </c>
    </row>
    <row r="8" customFormat="false" ht="37.5" hidden="false" customHeight="false" outlineLevel="0" collapsed="false">
      <c r="B8" s="203" t="s">
        <v>229</v>
      </c>
      <c r="C8" s="203" t="s">
        <v>230</v>
      </c>
      <c r="D8" s="2" t="s">
        <v>231</v>
      </c>
      <c r="E8" s="2" t="n">
        <v>190</v>
      </c>
      <c r="F8" s="2" t="n">
        <f aca="false">E8*12</f>
        <v>2280</v>
      </c>
      <c r="G8" s="3" t="n">
        <v>12.53</v>
      </c>
      <c r="H8" s="3" t="n">
        <f aca="false">G8*F8</f>
        <v>28568.4</v>
      </c>
    </row>
    <row r="9" customFormat="false" ht="37.5" hidden="false" customHeight="false" outlineLevel="0" collapsed="false">
      <c r="B9" s="203" t="s">
        <v>232</v>
      </c>
      <c r="C9" s="203" t="s">
        <v>233</v>
      </c>
      <c r="D9" s="2" t="s">
        <v>231</v>
      </c>
      <c r="E9" s="2" t="n">
        <v>60</v>
      </c>
      <c r="F9" s="2" t="n">
        <f aca="false">E9*12</f>
        <v>720</v>
      </c>
      <c r="G9" s="3" t="n">
        <v>2.5</v>
      </c>
      <c r="H9" s="3" t="n">
        <f aca="false">G9*F9</f>
        <v>1800</v>
      </c>
    </row>
    <row r="10" customFormat="false" ht="56.25" hidden="false" customHeight="false" outlineLevel="0" collapsed="false">
      <c r="B10" s="203" t="s">
        <v>234</v>
      </c>
      <c r="C10" s="203" t="s">
        <v>235</v>
      </c>
      <c r="D10" s="2" t="s">
        <v>231</v>
      </c>
      <c r="E10" s="2" t="n">
        <v>90</v>
      </c>
      <c r="F10" s="2" t="n">
        <f aca="false">E10*12</f>
        <v>1080</v>
      </c>
      <c r="G10" s="3" t="n">
        <v>1.89</v>
      </c>
      <c r="H10" s="3" t="n">
        <f aca="false">G10*F10</f>
        <v>2041.2</v>
      </c>
    </row>
    <row r="11" customFormat="false" ht="150" hidden="false" customHeight="false" outlineLevel="0" collapsed="false">
      <c r="B11" s="203" t="s">
        <v>236</v>
      </c>
      <c r="C11" s="203" t="s">
        <v>237</v>
      </c>
      <c r="D11" s="2" t="s">
        <v>226</v>
      </c>
      <c r="E11" s="2" t="n">
        <v>110</v>
      </c>
      <c r="F11" s="2" t="n">
        <f aca="false">E11*12</f>
        <v>1320</v>
      </c>
      <c r="G11" s="3" t="n">
        <v>23.87</v>
      </c>
      <c r="H11" s="3" t="n">
        <f aca="false">G11*F11</f>
        <v>31508.4</v>
      </c>
    </row>
    <row r="12" customFormat="false" ht="18.75" hidden="false" customHeight="false" outlineLevel="0" collapsed="false">
      <c r="B12" s="203" t="s">
        <v>238</v>
      </c>
      <c r="C12" s="203" t="s">
        <v>239</v>
      </c>
      <c r="D12" s="2" t="s">
        <v>231</v>
      </c>
      <c r="E12" s="2" t="n">
        <v>20</v>
      </c>
      <c r="F12" s="2" t="n">
        <f aca="false">E12*12</f>
        <v>240</v>
      </c>
      <c r="G12" s="3" t="n">
        <v>36.29</v>
      </c>
      <c r="H12" s="3" t="n">
        <f aca="false">G12*F12</f>
        <v>8709.6</v>
      </c>
    </row>
    <row r="13" customFormat="false" ht="56.25" hidden="false" customHeight="false" outlineLevel="0" collapsed="false">
      <c r="B13" s="203" t="s">
        <v>240</v>
      </c>
      <c r="C13" s="203" t="s">
        <v>241</v>
      </c>
      <c r="D13" s="2" t="s">
        <v>226</v>
      </c>
      <c r="E13" s="2" t="n">
        <v>20</v>
      </c>
      <c r="F13" s="2" t="n">
        <f aca="false">E13*12</f>
        <v>240</v>
      </c>
      <c r="G13" s="3" t="n">
        <v>15.09</v>
      </c>
      <c r="H13" s="3" t="n">
        <f aca="false">G13*F13</f>
        <v>3621.6</v>
      </c>
    </row>
    <row r="14" customFormat="false" ht="37.5" hidden="false" customHeight="false" outlineLevel="0" collapsed="false">
      <c r="B14" s="203" t="s">
        <v>242</v>
      </c>
      <c r="C14" s="203" t="s">
        <v>243</v>
      </c>
      <c r="D14" s="2" t="s">
        <v>226</v>
      </c>
      <c r="E14" s="2" t="n">
        <v>60</v>
      </c>
      <c r="F14" s="2" t="n">
        <f aca="false">E14*12</f>
        <v>720</v>
      </c>
      <c r="G14" s="3" t="n">
        <v>3.6</v>
      </c>
      <c r="H14" s="3" t="n">
        <f aca="false">G14*F14</f>
        <v>2592</v>
      </c>
    </row>
    <row r="15" customFormat="false" ht="37.5" hidden="false" customHeight="false" outlineLevel="0" collapsed="false">
      <c r="B15" s="203" t="s">
        <v>244</v>
      </c>
      <c r="C15" s="203" t="s">
        <v>245</v>
      </c>
      <c r="D15" s="2" t="s">
        <v>226</v>
      </c>
      <c r="E15" s="2" t="n">
        <v>15</v>
      </c>
      <c r="F15" s="2" t="n">
        <f aca="false">E15*12</f>
        <v>180</v>
      </c>
      <c r="G15" s="3" t="n">
        <v>3.6</v>
      </c>
      <c r="H15" s="3" t="n">
        <f aca="false">G15*F15</f>
        <v>648</v>
      </c>
    </row>
    <row r="16" customFormat="false" ht="37.5" hidden="false" customHeight="false" outlineLevel="0" collapsed="false">
      <c r="B16" s="203" t="s">
        <v>246</v>
      </c>
      <c r="C16" s="203" t="s">
        <v>247</v>
      </c>
      <c r="D16" s="2" t="s">
        <v>248</v>
      </c>
      <c r="E16" s="2" t="n">
        <v>30</v>
      </c>
      <c r="F16" s="2" t="n">
        <f aca="false">E16*12</f>
        <v>360</v>
      </c>
      <c r="G16" s="3" t="n">
        <v>8.22</v>
      </c>
      <c r="H16" s="3" t="n">
        <f aca="false">G16*F16</f>
        <v>2959.2</v>
      </c>
    </row>
    <row r="17" customFormat="false" ht="75" hidden="false" customHeight="false" outlineLevel="0" collapsed="false">
      <c r="B17" s="204" t="s">
        <v>249</v>
      </c>
      <c r="C17" s="204" t="s">
        <v>250</v>
      </c>
      <c r="D17" s="205" t="s">
        <v>231</v>
      </c>
      <c r="E17" s="205" t="n">
        <v>9</v>
      </c>
      <c r="F17" s="205" t="n">
        <f aca="false">E17*12</f>
        <v>108</v>
      </c>
      <c r="G17" s="206" t="n">
        <v>10.728</v>
      </c>
      <c r="H17" s="3" t="n">
        <f aca="false">G17*F17</f>
        <v>1158.624</v>
      </c>
    </row>
    <row r="18" customFormat="false" ht="56.25" hidden="false" customHeight="false" outlineLevel="0" collapsed="false">
      <c r="B18" s="203" t="s">
        <v>251</v>
      </c>
      <c r="C18" s="203" t="s">
        <v>252</v>
      </c>
      <c r="D18" s="2" t="s">
        <v>231</v>
      </c>
      <c r="E18" s="2" t="n">
        <v>15</v>
      </c>
      <c r="F18" s="205" t="n">
        <f aca="false">E18*12</f>
        <v>180</v>
      </c>
      <c r="G18" s="3" t="n">
        <v>22</v>
      </c>
      <c r="H18" s="3" t="n">
        <f aca="false">G18*F18</f>
        <v>3960</v>
      </c>
    </row>
    <row r="19" customFormat="false" ht="56.25" hidden="false" customHeight="false" outlineLevel="0" collapsed="false">
      <c r="B19" s="203" t="s">
        <v>253</v>
      </c>
      <c r="C19" s="203" t="s">
        <v>254</v>
      </c>
      <c r="D19" s="2" t="s">
        <v>231</v>
      </c>
      <c r="E19" s="2" t="n">
        <v>15</v>
      </c>
      <c r="F19" s="205" t="n">
        <f aca="false">E19*12</f>
        <v>180</v>
      </c>
      <c r="G19" s="3" t="n">
        <v>25.9</v>
      </c>
      <c r="H19" s="3" t="n">
        <f aca="false">G19*F19</f>
        <v>4662</v>
      </c>
    </row>
    <row r="20" customFormat="false" ht="56.25" hidden="false" customHeight="false" outlineLevel="0" collapsed="false">
      <c r="B20" s="203" t="s">
        <v>255</v>
      </c>
      <c r="C20" s="203" t="s">
        <v>256</v>
      </c>
      <c r="D20" s="2" t="s">
        <v>231</v>
      </c>
      <c r="E20" s="2" t="n">
        <v>15</v>
      </c>
      <c r="F20" s="205" t="n">
        <f aca="false">E20*12</f>
        <v>180</v>
      </c>
      <c r="G20" s="3" t="n">
        <v>24.35</v>
      </c>
      <c r="H20" s="3" t="n">
        <f aca="false">G20*F20</f>
        <v>4383</v>
      </c>
    </row>
    <row r="21" customFormat="false" ht="18.75" hidden="false" customHeight="false" outlineLevel="0" collapsed="false">
      <c r="B21" s="203" t="s">
        <v>257</v>
      </c>
      <c r="C21" s="203" t="s">
        <v>258</v>
      </c>
      <c r="D21" s="2" t="s">
        <v>231</v>
      </c>
      <c r="E21" s="2" t="n">
        <v>8</v>
      </c>
      <c r="F21" s="205" t="n">
        <f aca="false">E21*12</f>
        <v>96</v>
      </c>
      <c r="G21" s="3" t="n">
        <v>10.6</v>
      </c>
      <c r="H21" s="3" t="n">
        <f aca="false">G21*F21</f>
        <v>1017.6</v>
      </c>
    </row>
    <row r="22" customFormat="false" ht="37.5" hidden="false" customHeight="false" outlineLevel="0" collapsed="false">
      <c r="B22" s="203" t="s">
        <v>259</v>
      </c>
      <c r="C22" s="203" t="s">
        <v>260</v>
      </c>
      <c r="D22" s="2" t="s">
        <v>231</v>
      </c>
      <c r="E22" s="2" t="n">
        <v>3</v>
      </c>
      <c r="F22" s="205" t="n">
        <f aca="false">E22*12</f>
        <v>36</v>
      </c>
      <c r="G22" s="3" t="n">
        <v>7.42</v>
      </c>
      <c r="H22" s="3" t="n">
        <f aca="false">G22*F22</f>
        <v>267.12</v>
      </c>
    </row>
    <row r="23" customFormat="false" ht="18.75" hidden="false" customHeight="false" outlineLevel="0" collapsed="false">
      <c r="B23" s="203" t="s">
        <v>261</v>
      </c>
      <c r="C23" s="203" t="s">
        <v>262</v>
      </c>
      <c r="D23" s="2" t="s">
        <v>231</v>
      </c>
      <c r="E23" s="2" t="n">
        <v>50</v>
      </c>
      <c r="F23" s="205" t="n">
        <f aca="false">E23*12</f>
        <v>600</v>
      </c>
      <c r="G23" s="3" t="n">
        <v>0.83</v>
      </c>
      <c r="H23" s="3" t="n">
        <f aca="false">G23*F23</f>
        <v>498</v>
      </c>
    </row>
    <row r="24" customFormat="false" ht="37.5" hidden="false" customHeight="false" outlineLevel="0" collapsed="false">
      <c r="B24" s="203" t="s">
        <v>263</v>
      </c>
      <c r="C24" s="203" t="s">
        <v>264</v>
      </c>
      <c r="D24" s="2" t="s">
        <v>231</v>
      </c>
      <c r="E24" s="2" t="n">
        <v>3</v>
      </c>
      <c r="F24" s="205" t="n">
        <f aca="false">E24*12</f>
        <v>36</v>
      </c>
      <c r="G24" s="3" t="n">
        <v>5.3</v>
      </c>
      <c r="H24" s="3" t="n">
        <f aca="false">G24*F24</f>
        <v>190.8</v>
      </c>
    </row>
    <row r="25" customFormat="false" ht="75" hidden="false" customHeight="false" outlineLevel="0" collapsed="false">
      <c r="B25" s="203" t="s">
        <v>265</v>
      </c>
      <c r="C25" s="203" t="s">
        <v>266</v>
      </c>
      <c r="D25" s="2" t="s">
        <v>267</v>
      </c>
      <c r="E25" s="2" t="n">
        <v>3</v>
      </c>
      <c r="F25" s="205" t="n">
        <f aca="false">E25*12</f>
        <v>36</v>
      </c>
      <c r="G25" s="3" t="n">
        <v>13.5</v>
      </c>
      <c r="H25" s="3" t="n">
        <f aca="false">G25*F25</f>
        <v>486</v>
      </c>
    </row>
    <row r="26" customFormat="false" ht="37.5" hidden="false" customHeight="false" outlineLevel="0" collapsed="false">
      <c r="B26" s="203" t="s">
        <v>268</v>
      </c>
      <c r="C26" s="203" t="s">
        <v>269</v>
      </c>
      <c r="D26" s="2" t="s">
        <v>231</v>
      </c>
      <c r="E26" s="2" t="n">
        <v>60</v>
      </c>
      <c r="F26" s="205" t="n">
        <f aca="false">E26*12</f>
        <v>720</v>
      </c>
      <c r="G26" s="3" t="n">
        <v>2.06</v>
      </c>
      <c r="H26" s="3" t="n">
        <f aca="false">G26*F26</f>
        <v>1483.2</v>
      </c>
    </row>
    <row r="27" customFormat="false" ht="18.75" hidden="false" customHeight="false" outlineLevel="0" collapsed="false">
      <c r="B27" s="203" t="s">
        <v>270</v>
      </c>
      <c r="C27" s="203" t="s">
        <v>271</v>
      </c>
      <c r="D27" s="2" t="s">
        <v>272</v>
      </c>
      <c r="E27" s="2" t="n">
        <v>1</v>
      </c>
      <c r="F27" s="205" t="n">
        <f aca="false">E27*12</f>
        <v>12</v>
      </c>
      <c r="G27" s="3" t="n">
        <v>22.76</v>
      </c>
      <c r="H27" s="3" t="n">
        <f aca="false">G27*F27</f>
        <v>273.12</v>
      </c>
    </row>
    <row r="28" customFormat="false" ht="56.25" hidden="false" customHeight="false" outlineLevel="0" collapsed="false">
      <c r="B28" s="203" t="s">
        <v>273</v>
      </c>
      <c r="C28" s="203" t="s">
        <v>274</v>
      </c>
      <c r="D28" s="2" t="s">
        <v>226</v>
      </c>
      <c r="E28" s="2" t="n">
        <v>110</v>
      </c>
      <c r="F28" s="205" t="n">
        <f aca="false">E28*12</f>
        <v>1320</v>
      </c>
      <c r="G28" s="3" t="n">
        <v>13.35</v>
      </c>
      <c r="H28" s="3" t="n">
        <f aca="false">G28*F28</f>
        <v>17622</v>
      </c>
    </row>
    <row r="29" customFormat="false" ht="37.5" hidden="false" customHeight="false" outlineLevel="0" collapsed="false">
      <c r="B29" s="203" t="s">
        <v>275</v>
      </c>
      <c r="C29" s="203" t="s">
        <v>276</v>
      </c>
      <c r="D29" s="2" t="s">
        <v>277</v>
      </c>
      <c r="E29" s="2" t="n">
        <v>9</v>
      </c>
      <c r="F29" s="205" t="n">
        <f aca="false">E29*12</f>
        <v>108</v>
      </c>
      <c r="G29" s="3" t="n">
        <v>1.63</v>
      </c>
      <c r="H29" s="3" t="n">
        <f aca="false">G29*F29</f>
        <v>176.04</v>
      </c>
    </row>
    <row r="30" customFormat="false" ht="18.75" hidden="false" customHeight="false" outlineLevel="0" collapsed="false">
      <c r="B30" s="203" t="s">
        <v>278</v>
      </c>
      <c r="C30" s="203" t="s">
        <v>279</v>
      </c>
      <c r="D30" s="2" t="s">
        <v>248</v>
      </c>
      <c r="E30" s="2" t="n">
        <v>10</v>
      </c>
      <c r="F30" s="205" t="n">
        <f aca="false">E30*12</f>
        <v>120</v>
      </c>
      <c r="G30" s="3" t="n">
        <v>60.46</v>
      </c>
      <c r="H30" s="3" t="n">
        <f aca="false">G30*F30</f>
        <v>7255.2</v>
      </c>
    </row>
    <row r="31" customFormat="false" ht="37.5" hidden="false" customHeight="false" outlineLevel="0" collapsed="false">
      <c r="B31" s="203" t="s">
        <v>280</v>
      </c>
      <c r="C31" s="203" t="s">
        <v>281</v>
      </c>
      <c r="D31" s="2" t="s">
        <v>248</v>
      </c>
      <c r="E31" s="2" t="n">
        <v>10</v>
      </c>
      <c r="F31" s="205" t="n">
        <f aca="false">E31*12</f>
        <v>120</v>
      </c>
      <c r="G31" s="3" t="n">
        <v>20.51</v>
      </c>
      <c r="H31" s="3" t="n">
        <f aca="false">G31*F31</f>
        <v>2461.2</v>
      </c>
    </row>
    <row r="32" customFormat="false" ht="37.5" hidden="false" customHeight="false" outlineLevel="0" collapsed="false">
      <c r="B32" s="203" t="s">
        <v>282</v>
      </c>
      <c r="C32" s="203" t="s">
        <v>283</v>
      </c>
      <c r="D32" s="2" t="s">
        <v>248</v>
      </c>
      <c r="E32" s="2" t="n">
        <v>40</v>
      </c>
      <c r="F32" s="205" t="n">
        <f aca="false">E32*12</f>
        <v>480</v>
      </c>
      <c r="G32" s="3" t="n">
        <v>3.45</v>
      </c>
      <c r="H32" s="3" t="n">
        <f aca="false">G32*F32</f>
        <v>1656</v>
      </c>
    </row>
    <row r="33" customFormat="false" ht="37.5" hidden="false" customHeight="false" outlineLevel="0" collapsed="false">
      <c r="B33" s="203" t="s">
        <v>284</v>
      </c>
      <c r="C33" s="203" t="s">
        <v>285</v>
      </c>
      <c r="D33" s="2" t="s">
        <v>248</v>
      </c>
      <c r="E33" s="2" t="n">
        <v>20</v>
      </c>
      <c r="F33" s="205" t="n">
        <f aca="false">E33*12</f>
        <v>240</v>
      </c>
      <c r="G33" s="3" t="n">
        <v>2.74</v>
      </c>
      <c r="H33" s="3" t="n">
        <f aca="false">G33*F33</f>
        <v>657.6</v>
      </c>
    </row>
    <row r="34" customFormat="false" ht="56.25" hidden="false" customHeight="false" outlineLevel="0" collapsed="false">
      <c r="B34" s="203" t="s">
        <v>286</v>
      </c>
      <c r="C34" s="203" t="s">
        <v>287</v>
      </c>
      <c r="D34" s="2" t="s">
        <v>288</v>
      </c>
      <c r="E34" s="2" t="n">
        <v>27</v>
      </c>
      <c r="F34" s="205" t="n">
        <f aca="false">E34*12</f>
        <v>324</v>
      </c>
      <c r="G34" s="3" t="n">
        <v>3.04</v>
      </c>
      <c r="H34" s="3" t="n">
        <f aca="false">G34*F34</f>
        <v>984.96</v>
      </c>
    </row>
    <row r="35" customFormat="false" ht="56.25" hidden="false" customHeight="false" outlineLevel="0" collapsed="false">
      <c r="B35" s="203" t="s">
        <v>289</v>
      </c>
      <c r="C35" s="203" t="s">
        <v>290</v>
      </c>
      <c r="D35" s="2" t="s">
        <v>288</v>
      </c>
      <c r="E35" s="2" t="n">
        <v>27</v>
      </c>
      <c r="F35" s="205" t="n">
        <f aca="false">E35*12</f>
        <v>324</v>
      </c>
      <c r="G35" s="3" t="n">
        <v>3.04</v>
      </c>
      <c r="H35" s="3" t="n">
        <f aca="false">G35*F35</f>
        <v>984.96</v>
      </c>
    </row>
    <row r="36" customFormat="false" ht="37.5" hidden="false" customHeight="false" outlineLevel="0" collapsed="false">
      <c r="B36" s="203" t="s">
        <v>291</v>
      </c>
      <c r="C36" s="203" t="s">
        <v>292</v>
      </c>
      <c r="D36" s="2" t="s">
        <v>288</v>
      </c>
      <c r="E36" s="2" t="n">
        <v>3</v>
      </c>
      <c r="F36" s="205" t="n">
        <f aca="false">E36*12</f>
        <v>36</v>
      </c>
      <c r="G36" s="3" t="n">
        <v>22.97</v>
      </c>
      <c r="H36" s="3" t="n">
        <f aca="false">G36*F36</f>
        <v>826.92</v>
      </c>
    </row>
    <row r="37" customFormat="false" ht="37.5" hidden="false" customHeight="false" outlineLevel="0" collapsed="false">
      <c r="B37" s="203" t="s">
        <v>293</v>
      </c>
      <c r="C37" s="203" t="s">
        <v>294</v>
      </c>
      <c r="D37" s="2" t="s">
        <v>231</v>
      </c>
      <c r="E37" s="2" t="n">
        <v>75</v>
      </c>
      <c r="F37" s="205" t="n">
        <f aca="false">E37*12</f>
        <v>900</v>
      </c>
      <c r="G37" s="3" t="n">
        <v>3.06</v>
      </c>
      <c r="H37" s="3" t="n">
        <f aca="false">G37*F37</f>
        <v>2754</v>
      </c>
    </row>
    <row r="38" customFormat="false" ht="56.25" hidden="false" customHeight="false" outlineLevel="0" collapsed="false">
      <c r="B38" s="203" t="s">
        <v>295</v>
      </c>
      <c r="C38" s="203" t="s">
        <v>296</v>
      </c>
      <c r="D38" s="2" t="s">
        <v>297</v>
      </c>
      <c r="E38" s="2" t="n">
        <v>75</v>
      </c>
      <c r="F38" s="205" t="n">
        <f aca="false">E38*12</f>
        <v>900</v>
      </c>
      <c r="G38" s="3" t="n">
        <v>39.48</v>
      </c>
      <c r="H38" s="3" t="n">
        <f aca="false">G38*F38</f>
        <v>35532</v>
      </c>
    </row>
    <row r="39" customFormat="false" ht="75" hidden="false" customHeight="false" outlineLevel="0" collapsed="false">
      <c r="B39" s="203" t="s">
        <v>298</v>
      </c>
      <c r="C39" s="203" t="s">
        <v>299</v>
      </c>
      <c r="D39" s="2" t="s">
        <v>300</v>
      </c>
      <c r="E39" s="2" t="n">
        <v>60</v>
      </c>
      <c r="F39" s="205" t="n">
        <f aca="false">E39*12</f>
        <v>720</v>
      </c>
      <c r="G39" s="3" t="n">
        <v>49.14</v>
      </c>
      <c r="H39" s="3" t="n">
        <f aca="false">G39*F39</f>
        <v>35380.8</v>
      </c>
    </row>
    <row r="40" customFormat="false" ht="75" hidden="false" customHeight="false" outlineLevel="0" collapsed="false">
      <c r="B40" s="203" t="s">
        <v>301</v>
      </c>
      <c r="C40" s="203" t="s">
        <v>302</v>
      </c>
      <c r="D40" s="2" t="s">
        <v>300</v>
      </c>
      <c r="E40" s="2" t="n">
        <v>190</v>
      </c>
      <c r="F40" s="205" t="n">
        <f aca="false">E40*12</f>
        <v>2280</v>
      </c>
      <c r="G40" s="3" t="n">
        <v>7.54</v>
      </c>
      <c r="H40" s="3" t="n">
        <f aca="false">G40*F40</f>
        <v>17191.2</v>
      </c>
    </row>
    <row r="41" customFormat="false" ht="56.25" hidden="false" customHeight="false" outlineLevel="0" collapsed="false">
      <c r="B41" s="203" t="s">
        <v>303</v>
      </c>
      <c r="C41" s="203" t="s">
        <v>304</v>
      </c>
      <c r="D41" s="2" t="s">
        <v>297</v>
      </c>
      <c r="E41" s="2" t="n">
        <v>75</v>
      </c>
      <c r="F41" s="205" t="n">
        <f aca="false">E41*12</f>
        <v>900</v>
      </c>
      <c r="G41" s="3" t="n">
        <v>15.13</v>
      </c>
      <c r="H41" s="3" t="n">
        <f aca="false">G41*F41</f>
        <v>13617</v>
      </c>
    </row>
    <row r="42" customFormat="false" ht="225" hidden="false" customHeight="false" outlineLevel="0" collapsed="false">
      <c r="B42" s="203" t="s">
        <v>305</v>
      </c>
      <c r="C42" s="203" t="s">
        <v>306</v>
      </c>
      <c r="D42" s="2" t="s">
        <v>226</v>
      </c>
      <c r="E42" s="2" t="n">
        <v>110</v>
      </c>
      <c r="F42" s="205" t="n">
        <f aca="false">E42*12</f>
        <v>1320</v>
      </c>
      <c r="G42" s="3" t="n">
        <v>21.5</v>
      </c>
      <c r="H42" s="3" t="n">
        <f aca="false">G42*F42</f>
        <v>28380</v>
      </c>
    </row>
    <row r="43" customFormat="false" ht="18.75" hidden="false" customHeight="false" outlineLevel="0" collapsed="false">
      <c r="B43" s="203" t="s">
        <v>307</v>
      </c>
      <c r="C43" s="203" t="s">
        <v>308</v>
      </c>
      <c r="D43" s="2" t="s">
        <v>309</v>
      </c>
      <c r="E43" s="2" t="n">
        <v>40</v>
      </c>
      <c r="F43" s="205" t="n">
        <f aca="false">E43*12</f>
        <v>480</v>
      </c>
      <c r="G43" s="3" t="n">
        <v>2.64</v>
      </c>
      <c r="H43" s="3" t="n">
        <f aca="false">G43*F43</f>
        <v>1267.2</v>
      </c>
    </row>
    <row r="44" customFormat="false" ht="18.75" hidden="false" customHeight="false" outlineLevel="0" collapsed="false">
      <c r="B44" s="203" t="s">
        <v>310</v>
      </c>
      <c r="C44" s="203" t="s">
        <v>311</v>
      </c>
      <c r="D44" s="2" t="s">
        <v>312</v>
      </c>
      <c r="E44" s="2" t="n">
        <v>15</v>
      </c>
      <c r="F44" s="205" t="n">
        <f aca="false">E44*12</f>
        <v>180</v>
      </c>
      <c r="G44" s="3" t="n">
        <v>3.4</v>
      </c>
      <c r="H44" s="3" t="n">
        <f aca="false">G44*F44</f>
        <v>612</v>
      </c>
    </row>
    <row r="45" customFormat="false" ht="56.25" hidden="false" customHeight="false" outlineLevel="0" collapsed="false">
      <c r="B45" s="203" t="s">
        <v>313</v>
      </c>
      <c r="C45" s="203" t="s">
        <v>314</v>
      </c>
      <c r="D45" s="2" t="s">
        <v>231</v>
      </c>
      <c r="E45" s="2" t="n">
        <v>135</v>
      </c>
      <c r="F45" s="205" t="n">
        <f aca="false">E45*12</f>
        <v>1620</v>
      </c>
      <c r="G45" s="3" t="n">
        <v>6.29</v>
      </c>
      <c r="H45" s="3" t="n">
        <f aca="false">G45*F45</f>
        <v>10189.8</v>
      </c>
    </row>
    <row r="46" customFormat="false" ht="18.75" hidden="false" customHeight="false" outlineLevel="0" collapsed="false">
      <c r="B46" s="203" t="s">
        <v>315</v>
      </c>
      <c r="C46" s="203" t="s">
        <v>316</v>
      </c>
      <c r="D46" s="2" t="s">
        <v>231</v>
      </c>
      <c r="E46" s="2" t="n">
        <v>9</v>
      </c>
      <c r="F46" s="205" t="n">
        <f aca="false">E46*12</f>
        <v>108</v>
      </c>
      <c r="G46" s="3" t="n">
        <v>18.33</v>
      </c>
      <c r="H46" s="3" t="n">
        <f aca="false">G46*F46</f>
        <v>1979.64</v>
      </c>
    </row>
    <row r="47" customFormat="false" ht="75" hidden="false" customHeight="false" outlineLevel="0" collapsed="false">
      <c r="B47" s="203" t="s">
        <v>317</v>
      </c>
      <c r="C47" s="203" t="s">
        <v>318</v>
      </c>
      <c r="D47" s="2" t="s">
        <v>277</v>
      </c>
      <c r="E47" s="2" t="n">
        <v>35</v>
      </c>
      <c r="F47" s="205" t="n">
        <f aca="false">E47*12</f>
        <v>420</v>
      </c>
      <c r="G47" s="3" t="n">
        <v>27.61</v>
      </c>
      <c r="H47" s="3" t="n">
        <f aca="false">G47*F47</f>
        <v>11596.2</v>
      </c>
    </row>
    <row r="48" customFormat="false" ht="75" hidden="false" customHeight="false" outlineLevel="0" collapsed="false">
      <c r="B48" s="203" t="s">
        <v>319</v>
      </c>
      <c r="C48" s="203" t="s">
        <v>320</v>
      </c>
      <c r="D48" s="2" t="s">
        <v>277</v>
      </c>
      <c r="E48" s="2" t="n">
        <v>15</v>
      </c>
      <c r="F48" s="205" t="n">
        <f aca="false">E48*12</f>
        <v>180</v>
      </c>
      <c r="G48" s="3" t="n">
        <v>8.12</v>
      </c>
      <c r="H48" s="3" t="n">
        <f aca="false">G48*F48</f>
        <v>1461.6</v>
      </c>
    </row>
    <row r="49" customFormat="false" ht="75" hidden="false" customHeight="false" outlineLevel="0" collapsed="false">
      <c r="B49" s="203" t="s">
        <v>321</v>
      </c>
      <c r="C49" s="203" t="s">
        <v>322</v>
      </c>
      <c r="D49" s="2" t="s">
        <v>277</v>
      </c>
      <c r="E49" s="2" t="n">
        <v>15</v>
      </c>
      <c r="F49" s="205" t="n">
        <f aca="false">E49*12</f>
        <v>180</v>
      </c>
      <c r="G49" s="3" t="n">
        <v>9.81</v>
      </c>
      <c r="H49" s="3" t="n">
        <f aca="false">G49*F49</f>
        <v>1765.8</v>
      </c>
    </row>
    <row r="50" customFormat="false" ht="75" hidden="false" customHeight="false" outlineLevel="0" collapsed="false">
      <c r="B50" s="203" t="s">
        <v>323</v>
      </c>
      <c r="C50" s="203" t="s">
        <v>324</v>
      </c>
      <c r="D50" s="2" t="s">
        <v>277</v>
      </c>
      <c r="E50" s="2" t="n">
        <v>15</v>
      </c>
      <c r="F50" s="205" t="n">
        <f aca="false">E50*12</f>
        <v>180</v>
      </c>
      <c r="G50" s="3" t="n">
        <v>56.46</v>
      </c>
      <c r="H50" s="3" t="n">
        <f aca="false">G50*F50</f>
        <v>10162.8</v>
      </c>
    </row>
    <row r="51" customFormat="false" ht="18.75" hidden="false" customHeight="false" outlineLevel="0" collapsed="false">
      <c r="B51" s="203" t="s">
        <v>325</v>
      </c>
      <c r="C51" s="203" t="s">
        <v>326</v>
      </c>
      <c r="D51" s="2" t="s">
        <v>231</v>
      </c>
      <c r="E51" s="2" t="n">
        <v>3</v>
      </c>
      <c r="F51" s="205" t="n">
        <f aca="false">E51*12</f>
        <v>36</v>
      </c>
      <c r="G51" s="3" t="n">
        <v>2.18</v>
      </c>
      <c r="H51" s="3" t="n">
        <f aca="false">G51*F51</f>
        <v>78.48</v>
      </c>
    </row>
    <row r="52" customFormat="false" ht="18.75" hidden="false" customHeight="false" outlineLevel="0" collapsed="false">
      <c r="B52" s="203" t="s">
        <v>327</v>
      </c>
      <c r="C52" s="203" t="s">
        <v>328</v>
      </c>
      <c r="D52" s="2" t="s">
        <v>329</v>
      </c>
      <c r="E52" s="2" t="n">
        <v>1</v>
      </c>
      <c r="F52" s="205" t="n">
        <f aca="false">E52*12</f>
        <v>12</v>
      </c>
      <c r="G52" s="3" t="n">
        <v>169.47</v>
      </c>
      <c r="H52" s="3" t="n">
        <f aca="false">G52*F52</f>
        <v>2033.64</v>
      </c>
    </row>
    <row r="53" customFormat="false" ht="37.5" hidden="false" customHeight="false" outlineLevel="0" collapsed="false">
      <c r="B53" s="203" t="s">
        <v>330</v>
      </c>
      <c r="C53" s="203" t="s">
        <v>331</v>
      </c>
      <c r="D53" s="2" t="s">
        <v>332</v>
      </c>
      <c r="E53" s="2" t="n">
        <v>3</v>
      </c>
      <c r="F53" s="205" t="n">
        <f aca="false">E53*12</f>
        <v>36</v>
      </c>
      <c r="G53" s="3" t="n">
        <v>26.15</v>
      </c>
      <c r="H53" s="3" t="n">
        <f aca="false">G53*F53</f>
        <v>941.4</v>
      </c>
    </row>
    <row r="54" customFormat="false" ht="37.5" hidden="false" customHeight="false" outlineLevel="0" collapsed="false">
      <c r="B54" s="203" t="s">
        <v>333</v>
      </c>
      <c r="C54" s="203" t="s">
        <v>334</v>
      </c>
      <c r="D54" s="2" t="s">
        <v>332</v>
      </c>
      <c r="E54" s="2" t="n">
        <v>2</v>
      </c>
      <c r="F54" s="205" t="n">
        <f aca="false">E54*12</f>
        <v>24</v>
      </c>
      <c r="G54" s="3" t="n">
        <v>40.25</v>
      </c>
      <c r="H54" s="3" t="n">
        <f aca="false">G54*F54</f>
        <v>966</v>
      </c>
    </row>
    <row r="55" customFormat="false" ht="18.75" hidden="false" customHeight="false" outlineLevel="0" collapsed="false">
      <c r="B55" s="203" t="s">
        <v>335</v>
      </c>
      <c r="C55" s="203" t="s">
        <v>336</v>
      </c>
      <c r="D55" s="2" t="s">
        <v>312</v>
      </c>
      <c r="E55" s="2" t="n">
        <v>3</v>
      </c>
      <c r="F55" s="205" t="n">
        <f aca="false">E55*12</f>
        <v>36</v>
      </c>
      <c r="G55" s="3" t="n">
        <v>7.29</v>
      </c>
      <c r="H55" s="3" t="n">
        <f aca="false">G55*F55</f>
        <v>262.44</v>
      </c>
    </row>
    <row r="56" customFormat="false" ht="15.75" hidden="false" customHeight="true" outlineLevel="0" collapsed="false">
      <c r="B56" s="9" t="s">
        <v>8</v>
      </c>
      <c r="C56" s="9"/>
      <c r="D56" s="9"/>
      <c r="E56" s="9"/>
      <c r="F56" s="9"/>
      <c r="G56" s="9"/>
      <c r="H56" s="5" t="n">
        <f aca="false">SUM(H6:H55)</f>
        <v>318750.744</v>
      </c>
    </row>
    <row r="58" customFormat="false" ht="18.75" hidden="false" customHeight="false" outlineLevel="0" collapsed="false">
      <c r="B58" s="207"/>
      <c r="H58" s="16"/>
    </row>
  </sheetData>
  <mergeCells count="2">
    <mergeCell ref="C4:H4"/>
    <mergeCell ref="B56:G5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N4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33" activeCellId="0" sqref="F33"/>
    </sheetView>
  </sheetViews>
  <sheetFormatPr defaultColWidth="8.6875" defaultRowHeight="15" zeroHeight="false" outlineLevelRow="0" outlineLevelCol="0"/>
  <cols>
    <col collapsed="false" customWidth="true" hidden="false" outlineLevel="0" max="3" min="3" style="0" width="40.42"/>
    <col collapsed="false" customWidth="true" hidden="false" outlineLevel="0" max="4" min="4" style="0" width="18.14"/>
    <col collapsed="false" customWidth="true" hidden="false" outlineLevel="0" max="5" min="5" style="0" width="20.29"/>
    <col collapsed="false" customWidth="true" hidden="false" outlineLevel="0" max="6" min="6" style="0" width="16.14"/>
    <col collapsed="false" customWidth="true" hidden="false" outlineLevel="0" max="7" min="7" style="0" width="14.7"/>
    <col collapsed="false" customWidth="true" hidden="false" outlineLevel="0" max="8" min="8" style="0" width="14.57"/>
    <col collapsed="false" customWidth="true" hidden="false" outlineLevel="0" max="9" min="9" style="0" width="23.42"/>
    <col collapsed="false" customWidth="true" hidden="false" outlineLevel="0" max="10" min="10" style="0" width="24.29"/>
    <col collapsed="false" customWidth="true" hidden="false" outlineLevel="0" max="11" min="11" style="0" width="23.86"/>
    <col collapsed="false" customWidth="true" hidden="false" outlineLevel="0" max="14" min="14" style="0" width="12.14"/>
  </cols>
  <sheetData>
    <row r="3" customFormat="false" ht="15.75" hidden="false" customHeight="true" outlineLevel="0" collapsed="false">
      <c r="B3" s="2" t="n">
        <v>3</v>
      </c>
      <c r="C3" s="9" t="s">
        <v>337</v>
      </c>
      <c r="D3" s="9" t="s">
        <v>219</v>
      </c>
      <c r="E3" s="9" t="s">
        <v>338</v>
      </c>
      <c r="F3" s="9" t="s">
        <v>339</v>
      </c>
      <c r="G3" s="208" t="s">
        <v>340</v>
      </c>
      <c r="H3" s="9" t="s">
        <v>341</v>
      </c>
      <c r="I3" s="9" t="s">
        <v>342</v>
      </c>
      <c r="J3" s="208" t="s">
        <v>343</v>
      </c>
      <c r="K3" s="9" t="s">
        <v>344</v>
      </c>
    </row>
    <row r="4" customFormat="false" ht="31.5" hidden="false" customHeight="false" outlineLevel="0" collapsed="false">
      <c r="B4" s="2"/>
      <c r="C4" s="9"/>
      <c r="D4" s="9"/>
      <c r="E4" s="9"/>
      <c r="F4" s="9"/>
      <c r="G4" s="209" t="s">
        <v>345</v>
      </c>
      <c r="H4" s="9"/>
      <c r="I4" s="9"/>
      <c r="J4" s="210" t="s">
        <v>346</v>
      </c>
      <c r="K4" s="9"/>
    </row>
    <row r="5" customFormat="false" ht="18.75" hidden="false" customHeight="false" outlineLevel="0" collapsed="false">
      <c r="B5" s="203" t="s">
        <v>347</v>
      </c>
      <c r="C5" s="203" t="s">
        <v>348</v>
      </c>
      <c r="D5" s="2" t="s">
        <v>349</v>
      </c>
      <c r="E5" s="2" t="n">
        <v>1</v>
      </c>
      <c r="F5" s="3" t="n">
        <v>3525.5</v>
      </c>
      <c r="G5" s="3" t="n">
        <f aca="false">F5*E5</f>
        <v>3525.5</v>
      </c>
      <c r="H5" s="2" t="n">
        <v>120</v>
      </c>
      <c r="I5" s="3" t="n">
        <f aca="false">G5/H5</f>
        <v>29.3791666666667</v>
      </c>
      <c r="J5" s="3" t="n">
        <f aca="false">I5*10%</f>
        <v>2.93791666666667</v>
      </c>
      <c r="K5" s="3" t="n">
        <f aca="false">I5+J5</f>
        <v>32.3170833333333</v>
      </c>
    </row>
    <row r="6" customFormat="false" ht="37.5" hidden="false" customHeight="false" outlineLevel="0" collapsed="false">
      <c r="B6" s="203" t="s">
        <v>350</v>
      </c>
      <c r="C6" s="203" t="s">
        <v>351</v>
      </c>
      <c r="D6" s="2" t="s">
        <v>349</v>
      </c>
      <c r="E6" s="2" t="n">
        <v>1</v>
      </c>
      <c r="F6" s="3" t="n">
        <v>2579.385</v>
      </c>
      <c r="G6" s="3" t="n">
        <f aca="false">F6*E6</f>
        <v>2579.385</v>
      </c>
      <c r="H6" s="2" t="n">
        <v>120</v>
      </c>
      <c r="I6" s="3" t="n">
        <f aca="false">G6/H6</f>
        <v>21.494875</v>
      </c>
      <c r="J6" s="3" t="n">
        <f aca="false">I6*10%</f>
        <v>2.1494875</v>
      </c>
      <c r="K6" s="3" t="n">
        <f aca="false">I6+J6</f>
        <v>23.6443625</v>
      </c>
      <c r="N6" s="16"/>
    </row>
    <row r="7" customFormat="false" ht="56.25" hidden="false" customHeight="false" outlineLevel="0" collapsed="false">
      <c r="B7" s="203" t="s">
        <v>352</v>
      </c>
      <c r="C7" s="203" t="s">
        <v>353</v>
      </c>
      <c r="D7" s="2" t="s">
        <v>349</v>
      </c>
      <c r="E7" s="2" t="n">
        <v>3</v>
      </c>
      <c r="F7" s="3" t="n">
        <v>427.138</v>
      </c>
      <c r="G7" s="3" t="n">
        <f aca="false">F7*E7</f>
        <v>1281.414</v>
      </c>
      <c r="H7" s="2" t="n">
        <v>120</v>
      </c>
      <c r="I7" s="3" t="n">
        <f aca="false">G7/H7</f>
        <v>10.67845</v>
      </c>
      <c r="J7" s="3" t="n">
        <f aca="false">I7*10%</f>
        <v>1.067845</v>
      </c>
      <c r="K7" s="3" t="n">
        <f aca="false">I7+J7</f>
        <v>11.746295</v>
      </c>
      <c r="N7" s="16"/>
    </row>
    <row r="8" customFormat="false" ht="93.75" hidden="false" customHeight="false" outlineLevel="0" collapsed="false">
      <c r="B8" s="203" t="s">
        <v>354</v>
      </c>
      <c r="C8" s="203" t="s">
        <v>355</v>
      </c>
      <c r="D8" s="2" t="s">
        <v>349</v>
      </c>
      <c r="E8" s="2" t="n">
        <v>6</v>
      </c>
      <c r="F8" s="3" t="n">
        <v>1041.80333333333</v>
      </c>
      <c r="G8" s="3" t="n">
        <f aca="false">F8*E8</f>
        <v>6250.82</v>
      </c>
      <c r="H8" s="2" t="n">
        <v>120</v>
      </c>
      <c r="I8" s="3" t="n">
        <f aca="false">G8/H8</f>
        <v>52.0901666666667</v>
      </c>
      <c r="J8" s="3" t="n">
        <f aca="false">I8*10%</f>
        <v>5.20901666666667</v>
      </c>
      <c r="K8" s="3" t="n">
        <f aca="false">I8+J8</f>
        <v>57.2991833333333</v>
      </c>
      <c r="N8" s="16"/>
    </row>
    <row r="9" customFormat="false" ht="37.5" hidden="false" customHeight="false" outlineLevel="0" collapsed="false">
      <c r="B9" s="203" t="s">
        <v>356</v>
      </c>
      <c r="C9" s="203" t="s">
        <v>357</v>
      </c>
      <c r="D9" s="2" t="s">
        <v>349</v>
      </c>
      <c r="E9" s="2" t="n">
        <v>6</v>
      </c>
      <c r="F9" s="3" t="n">
        <v>1848.4125</v>
      </c>
      <c r="G9" s="3" t="n">
        <f aca="false">F9*E9</f>
        <v>11090.475</v>
      </c>
      <c r="H9" s="2" t="n">
        <v>120</v>
      </c>
      <c r="I9" s="3" t="n">
        <f aca="false">G9/H9</f>
        <v>92.420625</v>
      </c>
      <c r="J9" s="3" t="n">
        <f aca="false">I9*10%</f>
        <v>9.2420625</v>
      </c>
      <c r="K9" s="3" t="n">
        <f aca="false">I9+J9</f>
        <v>101.6626875</v>
      </c>
    </row>
    <row r="10" customFormat="false" ht="18.75" hidden="false" customHeight="false" outlineLevel="0" collapsed="false">
      <c r="B10" s="203" t="s">
        <v>358</v>
      </c>
      <c r="C10" s="203" t="s">
        <v>359</v>
      </c>
      <c r="D10" s="2" t="s">
        <v>349</v>
      </c>
      <c r="E10" s="2" t="n">
        <v>2</v>
      </c>
      <c r="F10" s="3" t="n">
        <v>574.497777777778</v>
      </c>
      <c r="G10" s="3" t="n">
        <f aca="false">F10*E10</f>
        <v>1148.99555555556</v>
      </c>
      <c r="H10" s="2" t="n">
        <v>120</v>
      </c>
      <c r="I10" s="3" t="n">
        <f aca="false">G10/H10</f>
        <v>9.57496296296296</v>
      </c>
      <c r="J10" s="3" t="n">
        <f aca="false">I10*10%</f>
        <v>0.957496296296296</v>
      </c>
      <c r="K10" s="3" t="n">
        <f aca="false">I10+J10</f>
        <v>10.5324592592593</v>
      </c>
    </row>
    <row r="11" customFormat="false" ht="18.75" hidden="false" customHeight="false" outlineLevel="0" collapsed="false">
      <c r="B11" s="203" t="s">
        <v>360</v>
      </c>
      <c r="C11" s="203" t="s">
        <v>361</v>
      </c>
      <c r="D11" s="2" t="s">
        <v>349</v>
      </c>
      <c r="E11" s="2" t="n">
        <v>3</v>
      </c>
      <c r="F11" s="3" t="n">
        <v>236.2325</v>
      </c>
      <c r="G11" s="3" t="n">
        <f aca="false">F11*E11</f>
        <v>708.6975</v>
      </c>
      <c r="H11" s="2" t="n">
        <v>120</v>
      </c>
      <c r="I11" s="3" t="n">
        <f aca="false">G11/H11</f>
        <v>5.9058125</v>
      </c>
      <c r="J11" s="3" t="n">
        <f aca="false">I11*10%</f>
        <v>0.59058125</v>
      </c>
      <c r="K11" s="3" t="n">
        <f aca="false">I11+J11</f>
        <v>6.49639375</v>
      </c>
    </row>
    <row r="12" customFormat="false" ht="75" hidden="false" customHeight="false" outlineLevel="0" collapsed="false">
      <c r="B12" s="203" t="s">
        <v>362</v>
      </c>
      <c r="C12" s="203" t="s">
        <v>363</v>
      </c>
      <c r="D12" s="2" t="s">
        <v>349</v>
      </c>
      <c r="E12" s="2" t="n">
        <v>1</v>
      </c>
      <c r="F12" s="3" t="n">
        <v>19999.99</v>
      </c>
      <c r="G12" s="3" t="n">
        <f aca="false">F12*E12</f>
        <v>19999.99</v>
      </c>
      <c r="H12" s="2" t="n">
        <v>120</v>
      </c>
      <c r="I12" s="3" t="n">
        <f aca="false">G12/H12</f>
        <v>166.666583333333</v>
      </c>
      <c r="J12" s="3" t="n">
        <f aca="false">I12*10%</f>
        <v>16.6666583333333</v>
      </c>
      <c r="K12" s="3" t="n">
        <f aca="false">I12+J12</f>
        <v>183.333241666667</v>
      </c>
    </row>
    <row r="13" customFormat="false" ht="56.25" hidden="false" customHeight="false" outlineLevel="0" collapsed="false">
      <c r="B13" s="203" t="s">
        <v>364</v>
      </c>
      <c r="C13" s="203" t="s">
        <v>365</v>
      </c>
      <c r="D13" s="2" t="s">
        <v>349</v>
      </c>
      <c r="E13" s="2" t="n">
        <v>2</v>
      </c>
      <c r="F13" s="3" t="n">
        <v>568.79</v>
      </c>
      <c r="G13" s="3" t="n">
        <f aca="false">F13*E13</f>
        <v>1137.58</v>
      </c>
      <c r="H13" s="2" t="n">
        <v>120</v>
      </c>
      <c r="I13" s="3" t="n">
        <f aca="false">G13/H13</f>
        <v>9.47983333333333</v>
      </c>
      <c r="J13" s="3" t="n">
        <f aca="false">I13*10%</f>
        <v>0.947983333333333</v>
      </c>
      <c r="K13" s="3" t="n">
        <f aca="false">I13+J13</f>
        <v>10.4278166666667</v>
      </c>
    </row>
    <row r="14" customFormat="false" ht="18.75" hidden="false" customHeight="false" outlineLevel="0" collapsed="false">
      <c r="B14" s="203" t="s">
        <v>366</v>
      </c>
      <c r="C14" s="203" t="s">
        <v>367</v>
      </c>
      <c r="D14" s="2" t="s">
        <v>349</v>
      </c>
      <c r="E14" s="2" t="n">
        <v>2</v>
      </c>
      <c r="F14" s="3" t="n">
        <v>385.245</v>
      </c>
      <c r="G14" s="3" t="n">
        <f aca="false">F14*E14</f>
        <v>770.49</v>
      </c>
      <c r="H14" s="2" t="n">
        <v>120</v>
      </c>
      <c r="I14" s="3" t="n">
        <f aca="false">G14/H14</f>
        <v>6.42075</v>
      </c>
      <c r="J14" s="3" t="n">
        <f aca="false">I14*10%</f>
        <v>0.642075</v>
      </c>
      <c r="K14" s="3" t="n">
        <f aca="false">I14+J14</f>
        <v>7.062825</v>
      </c>
    </row>
    <row r="15" customFormat="false" ht="37.5" hidden="false" customHeight="false" outlineLevel="0" collapsed="false">
      <c r="B15" s="203" t="s">
        <v>368</v>
      </c>
      <c r="C15" s="203" t="s">
        <v>369</v>
      </c>
      <c r="D15" s="2" t="s">
        <v>349</v>
      </c>
      <c r="E15" s="2" t="n">
        <v>5</v>
      </c>
      <c r="F15" s="3" t="n">
        <v>33.4614285714286</v>
      </c>
      <c r="G15" s="3" t="n">
        <f aca="false">F15*E15</f>
        <v>167.307142857143</v>
      </c>
      <c r="H15" s="2" t="n">
        <v>24</v>
      </c>
      <c r="I15" s="3" t="n">
        <f aca="false">G15/H15</f>
        <v>6.97113095238095</v>
      </c>
      <c r="J15" s="3" t="n">
        <f aca="false">I15*10%</f>
        <v>0.697113095238095</v>
      </c>
      <c r="K15" s="3" t="n">
        <f aca="false">I15+J15</f>
        <v>7.66824404761905</v>
      </c>
    </row>
    <row r="16" customFormat="false" ht="37.5" hidden="false" customHeight="false" outlineLevel="0" collapsed="false">
      <c r="B16" s="203" t="s">
        <v>370</v>
      </c>
      <c r="C16" s="203" t="s">
        <v>371</v>
      </c>
      <c r="D16" s="2" t="s">
        <v>349</v>
      </c>
      <c r="E16" s="2" t="n">
        <v>3</v>
      </c>
      <c r="F16" s="3" t="n">
        <v>616.68</v>
      </c>
      <c r="G16" s="3" t="n">
        <f aca="false">F16*E16</f>
        <v>1850.04</v>
      </c>
      <c r="H16" s="2" t="n">
        <v>24</v>
      </c>
      <c r="I16" s="3" t="n">
        <f aca="false">G16/H16</f>
        <v>77.085</v>
      </c>
      <c r="J16" s="3" t="n">
        <f aca="false">I16*10%</f>
        <v>7.7085</v>
      </c>
      <c r="K16" s="3" t="n">
        <f aca="false">I16+J16</f>
        <v>84.7935</v>
      </c>
    </row>
    <row r="17" customFormat="false" ht="37.5" hidden="false" customHeight="false" outlineLevel="0" collapsed="false">
      <c r="B17" s="203" t="s">
        <v>372</v>
      </c>
      <c r="C17" s="203" t="s">
        <v>373</v>
      </c>
      <c r="D17" s="2" t="s">
        <v>349</v>
      </c>
      <c r="E17" s="2" t="n">
        <v>4</v>
      </c>
      <c r="F17" s="3" t="n">
        <v>83.225</v>
      </c>
      <c r="G17" s="3" t="n">
        <f aca="false">F17*E17</f>
        <v>332.9</v>
      </c>
      <c r="H17" s="2" t="n">
        <v>24</v>
      </c>
      <c r="I17" s="3" t="n">
        <f aca="false">G17/H17</f>
        <v>13.8708333333333</v>
      </c>
      <c r="J17" s="3" t="n">
        <f aca="false">I17*10%</f>
        <v>1.38708333333333</v>
      </c>
      <c r="K17" s="3" t="n">
        <f aca="false">I17+J17</f>
        <v>15.2579166666667</v>
      </c>
    </row>
    <row r="18" customFormat="false" ht="37.5" hidden="false" customHeight="false" outlineLevel="0" collapsed="false">
      <c r="B18" s="203" t="s">
        <v>374</v>
      </c>
      <c r="C18" s="203" t="s">
        <v>375</v>
      </c>
      <c r="D18" s="2" t="s">
        <v>349</v>
      </c>
      <c r="E18" s="2" t="n">
        <v>5</v>
      </c>
      <c r="F18" s="3" t="n">
        <v>217.3</v>
      </c>
      <c r="G18" s="3" t="n">
        <f aca="false">F18*E18</f>
        <v>1086.5</v>
      </c>
      <c r="H18" s="2" t="n">
        <v>24</v>
      </c>
      <c r="I18" s="3" t="n">
        <f aca="false">G18/H18</f>
        <v>45.2708333333333</v>
      </c>
      <c r="J18" s="3" t="n">
        <f aca="false">I18*10%</f>
        <v>4.52708333333333</v>
      </c>
      <c r="K18" s="3" t="n">
        <f aca="false">I18+J18</f>
        <v>49.7979166666667</v>
      </c>
    </row>
    <row r="19" customFormat="false" ht="37.5" hidden="false" customHeight="false" outlineLevel="0" collapsed="false">
      <c r="B19" s="203" t="s">
        <v>376</v>
      </c>
      <c r="C19" s="203" t="s">
        <v>377</v>
      </c>
      <c r="D19" s="2" t="s">
        <v>349</v>
      </c>
      <c r="E19" s="2" t="n">
        <v>5</v>
      </c>
      <c r="F19" s="3" t="n">
        <v>40</v>
      </c>
      <c r="G19" s="3" t="n">
        <f aca="false">F19*E19</f>
        <v>200</v>
      </c>
      <c r="H19" s="2" t="n">
        <v>24</v>
      </c>
      <c r="I19" s="3" t="n">
        <f aca="false">G19/H19</f>
        <v>8.33333333333333</v>
      </c>
      <c r="J19" s="3" t="n">
        <f aca="false">I19*10%</f>
        <v>0.833333333333333</v>
      </c>
      <c r="K19" s="3" t="n">
        <f aca="false">I19+J19</f>
        <v>9.16666666666667</v>
      </c>
    </row>
    <row r="20" customFormat="false" ht="37.5" hidden="false" customHeight="false" outlineLevel="0" collapsed="false">
      <c r="B20" s="203" t="s">
        <v>378</v>
      </c>
      <c r="C20" s="203" t="s">
        <v>379</v>
      </c>
      <c r="D20" s="2" t="s">
        <v>349</v>
      </c>
      <c r="E20" s="2" t="n">
        <v>18</v>
      </c>
      <c r="F20" s="3" t="n">
        <v>29.815</v>
      </c>
      <c r="G20" s="3" t="n">
        <f aca="false">F20*E20</f>
        <v>536.67</v>
      </c>
      <c r="H20" s="2" t="n">
        <v>24</v>
      </c>
      <c r="I20" s="3" t="n">
        <f aca="false">G20/H20</f>
        <v>22.36125</v>
      </c>
      <c r="J20" s="3" t="n">
        <f aca="false">I20*10%</f>
        <v>2.236125</v>
      </c>
      <c r="K20" s="3" t="n">
        <f aca="false">I20+J20</f>
        <v>24.597375</v>
      </c>
    </row>
    <row r="21" customFormat="false" ht="37.5" hidden="false" customHeight="false" outlineLevel="0" collapsed="false">
      <c r="B21" s="203" t="s">
        <v>380</v>
      </c>
      <c r="C21" s="203" t="s">
        <v>381</v>
      </c>
      <c r="D21" s="2" t="s">
        <v>349</v>
      </c>
      <c r="E21" s="2" t="n">
        <v>190</v>
      </c>
      <c r="F21" s="3" t="n">
        <v>23.0692307692308</v>
      </c>
      <c r="G21" s="3" t="n">
        <f aca="false">F21*E21</f>
        <v>4383.15384615385</v>
      </c>
      <c r="H21" s="2" t="n">
        <v>24</v>
      </c>
      <c r="I21" s="3" t="n">
        <f aca="false">G21/H21</f>
        <v>182.63141025641</v>
      </c>
      <c r="J21" s="3" t="n">
        <f aca="false">I21*10%</f>
        <v>18.263141025641</v>
      </c>
      <c r="K21" s="3" t="n">
        <f aca="false">I21+J21</f>
        <v>200.894551282051</v>
      </c>
    </row>
    <row r="22" customFormat="false" ht="37.5" hidden="false" customHeight="false" outlineLevel="0" collapsed="false">
      <c r="B22" s="203" t="s">
        <v>382</v>
      </c>
      <c r="C22" s="203" t="s">
        <v>383</v>
      </c>
      <c r="D22" s="2" t="s">
        <v>349</v>
      </c>
      <c r="E22" s="2" t="n">
        <v>164</v>
      </c>
      <c r="F22" s="3" t="n">
        <v>23.7672727272727</v>
      </c>
      <c r="G22" s="3" t="n">
        <f aca="false">F22*E22</f>
        <v>3897.83272727273</v>
      </c>
      <c r="H22" s="2" t="n">
        <v>24</v>
      </c>
      <c r="I22" s="3" t="n">
        <f aca="false">G22/H22</f>
        <v>162.409696969697</v>
      </c>
      <c r="J22" s="3" t="n">
        <f aca="false">I22*10%</f>
        <v>16.2409696969697</v>
      </c>
      <c r="K22" s="3" t="n">
        <f aca="false">I22+J22</f>
        <v>178.650666666667</v>
      </c>
    </row>
    <row r="23" customFormat="false" ht="37.5" hidden="false" customHeight="false" outlineLevel="0" collapsed="false">
      <c r="B23" s="203" t="s">
        <v>384</v>
      </c>
      <c r="C23" s="203" t="s">
        <v>385</v>
      </c>
      <c r="D23" s="2" t="s">
        <v>349</v>
      </c>
      <c r="E23" s="2" t="n">
        <v>605</v>
      </c>
      <c r="F23" s="3" t="n">
        <v>22.9341666666667</v>
      </c>
      <c r="G23" s="3" t="n">
        <f aca="false">F23*E23</f>
        <v>13875.1708333333</v>
      </c>
      <c r="H23" s="2" t="n">
        <v>24</v>
      </c>
      <c r="I23" s="3" t="n">
        <f aca="false">G23/H23</f>
        <v>578.132118055556</v>
      </c>
      <c r="J23" s="3" t="n">
        <f aca="false">I23*10%</f>
        <v>57.8132118055556</v>
      </c>
      <c r="K23" s="3" t="n">
        <f aca="false">I23+J23</f>
        <v>635.945329861111</v>
      </c>
    </row>
    <row r="24" customFormat="false" ht="37.5" hidden="false" customHeight="false" outlineLevel="0" collapsed="false">
      <c r="B24" s="203" t="s">
        <v>386</v>
      </c>
      <c r="C24" s="203" t="s">
        <v>387</v>
      </c>
      <c r="D24" s="2" t="s">
        <v>349</v>
      </c>
      <c r="E24" s="2" t="n">
        <v>3</v>
      </c>
      <c r="F24" s="3" t="n">
        <v>41.9</v>
      </c>
      <c r="G24" s="3" t="n">
        <f aca="false">F24*E24</f>
        <v>125.7</v>
      </c>
      <c r="H24" s="2" t="n">
        <v>24</v>
      </c>
      <c r="I24" s="3" t="n">
        <f aca="false">G24/H24</f>
        <v>5.2375</v>
      </c>
      <c r="J24" s="3" t="n">
        <f aca="false">I24*10%</f>
        <v>0.52375</v>
      </c>
      <c r="K24" s="3" t="n">
        <f aca="false">I24+J24</f>
        <v>5.76125</v>
      </c>
    </row>
    <row r="25" customFormat="false" ht="75" hidden="false" customHeight="false" outlineLevel="0" collapsed="false">
      <c r="B25" s="203" t="s">
        <v>388</v>
      </c>
      <c r="C25" s="203" t="s">
        <v>389</v>
      </c>
      <c r="D25" s="2" t="s">
        <v>349</v>
      </c>
      <c r="E25" s="2" t="n">
        <v>84</v>
      </c>
      <c r="F25" s="3" t="n">
        <v>23.0692307692308</v>
      </c>
      <c r="G25" s="3" t="n">
        <f aca="false">F25*E25</f>
        <v>1937.81538461538</v>
      </c>
      <c r="H25" s="2" t="n">
        <v>24</v>
      </c>
      <c r="I25" s="3" t="n">
        <f aca="false">G25/H25</f>
        <v>80.7423076923077</v>
      </c>
      <c r="J25" s="3" t="n">
        <f aca="false">I25*10%</f>
        <v>8.07423076923077</v>
      </c>
      <c r="K25" s="3" t="n">
        <f aca="false">I25+J25</f>
        <v>88.8165384615384</v>
      </c>
    </row>
    <row r="26" customFormat="false" ht="37.5" hidden="false" customHeight="false" outlineLevel="0" collapsed="false">
      <c r="B26" s="203" t="s">
        <v>390</v>
      </c>
      <c r="C26" s="203" t="s">
        <v>391</v>
      </c>
      <c r="D26" s="2" t="s">
        <v>349</v>
      </c>
      <c r="E26" s="2" t="n">
        <v>3</v>
      </c>
      <c r="F26" s="3" t="n">
        <v>275</v>
      </c>
      <c r="G26" s="3" t="n">
        <f aca="false">F26*E26</f>
        <v>825</v>
      </c>
      <c r="H26" s="2" t="n">
        <v>24</v>
      </c>
      <c r="I26" s="3" t="n">
        <f aca="false">G26/H26</f>
        <v>34.375</v>
      </c>
      <c r="J26" s="3" t="n">
        <f aca="false">I26*10%</f>
        <v>3.4375</v>
      </c>
      <c r="K26" s="3" t="n">
        <f aca="false">I26+J26</f>
        <v>37.8125</v>
      </c>
    </row>
    <row r="27" customFormat="false" ht="37.5" hidden="false" customHeight="false" outlineLevel="0" collapsed="false">
      <c r="B27" s="203" t="s">
        <v>392</v>
      </c>
      <c r="C27" s="203" t="s">
        <v>393</v>
      </c>
      <c r="D27" s="2" t="s">
        <v>349</v>
      </c>
      <c r="E27" s="2" t="n">
        <v>3</v>
      </c>
      <c r="F27" s="3" t="n">
        <v>260.345</v>
      </c>
      <c r="G27" s="3" t="n">
        <f aca="false">F27*E27</f>
        <v>781.035</v>
      </c>
      <c r="H27" s="2" t="n">
        <v>12</v>
      </c>
      <c r="I27" s="3" t="n">
        <f aca="false">G27/H27</f>
        <v>65.08625</v>
      </c>
      <c r="J27" s="3" t="n">
        <f aca="false">I27*10%</f>
        <v>6.508625</v>
      </c>
      <c r="K27" s="3" t="n">
        <f aca="false">I27+J27</f>
        <v>71.594875</v>
      </c>
    </row>
    <row r="28" customFormat="false" ht="37.5" hidden="false" customHeight="false" outlineLevel="0" collapsed="false">
      <c r="B28" s="203" t="s">
        <v>394</v>
      </c>
      <c r="C28" s="203" t="s">
        <v>395</v>
      </c>
      <c r="D28" s="2" t="s">
        <v>349</v>
      </c>
      <c r="E28" s="2" t="n">
        <v>18</v>
      </c>
      <c r="F28" s="3" t="n">
        <v>14.532</v>
      </c>
      <c r="G28" s="3" t="n">
        <f aca="false">F28*E28</f>
        <v>261.576</v>
      </c>
      <c r="H28" s="2" t="n">
        <v>12</v>
      </c>
      <c r="I28" s="3" t="n">
        <f aca="false">G28/H28</f>
        <v>21.798</v>
      </c>
      <c r="J28" s="3" t="n">
        <f aca="false">I28*10%</f>
        <v>2.1798</v>
      </c>
      <c r="K28" s="3" t="n">
        <f aca="false">I28+J28</f>
        <v>23.9778</v>
      </c>
    </row>
    <row r="29" customFormat="false" ht="18.75" hidden="false" customHeight="false" outlineLevel="0" collapsed="false">
      <c r="B29" s="203" t="s">
        <v>396</v>
      </c>
      <c r="C29" s="203" t="s">
        <v>397</v>
      </c>
      <c r="D29" s="2" t="s">
        <v>349</v>
      </c>
      <c r="E29" s="2" t="n">
        <v>8</v>
      </c>
      <c r="F29" s="3" t="n">
        <v>4.46666666666667</v>
      </c>
      <c r="G29" s="3" t="n">
        <f aca="false">F29*E29</f>
        <v>35.7333333333333</v>
      </c>
      <c r="H29" s="2" t="n">
        <v>12</v>
      </c>
      <c r="I29" s="3" t="n">
        <f aca="false">G29/H29</f>
        <v>2.97777777777778</v>
      </c>
      <c r="J29" s="3" t="n">
        <f aca="false">I29*10%</f>
        <v>0.297777777777778</v>
      </c>
      <c r="K29" s="3" t="n">
        <f aca="false">I29+J29</f>
        <v>3.27555555555555</v>
      </c>
    </row>
    <row r="30" customFormat="false" ht="18.75" hidden="false" customHeight="false" outlineLevel="0" collapsed="false">
      <c r="B30" s="203" t="s">
        <v>398</v>
      </c>
      <c r="C30" s="203" t="s">
        <v>399</v>
      </c>
      <c r="D30" s="2" t="s">
        <v>349</v>
      </c>
      <c r="E30" s="2" t="n">
        <v>27</v>
      </c>
      <c r="F30" s="3" t="n">
        <v>11.855</v>
      </c>
      <c r="G30" s="3" t="n">
        <f aca="false">F30*E30</f>
        <v>320.085</v>
      </c>
      <c r="H30" s="2" t="n">
        <v>12</v>
      </c>
      <c r="I30" s="3" t="n">
        <f aca="false">G30/H30</f>
        <v>26.67375</v>
      </c>
      <c r="J30" s="3" t="n">
        <f aca="false">I30*10%</f>
        <v>2.667375</v>
      </c>
      <c r="K30" s="3" t="n">
        <f aca="false">I30+J30</f>
        <v>29.341125</v>
      </c>
    </row>
    <row r="31" customFormat="false" ht="18.75" hidden="false" customHeight="false" outlineLevel="0" collapsed="false">
      <c r="B31" s="203" t="s">
        <v>400</v>
      </c>
      <c r="C31" s="203" t="s">
        <v>401</v>
      </c>
      <c r="D31" s="2" t="s">
        <v>349</v>
      </c>
      <c r="E31" s="2" t="n">
        <v>12</v>
      </c>
      <c r="F31" s="3" t="n">
        <v>24.25</v>
      </c>
      <c r="G31" s="3" t="n">
        <f aca="false">F31*E31</f>
        <v>291</v>
      </c>
      <c r="H31" s="2" t="n">
        <v>12</v>
      </c>
      <c r="I31" s="3" t="n">
        <f aca="false">G31/H31</f>
        <v>24.25</v>
      </c>
      <c r="J31" s="3" t="n">
        <f aca="false">I31*10%</f>
        <v>2.425</v>
      </c>
      <c r="K31" s="3" t="n">
        <f aca="false">I31+J31</f>
        <v>26.675</v>
      </c>
    </row>
    <row r="32" customFormat="false" ht="18.75" hidden="false" customHeight="false" outlineLevel="0" collapsed="false">
      <c r="B32" s="203" t="s">
        <v>402</v>
      </c>
      <c r="C32" s="203" t="s">
        <v>403</v>
      </c>
      <c r="D32" s="2" t="s">
        <v>349</v>
      </c>
      <c r="E32" s="2" t="n">
        <v>8</v>
      </c>
      <c r="F32" s="3" t="n">
        <v>35.985</v>
      </c>
      <c r="G32" s="3" t="n">
        <f aca="false">F32*E32</f>
        <v>287.88</v>
      </c>
      <c r="H32" s="2" t="n">
        <v>12</v>
      </c>
      <c r="I32" s="3" t="n">
        <f aca="false">G32/H32</f>
        <v>23.99</v>
      </c>
      <c r="J32" s="3" t="n">
        <f aca="false">I32*10%</f>
        <v>2.399</v>
      </c>
      <c r="K32" s="3" t="n">
        <f aca="false">I32+J32</f>
        <v>26.389</v>
      </c>
    </row>
    <row r="33" customFormat="false" ht="18.75" hidden="false" customHeight="false" outlineLevel="0" collapsed="false">
      <c r="B33" s="203" t="s">
        <v>404</v>
      </c>
      <c r="C33" s="203" t="s">
        <v>405</v>
      </c>
      <c r="D33" s="2" t="s">
        <v>349</v>
      </c>
      <c r="E33" s="2" t="n">
        <v>27</v>
      </c>
      <c r="F33" s="3" t="n">
        <v>12.6275</v>
      </c>
      <c r="G33" s="3" t="n">
        <f aca="false">F33*E33</f>
        <v>340.9425</v>
      </c>
      <c r="H33" s="2" t="n">
        <v>12</v>
      </c>
      <c r="I33" s="3" t="n">
        <f aca="false">G33/H33</f>
        <v>28.411875</v>
      </c>
      <c r="J33" s="3" t="n">
        <f aca="false">I33*10%</f>
        <v>2.8411875</v>
      </c>
      <c r="K33" s="3" t="n">
        <f aca="false">I33+J33</f>
        <v>31.2530625</v>
      </c>
    </row>
    <row r="34" customFormat="false" ht="18.75" hidden="false" customHeight="false" outlineLevel="0" collapsed="false">
      <c r="B34" s="203" t="s">
        <v>406</v>
      </c>
      <c r="C34" s="203" t="s">
        <v>407</v>
      </c>
      <c r="D34" s="2" t="s">
        <v>349</v>
      </c>
      <c r="E34" s="2" t="n">
        <v>12</v>
      </c>
      <c r="F34" s="3" t="n">
        <v>14.7566666666667</v>
      </c>
      <c r="G34" s="3" t="n">
        <f aca="false">F34*E34</f>
        <v>177.08</v>
      </c>
      <c r="H34" s="2" t="n">
        <v>12</v>
      </c>
      <c r="I34" s="3" t="n">
        <f aca="false">G34/H34</f>
        <v>14.7566666666667</v>
      </c>
      <c r="J34" s="3" t="n">
        <f aca="false">I34*10%</f>
        <v>1.47566666666667</v>
      </c>
      <c r="K34" s="3" t="n">
        <f aca="false">I34+J34</f>
        <v>16.2323333333333</v>
      </c>
    </row>
    <row r="35" customFormat="false" ht="37.5" hidden="false" customHeight="false" outlineLevel="0" collapsed="false">
      <c r="B35" s="203" t="s">
        <v>408</v>
      </c>
      <c r="C35" s="203" t="s">
        <v>409</v>
      </c>
      <c r="D35" s="2" t="s">
        <v>349</v>
      </c>
      <c r="E35" s="2" t="n">
        <v>9</v>
      </c>
      <c r="F35" s="3" t="n">
        <v>11.825</v>
      </c>
      <c r="G35" s="3" t="n">
        <f aca="false">F35*E35</f>
        <v>106.425</v>
      </c>
      <c r="H35" s="2" t="n">
        <v>12</v>
      </c>
      <c r="I35" s="3" t="n">
        <f aca="false">G35/H35</f>
        <v>8.86875</v>
      </c>
      <c r="J35" s="3" t="n">
        <f aca="false">I35*10%</f>
        <v>0.886875</v>
      </c>
      <c r="K35" s="3" t="n">
        <f aca="false">I35+J35</f>
        <v>9.755625</v>
      </c>
    </row>
    <row r="36" customFormat="false" ht="37.5" hidden="false" customHeight="false" outlineLevel="0" collapsed="false">
      <c r="B36" s="203" t="s">
        <v>410</v>
      </c>
      <c r="C36" s="203" t="s">
        <v>411</v>
      </c>
      <c r="D36" s="2" t="s">
        <v>349</v>
      </c>
      <c r="E36" s="2" t="n">
        <v>2</v>
      </c>
      <c r="F36" s="3" t="n">
        <v>9.66</v>
      </c>
      <c r="G36" s="3" t="n">
        <f aca="false">F36*E36</f>
        <v>19.32</v>
      </c>
      <c r="H36" s="2" t="n">
        <v>12</v>
      </c>
      <c r="I36" s="3" t="n">
        <f aca="false">G36/H36</f>
        <v>1.61</v>
      </c>
      <c r="J36" s="3" t="n">
        <f aca="false">I36*10%</f>
        <v>0.161</v>
      </c>
      <c r="K36" s="3" t="n">
        <f aca="false">I36+J36</f>
        <v>1.771</v>
      </c>
    </row>
    <row r="37" customFormat="false" ht="37.5" hidden="false" customHeight="false" outlineLevel="0" collapsed="false">
      <c r="B37" s="203" t="s">
        <v>412</v>
      </c>
      <c r="C37" s="203" t="s">
        <v>413</v>
      </c>
      <c r="D37" s="2" t="s">
        <v>349</v>
      </c>
      <c r="E37" s="2" t="n">
        <v>40</v>
      </c>
      <c r="F37" s="3" t="n">
        <v>17.92</v>
      </c>
      <c r="G37" s="3" t="n">
        <f aca="false">F37*E37</f>
        <v>716.8</v>
      </c>
      <c r="H37" s="2" t="n">
        <v>12</v>
      </c>
      <c r="I37" s="3" t="n">
        <f aca="false">G37/H37</f>
        <v>59.7333333333333</v>
      </c>
      <c r="J37" s="3" t="n">
        <f aca="false">I37*10%</f>
        <v>5.97333333333333</v>
      </c>
      <c r="K37" s="3" t="n">
        <f aca="false">I37+J37</f>
        <v>65.7066666666667</v>
      </c>
    </row>
    <row r="38" customFormat="false" ht="37.5" hidden="false" customHeight="false" outlineLevel="0" collapsed="false">
      <c r="B38" s="203" t="s">
        <v>414</v>
      </c>
      <c r="C38" s="203" t="s">
        <v>415</v>
      </c>
      <c r="D38" s="2" t="s">
        <v>349</v>
      </c>
      <c r="E38" s="2" t="n">
        <v>3</v>
      </c>
      <c r="F38" s="3" t="n">
        <v>124.773333333333</v>
      </c>
      <c r="G38" s="3" t="n">
        <f aca="false">F38*E38</f>
        <v>374.32</v>
      </c>
      <c r="H38" s="2" t="n">
        <v>12</v>
      </c>
      <c r="I38" s="3" t="n">
        <f aca="false">G38/H38</f>
        <v>31.1933333333333</v>
      </c>
      <c r="J38" s="3" t="n">
        <f aca="false">I38*10%</f>
        <v>3.11933333333333</v>
      </c>
      <c r="K38" s="3" t="n">
        <f aca="false">I38+J38</f>
        <v>34.3126666666667</v>
      </c>
    </row>
    <row r="39" customFormat="false" ht="37.5" hidden="false" customHeight="false" outlineLevel="0" collapsed="false">
      <c r="B39" s="203" t="s">
        <v>416</v>
      </c>
      <c r="C39" s="203" t="s">
        <v>417</v>
      </c>
      <c r="D39" s="2" t="s">
        <v>349</v>
      </c>
      <c r="E39" s="2" t="n">
        <v>1</v>
      </c>
      <c r="F39" s="3" t="n">
        <v>152</v>
      </c>
      <c r="G39" s="3" t="n">
        <f aca="false">F39*E39</f>
        <v>152</v>
      </c>
      <c r="H39" s="2" t="n">
        <v>12</v>
      </c>
      <c r="I39" s="3" t="n">
        <f aca="false">G39/H39</f>
        <v>12.6666666666667</v>
      </c>
      <c r="J39" s="3" t="n">
        <f aca="false">I39*10%</f>
        <v>1.26666666666667</v>
      </c>
      <c r="K39" s="3" t="n">
        <f aca="false">I39+J39</f>
        <v>13.9333333333333</v>
      </c>
    </row>
    <row r="40" customFormat="false" ht="18.75" hidden="false" customHeight="false" outlineLevel="0" collapsed="false">
      <c r="B40" s="203" t="s">
        <v>418</v>
      </c>
      <c r="C40" s="203" t="s">
        <v>419</v>
      </c>
      <c r="D40" s="2" t="s">
        <v>349</v>
      </c>
      <c r="E40" s="2" t="n">
        <v>110</v>
      </c>
      <c r="F40" s="3" t="n">
        <v>7.53333333333333</v>
      </c>
      <c r="G40" s="3" t="n">
        <f aca="false">F40*E40</f>
        <v>828.666666666667</v>
      </c>
      <c r="H40" s="2" t="n">
        <v>12</v>
      </c>
      <c r="I40" s="3" t="n">
        <f aca="false">G40/H40</f>
        <v>69.0555555555556</v>
      </c>
      <c r="J40" s="3" t="n">
        <f aca="false">I40*10%</f>
        <v>6.90555555555556</v>
      </c>
      <c r="K40" s="3" t="n">
        <f aca="false">I40+J40</f>
        <v>75.9611111111111</v>
      </c>
    </row>
    <row r="41" customFormat="false" ht="18.75" hidden="false" customHeight="true" outlineLevel="0" collapsed="false">
      <c r="B41" s="14" t="s">
        <v>7</v>
      </c>
      <c r="C41" s="14"/>
      <c r="D41" s="14"/>
      <c r="E41" s="14"/>
      <c r="F41" s="14"/>
      <c r="G41" s="14"/>
      <c r="H41" s="14"/>
      <c r="I41" s="14"/>
      <c r="J41" s="14"/>
      <c r="K41" s="211" t="n">
        <f aca="false">SUM(K5:K40)</f>
        <v>2213.86395749491</v>
      </c>
    </row>
    <row r="43" customFormat="false" ht="18.75" hidden="false" customHeight="false" outlineLevel="0" collapsed="false">
      <c r="B43" s="207"/>
      <c r="F43" s="16"/>
    </row>
    <row r="44" customFormat="false" ht="15" hidden="false" customHeight="false" outlineLevel="0" collapsed="false">
      <c r="F44" s="16"/>
    </row>
  </sheetData>
  <mergeCells count="9">
    <mergeCell ref="B3:B4"/>
    <mergeCell ref="C3:C4"/>
    <mergeCell ref="D3:D4"/>
    <mergeCell ref="E3:E4"/>
    <mergeCell ref="F3:F4"/>
    <mergeCell ref="H3:H4"/>
    <mergeCell ref="I3:I4"/>
    <mergeCell ref="K3:K4"/>
    <mergeCell ref="B41:J4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2022-07-22T13:48:15Z</dcterms:created>
  <dc:creator>Wescley</dc:creator>
  <dc:description/>
  <dc:language>pt-BR</dc:language>
  <cp:lastModifiedBy>Wescley</cp:lastModifiedBy>
  <dcterms:modified xsi:type="dcterms:W3CDTF">2022-08-17T08:32:54Z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