
<file path=[Content_Types].xml><?xml version="1.0" encoding="utf-8"?>
<Types xmlns="http://schemas.openxmlformats.org/package/2006/content-types">
  <Default Extension="png" ContentType="image/png"/>
  <Default Extension="bin" ContentType="application/vnd.ms-office.activeX"/>
  <Default Extension="svg" ContentType="image/svg+xml"/>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3.xml" ContentType="application/vnd.openxmlformats-officedocument.spreadsheetml.table+xml"/>
  <Override PartName="/xl/drawings/drawing3.xml" ContentType="application/vnd.openxmlformats-officedocument.drawing+xml"/>
  <Override PartName="/xl/activeX/activeX1.xml" ContentType="application/vnd.ms-office.activeX+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EstaPastaDeTrabalho"/>
  <mc:AlternateContent xmlns:mc="http://schemas.openxmlformats.org/markup-compatibility/2006">
    <mc:Choice Requires="x15">
      <x15ac:absPath xmlns:x15ac="http://schemas.microsoft.com/office/spreadsheetml/2010/11/ac" url="C:\Users\ari.azevedo\Desktop\Consulta_Pisf\DOCUMENTOS EDITALÍCIOS\"/>
    </mc:Choice>
  </mc:AlternateContent>
  <bookViews>
    <workbookView xWindow="0" yWindow="0" windowWidth="28800" windowHeight="12330" tabRatio="772"/>
  </bookViews>
  <sheets>
    <sheet name="Capa" sheetId="13" r:id="rId1"/>
    <sheet name="Instruções" sheetId="15" r:id="rId2"/>
    <sheet name="IPCA" sheetId="6" r:id="rId3"/>
    <sheet name="PLD" sheetId="5" r:id="rId4"/>
    <sheet name="PGA" sheetId="1" r:id="rId5"/>
    <sheet name="Consumo Energia" sheetId="9" r:id="rId6"/>
    <sheet name="Modulação Energia (MW)" sheetId="11" r:id="rId7"/>
    <sheet name="Modulação Energia (MWh)" sheetId="12" r:id="rId8"/>
  </sheets>
  <externalReferences>
    <externalReference r:id="rId9"/>
  </externalReferences>
  <definedNames>
    <definedName name="Data_padr">[1]!Tabela2[Data padronizada]</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7" i="12" l="1"/>
  <c r="F16" i="12"/>
  <c r="F15" i="12"/>
  <c r="F14" i="12"/>
  <c r="F13" i="12"/>
  <c r="F12" i="12"/>
  <c r="F11" i="12"/>
  <c r="F10" i="12"/>
  <c r="F9" i="12"/>
  <c r="F8" i="12"/>
  <c r="F7" i="12"/>
  <c r="D17" i="12"/>
  <c r="D16" i="12"/>
  <c r="D15" i="12"/>
  <c r="D14" i="12"/>
  <c r="D13" i="12"/>
  <c r="D12" i="12"/>
  <c r="D11" i="12"/>
  <c r="D10" i="12"/>
  <c r="D9" i="12"/>
  <c r="D8" i="12"/>
  <c r="D7" i="12"/>
  <c r="L12" i="5"/>
  <c r="L11" i="5"/>
  <c r="L10" i="5"/>
  <c r="B288" i="5"/>
  <c r="L16" i="5" s="1"/>
  <c r="B289" i="5"/>
  <c r="L9" i="5" s="1"/>
  <c r="B290" i="5"/>
  <c r="B291" i="5"/>
  <c r="R15" i="5" s="1"/>
  <c r="G288" i="5"/>
  <c r="G289" i="5"/>
  <c r="G290" i="5"/>
  <c r="G291" i="5"/>
  <c r="H288" i="5"/>
  <c r="P12" i="5" s="1"/>
  <c r="H289" i="5"/>
  <c r="H290" i="5"/>
  <c r="P14" i="5" s="1"/>
  <c r="H291" i="5"/>
  <c r="I288" i="5"/>
  <c r="I289" i="5"/>
  <c r="I290" i="5"/>
  <c r="I291" i="5"/>
  <c r="Q15" i="5" s="1"/>
  <c r="J288" i="5"/>
  <c r="R12" i="5" s="1"/>
  <c r="J289" i="5"/>
  <c r="R13" i="5" s="1"/>
  <c r="J290" i="5"/>
  <c r="R14" i="5" s="1"/>
  <c r="J291" i="5"/>
  <c r="R16" i="5"/>
  <c r="Q16" i="5"/>
  <c r="P16" i="5"/>
  <c r="O16" i="5"/>
  <c r="O15" i="5"/>
  <c r="Q14" i="5"/>
  <c r="Q13" i="5"/>
  <c r="P13" i="5"/>
  <c r="O13" i="5"/>
  <c r="Q12" i="5"/>
  <c r="O12" i="5"/>
  <c r="R11" i="5"/>
  <c r="Q11" i="5"/>
  <c r="P11" i="5"/>
  <c r="R10" i="5"/>
  <c r="Q10" i="5"/>
  <c r="P10" i="5"/>
  <c r="O10" i="5"/>
  <c r="R9" i="5"/>
  <c r="Q9" i="5"/>
  <c r="P9" i="5"/>
  <c r="O9" i="5"/>
  <c r="R8" i="5"/>
  <c r="Q8" i="5"/>
  <c r="P8" i="5"/>
  <c r="R7" i="5"/>
  <c r="Q7" i="5"/>
  <c r="P7" i="5"/>
  <c r="O7" i="5"/>
  <c r="R6" i="5"/>
  <c r="Q6" i="5"/>
  <c r="P6" i="5"/>
  <c r="O6" i="5"/>
  <c r="R5" i="5"/>
  <c r="Q5" i="5"/>
  <c r="P5" i="5"/>
  <c r="J287" i="5"/>
  <c r="I287" i="5"/>
  <c r="H287" i="5"/>
  <c r="G287" i="5"/>
  <c r="J286" i="5"/>
  <c r="I286" i="5"/>
  <c r="H286" i="5"/>
  <c r="G286" i="5"/>
  <c r="J285" i="5"/>
  <c r="I285" i="5"/>
  <c r="H285" i="5"/>
  <c r="G285" i="5"/>
  <c r="J284" i="5"/>
  <c r="I284" i="5"/>
  <c r="H284" i="5"/>
  <c r="G284" i="5"/>
  <c r="J283" i="5"/>
  <c r="I283" i="5"/>
  <c r="H283" i="5"/>
  <c r="G283" i="5"/>
  <c r="J282" i="5"/>
  <c r="I282" i="5"/>
  <c r="H282" i="5"/>
  <c r="G282" i="5"/>
  <c r="J281" i="5"/>
  <c r="I281" i="5"/>
  <c r="H281" i="5"/>
  <c r="G281" i="5"/>
  <c r="J280" i="5"/>
  <c r="I280" i="5"/>
  <c r="H280" i="5"/>
  <c r="G280" i="5"/>
  <c r="J279" i="5"/>
  <c r="I279" i="5"/>
  <c r="H279" i="5"/>
  <c r="G279" i="5"/>
  <c r="J278" i="5"/>
  <c r="I278" i="5"/>
  <c r="H278" i="5"/>
  <c r="G278" i="5"/>
  <c r="J277" i="5"/>
  <c r="I277" i="5"/>
  <c r="H277" i="5"/>
  <c r="G277" i="5"/>
  <c r="J276" i="5"/>
  <c r="I276" i="5"/>
  <c r="H276" i="5"/>
  <c r="G276" i="5"/>
  <c r="J275" i="5"/>
  <c r="I275" i="5"/>
  <c r="H275" i="5"/>
  <c r="G275" i="5"/>
  <c r="J274" i="5"/>
  <c r="I274" i="5"/>
  <c r="H274" i="5"/>
  <c r="G274" i="5"/>
  <c r="J273" i="5"/>
  <c r="I273" i="5"/>
  <c r="H273" i="5"/>
  <c r="G273" i="5"/>
  <c r="J272" i="5"/>
  <c r="I272" i="5"/>
  <c r="H272" i="5"/>
  <c r="G272" i="5"/>
  <c r="J271" i="5"/>
  <c r="I271" i="5"/>
  <c r="H271" i="5"/>
  <c r="G271" i="5"/>
  <c r="J270" i="5"/>
  <c r="I270" i="5"/>
  <c r="H270" i="5"/>
  <c r="G270" i="5"/>
  <c r="J269" i="5"/>
  <c r="I269" i="5"/>
  <c r="H269" i="5"/>
  <c r="G269" i="5"/>
  <c r="J268" i="5"/>
  <c r="I268" i="5"/>
  <c r="H268" i="5"/>
  <c r="G268" i="5"/>
  <c r="J267" i="5"/>
  <c r="I267" i="5"/>
  <c r="H267" i="5"/>
  <c r="G267" i="5"/>
  <c r="J266" i="5"/>
  <c r="I266" i="5"/>
  <c r="H266" i="5"/>
  <c r="G266" i="5"/>
  <c r="J265" i="5"/>
  <c r="I265" i="5"/>
  <c r="H265" i="5"/>
  <c r="G265" i="5"/>
  <c r="J264" i="5"/>
  <c r="I264" i="5"/>
  <c r="H264" i="5"/>
  <c r="G264" i="5"/>
  <c r="J263" i="5"/>
  <c r="I263" i="5"/>
  <c r="H263" i="5"/>
  <c r="G263" i="5"/>
  <c r="J262" i="5"/>
  <c r="I262" i="5"/>
  <c r="H262" i="5"/>
  <c r="G262" i="5"/>
  <c r="J261" i="5"/>
  <c r="I261" i="5"/>
  <c r="H261" i="5"/>
  <c r="G261" i="5"/>
  <c r="J260" i="5"/>
  <c r="I260" i="5"/>
  <c r="H260" i="5"/>
  <c r="G260" i="5"/>
  <c r="J259" i="5"/>
  <c r="I259" i="5"/>
  <c r="H259" i="5"/>
  <c r="G259" i="5"/>
  <c r="J258" i="5"/>
  <c r="I258" i="5"/>
  <c r="H258" i="5"/>
  <c r="G258" i="5"/>
  <c r="J257" i="5"/>
  <c r="I257" i="5"/>
  <c r="H257" i="5"/>
  <c r="G257" i="5"/>
  <c r="J256" i="5"/>
  <c r="I256" i="5"/>
  <c r="H256" i="5"/>
  <c r="G256" i="5"/>
  <c r="J255" i="5"/>
  <c r="I255" i="5"/>
  <c r="H255" i="5"/>
  <c r="G255" i="5"/>
  <c r="J254" i="5"/>
  <c r="I254" i="5"/>
  <c r="H254" i="5"/>
  <c r="G254" i="5"/>
  <c r="J253" i="5"/>
  <c r="I253" i="5"/>
  <c r="H253" i="5"/>
  <c r="G253" i="5"/>
  <c r="J252" i="5"/>
  <c r="I252" i="5"/>
  <c r="H252" i="5"/>
  <c r="G252" i="5"/>
  <c r="J251" i="5"/>
  <c r="I251" i="5"/>
  <c r="H251" i="5"/>
  <c r="G251" i="5"/>
  <c r="J250" i="5"/>
  <c r="I250" i="5"/>
  <c r="H250" i="5"/>
  <c r="G250" i="5"/>
  <c r="J249" i="5"/>
  <c r="I249" i="5"/>
  <c r="H249" i="5"/>
  <c r="G249" i="5"/>
  <c r="J248" i="5"/>
  <c r="I248" i="5"/>
  <c r="H248" i="5"/>
  <c r="G248" i="5"/>
  <c r="J247" i="5"/>
  <c r="I247" i="5"/>
  <c r="H247" i="5"/>
  <c r="G247" i="5"/>
  <c r="J246" i="5"/>
  <c r="I246" i="5"/>
  <c r="H246" i="5"/>
  <c r="G246" i="5"/>
  <c r="J245" i="5"/>
  <c r="I245" i="5"/>
  <c r="H245" i="5"/>
  <c r="G245" i="5"/>
  <c r="J244" i="5"/>
  <c r="I244" i="5"/>
  <c r="H244" i="5"/>
  <c r="G244" i="5"/>
  <c r="J243" i="5"/>
  <c r="I243" i="5"/>
  <c r="H243" i="5"/>
  <c r="G243" i="5"/>
  <c r="J242" i="5"/>
  <c r="I242" i="5"/>
  <c r="H242" i="5"/>
  <c r="G242" i="5"/>
  <c r="J241" i="5"/>
  <c r="I241" i="5"/>
  <c r="H241" i="5"/>
  <c r="G241" i="5"/>
  <c r="J240" i="5"/>
  <c r="I240" i="5"/>
  <c r="H240" i="5"/>
  <c r="G240" i="5"/>
  <c r="J239" i="5"/>
  <c r="I239" i="5"/>
  <c r="H239" i="5"/>
  <c r="G239" i="5"/>
  <c r="J238" i="5"/>
  <c r="I238" i="5"/>
  <c r="H238" i="5"/>
  <c r="G238" i="5"/>
  <c r="J237" i="5"/>
  <c r="I237" i="5"/>
  <c r="H237" i="5"/>
  <c r="G237" i="5"/>
  <c r="J236" i="5"/>
  <c r="I236" i="5"/>
  <c r="H236" i="5"/>
  <c r="G236" i="5"/>
  <c r="J235" i="5"/>
  <c r="I235" i="5"/>
  <c r="H235" i="5"/>
  <c r="G235" i="5"/>
  <c r="J234" i="5"/>
  <c r="I234" i="5"/>
  <c r="H234" i="5"/>
  <c r="G234" i="5"/>
  <c r="J233" i="5"/>
  <c r="I233" i="5"/>
  <c r="H233" i="5"/>
  <c r="G233" i="5"/>
  <c r="J232" i="5"/>
  <c r="I232" i="5"/>
  <c r="H232" i="5"/>
  <c r="G232" i="5"/>
  <c r="J231" i="5"/>
  <c r="I231" i="5"/>
  <c r="H231" i="5"/>
  <c r="G231" i="5"/>
  <c r="J230" i="5"/>
  <c r="I230" i="5"/>
  <c r="H230" i="5"/>
  <c r="G230" i="5"/>
  <c r="J229" i="5"/>
  <c r="I229" i="5"/>
  <c r="H229" i="5"/>
  <c r="G229" i="5"/>
  <c r="J228" i="5"/>
  <c r="I228" i="5"/>
  <c r="H228" i="5"/>
  <c r="G228" i="5"/>
  <c r="J227" i="5"/>
  <c r="I227" i="5"/>
  <c r="H227" i="5"/>
  <c r="G227" i="5"/>
  <c r="J226" i="5"/>
  <c r="I226" i="5"/>
  <c r="H226" i="5"/>
  <c r="G226" i="5"/>
  <c r="J225" i="5"/>
  <c r="I225" i="5"/>
  <c r="H225" i="5"/>
  <c r="G225" i="5"/>
  <c r="J224" i="5"/>
  <c r="I224" i="5"/>
  <c r="H224" i="5"/>
  <c r="G224" i="5"/>
  <c r="J223" i="5"/>
  <c r="I223" i="5"/>
  <c r="H223" i="5"/>
  <c r="G223" i="5"/>
  <c r="J222" i="5"/>
  <c r="I222" i="5"/>
  <c r="H222" i="5"/>
  <c r="G222" i="5"/>
  <c r="J221" i="5"/>
  <c r="I221" i="5"/>
  <c r="H221" i="5"/>
  <c r="G221" i="5"/>
  <c r="J220" i="5"/>
  <c r="I220" i="5"/>
  <c r="H220" i="5"/>
  <c r="G220" i="5"/>
  <c r="J219" i="5"/>
  <c r="I219" i="5"/>
  <c r="H219" i="5"/>
  <c r="G219" i="5"/>
  <c r="J218" i="5"/>
  <c r="I218" i="5"/>
  <c r="H218" i="5"/>
  <c r="G218" i="5"/>
  <c r="J217" i="5"/>
  <c r="I217" i="5"/>
  <c r="H217" i="5"/>
  <c r="G217" i="5"/>
  <c r="J216" i="5"/>
  <c r="I216" i="5"/>
  <c r="H216" i="5"/>
  <c r="G216" i="5"/>
  <c r="J215" i="5"/>
  <c r="I215" i="5"/>
  <c r="H215" i="5"/>
  <c r="G215" i="5"/>
  <c r="J214" i="5"/>
  <c r="I214" i="5"/>
  <c r="H214" i="5"/>
  <c r="G214" i="5"/>
  <c r="J213" i="5"/>
  <c r="I213" i="5"/>
  <c r="H213" i="5"/>
  <c r="G213" i="5"/>
  <c r="J212" i="5"/>
  <c r="I212" i="5"/>
  <c r="H212" i="5"/>
  <c r="G212" i="5"/>
  <c r="J211" i="5"/>
  <c r="I211" i="5"/>
  <c r="H211" i="5"/>
  <c r="G211" i="5"/>
  <c r="J210" i="5"/>
  <c r="I210" i="5"/>
  <c r="H210" i="5"/>
  <c r="G210" i="5"/>
  <c r="J209" i="5"/>
  <c r="I209" i="5"/>
  <c r="H209" i="5"/>
  <c r="G209" i="5"/>
  <c r="J208" i="5"/>
  <c r="I208" i="5"/>
  <c r="H208" i="5"/>
  <c r="G208" i="5"/>
  <c r="J207" i="5"/>
  <c r="I207" i="5"/>
  <c r="H207" i="5"/>
  <c r="G207" i="5"/>
  <c r="J206" i="5"/>
  <c r="I206" i="5"/>
  <c r="H206" i="5"/>
  <c r="G206" i="5"/>
  <c r="J205" i="5"/>
  <c r="I205" i="5"/>
  <c r="H205" i="5"/>
  <c r="G205" i="5"/>
  <c r="J204" i="5"/>
  <c r="I204" i="5"/>
  <c r="H204" i="5"/>
  <c r="G204" i="5"/>
  <c r="J203" i="5"/>
  <c r="I203" i="5"/>
  <c r="H203" i="5"/>
  <c r="G203" i="5"/>
  <c r="J202" i="5"/>
  <c r="I202" i="5"/>
  <c r="H202" i="5"/>
  <c r="G202" i="5"/>
  <c r="J201" i="5"/>
  <c r="I201" i="5"/>
  <c r="H201" i="5"/>
  <c r="G201" i="5"/>
  <c r="J200" i="5"/>
  <c r="I200" i="5"/>
  <c r="H200" i="5"/>
  <c r="G200" i="5"/>
  <c r="J199" i="5"/>
  <c r="I199" i="5"/>
  <c r="H199" i="5"/>
  <c r="G199" i="5"/>
  <c r="J198" i="5"/>
  <c r="I198" i="5"/>
  <c r="H198" i="5"/>
  <c r="G198" i="5"/>
  <c r="J197" i="5"/>
  <c r="I197" i="5"/>
  <c r="H197" i="5"/>
  <c r="G197" i="5"/>
  <c r="J196" i="5"/>
  <c r="I196" i="5"/>
  <c r="H196" i="5"/>
  <c r="G196" i="5"/>
  <c r="J195" i="5"/>
  <c r="I195" i="5"/>
  <c r="H195" i="5"/>
  <c r="G195" i="5"/>
  <c r="J194" i="5"/>
  <c r="I194" i="5"/>
  <c r="H194" i="5"/>
  <c r="G194" i="5"/>
  <c r="J193" i="5"/>
  <c r="I193" i="5"/>
  <c r="H193" i="5"/>
  <c r="G193" i="5"/>
  <c r="J192" i="5"/>
  <c r="I192" i="5"/>
  <c r="H192" i="5"/>
  <c r="G192" i="5"/>
  <c r="J191" i="5"/>
  <c r="I191" i="5"/>
  <c r="H191" i="5"/>
  <c r="G191" i="5"/>
  <c r="J190" i="5"/>
  <c r="I190" i="5"/>
  <c r="H190" i="5"/>
  <c r="G190" i="5"/>
  <c r="J189" i="5"/>
  <c r="I189" i="5"/>
  <c r="H189" i="5"/>
  <c r="G189" i="5"/>
  <c r="J188" i="5"/>
  <c r="I188" i="5"/>
  <c r="H188" i="5"/>
  <c r="G188" i="5"/>
  <c r="J187" i="5"/>
  <c r="I187" i="5"/>
  <c r="H187" i="5"/>
  <c r="G187" i="5"/>
  <c r="J186" i="5"/>
  <c r="I186" i="5"/>
  <c r="H186" i="5"/>
  <c r="G186" i="5"/>
  <c r="J185" i="5"/>
  <c r="I185" i="5"/>
  <c r="H185" i="5"/>
  <c r="G185" i="5"/>
  <c r="J184" i="5"/>
  <c r="I184" i="5"/>
  <c r="H184" i="5"/>
  <c r="G184" i="5"/>
  <c r="J183" i="5"/>
  <c r="I183" i="5"/>
  <c r="H183" i="5"/>
  <c r="G183" i="5"/>
  <c r="J182" i="5"/>
  <c r="I182" i="5"/>
  <c r="H182" i="5"/>
  <c r="G182" i="5"/>
  <c r="J181" i="5"/>
  <c r="I181" i="5"/>
  <c r="H181" i="5"/>
  <c r="G181" i="5"/>
  <c r="J180" i="5"/>
  <c r="I180" i="5"/>
  <c r="H180" i="5"/>
  <c r="G180" i="5"/>
  <c r="J179" i="5"/>
  <c r="I179" i="5"/>
  <c r="H179" i="5"/>
  <c r="G179" i="5"/>
  <c r="J178" i="5"/>
  <c r="I178" i="5"/>
  <c r="H178" i="5"/>
  <c r="G178" i="5"/>
  <c r="J177" i="5"/>
  <c r="I177" i="5"/>
  <c r="H177" i="5"/>
  <c r="G177" i="5"/>
  <c r="J176" i="5"/>
  <c r="I176" i="5"/>
  <c r="H176" i="5"/>
  <c r="G176" i="5"/>
  <c r="J175" i="5"/>
  <c r="I175" i="5"/>
  <c r="H175" i="5"/>
  <c r="G175" i="5"/>
  <c r="J174" i="5"/>
  <c r="I174" i="5"/>
  <c r="H174" i="5"/>
  <c r="G174" i="5"/>
  <c r="J173" i="5"/>
  <c r="I173" i="5"/>
  <c r="H173" i="5"/>
  <c r="G173" i="5"/>
  <c r="J172" i="5"/>
  <c r="I172" i="5"/>
  <c r="H172" i="5"/>
  <c r="G172" i="5"/>
  <c r="J171" i="5"/>
  <c r="I171" i="5"/>
  <c r="H171" i="5"/>
  <c r="G171" i="5"/>
  <c r="J170" i="5"/>
  <c r="I170" i="5"/>
  <c r="H170" i="5"/>
  <c r="G170" i="5"/>
  <c r="J169" i="5"/>
  <c r="I169" i="5"/>
  <c r="H169" i="5"/>
  <c r="G169" i="5"/>
  <c r="J168" i="5"/>
  <c r="I168" i="5"/>
  <c r="H168" i="5"/>
  <c r="G168" i="5"/>
  <c r="J167" i="5"/>
  <c r="I167" i="5"/>
  <c r="H167" i="5"/>
  <c r="G167" i="5"/>
  <c r="J166" i="5"/>
  <c r="I166" i="5"/>
  <c r="H166" i="5"/>
  <c r="G166" i="5"/>
  <c r="J165" i="5"/>
  <c r="I165" i="5"/>
  <c r="H165" i="5"/>
  <c r="G165" i="5"/>
  <c r="J164" i="5"/>
  <c r="I164" i="5"/>
  <c r="H164" i="5"/>
  <c r="G164" i="5"/>
  <c r="J163" i="5"/>
  <c r="I163" i="5"/>
  <c r="H163" i="5"/>
  <c r="G163" i="5"/>
  <c r="J162" i="5"/>
  <c r="I162" i="5"/>
  <c r="H162" i="5"/>
  <c r="G162" i="5"/>
  <c r="J161" i="5"/>
  <c r="I161" i="5"/>
  <c r="H161" i="5"/>
  <c r="G161" i="5"/>
  <c r="J160" i="5"/>
  <c r="I160" i="5"/>
  <c r="H160" i="5"/>
  <c r="G160" i="5"/>
  <c r="J159" i="5"/>
  <c r="I159" i="5"/>
  <c r="H159" i="5"/>
  <c r="G159" i="5"/>
  <c r="J158" i="5"/>
  <c r="I158" i="5"/>
  <c r="H158" i="5"/>
  <c r="G158" i="5"/>
  <c r="J157" i="5"/>
  <c r="I157" i="5"/>
  <c r="H157" i="5"/>
  <c r="G157" i="5"/>
  <c r="J156" i="5"/>
  <c r="I156" i="5"/>
  <c r="H156" i="5"/>
  <c r="G156" i="5"/>
  <c r="J155" i="5"/>
  <c r="I155" i="5"/>
  <c r="H155" i="5"/>
  <c r="G155" i="5"/>
  <c r="J154" i="5"/>
  <c r="I154" i="5"/>
  <c r="H154" i="5"/>
  <c r="G154" i="5"/>
  <c r="J153" i="5"/>
  <c r="I153" i="5"/>
  <c r="H153" i="5"/>
  <c r="G153" i="5"/>
  <c r="J152" i="5"/>
  <c r="I152" i="5"/>
  <c r="H152" i="5"/>
  <c r="G152" i="5"/>
  <c r="J151" i="5"/>
  <c r="I151" i="5"/>
  <c r="H151" i="5"/>
  <c r="G151" i="5"/>
  <c r="J150" i="5"/>
  <c r="I150" i="5"/>
  <c r="H150" i="5"/>
  <c r="G150" i="5"/>
  <c r="J149" i="5"/>
  <c r="I149" i="5"/>
  <c r="H149" i="5"/>
  <c r="G149" i="5"/>
  <c r="J148" i="5"/>
  <c r="I148" i="5"/>
  <c r="H148" i="5"/>
  <c r="G148" i="5"/>
  <c r="J147" i="5"/>
  <c r="I147" i="5"/>
  <c r="H147" i="5"/>
  <c r="G147" i="5"/>
  <c r="J146" i="5"/>
  <c r="I146" i="5"/>
  <c r="H146" i="5"/>
  <c r="G146" i="5"/>
  <c r="J145" i="5"/>
  <c r="I145" i="5"/>
  <c r="H145" i="5"/>
  <c r="G145" i="5"/>
  <c r="J144" i="5"/>
  <c r="I144" i="5"/>
  <c r="H144" i="5"/>
  <c r="G144" i="5"/>
  <c r="J143" i="5"/>
  <c r="I143" i="5"/>
  <c r="H143" i="5"/>
  <c r="G143" i="5"/>
  <c r="J142" i="5"/>
  <c r="I142" i="5"/>
  <c r="H142" i="5"/>
  <c r="G142" i="5"/>
  <c r="J141" i="5"/>
  <c r="I141" i="5"/>
  <c r="H141" i="5"/>
  <c r="G141" i="5"/>
  <c r="J140" i="5"/>
  <c r="I140" i="5"/>
  <c r="H140" i="5"/>
  <c r="G140" i="5"/>
  <c r="J139" i="5"/>
  <c r="I139" i="5"/>
  <c r="H139" i="5"/>
  <c r="G139" i="5"/>
  <c r="J138" i="5"/>
  <c r="I138" i="5"/>
  <c r="H138" i="5"/>
  <c r="G138" i="5"/>
  <c r="J137" i="5"/>
  <c r="I137" i="5"/>
  <c r="H137" i="5"/>
  <c r="G137" i="5"/>
  <c r="J136" i="5"/>
  <c r="I136" i="5"/>
  <c r="H136" i="5"/>
  <c r="G136" i="5"/>
  <c r="J135" i="5"/>
  <c r="I135" i="5"/>
  <c r="H135" i="5"/>
  <c r="G135" i="5"/>
  <c r="J134" i="5"/>
  <c r="I134" i="5"/>
  <c r="H134" i="5"/>
  <c r="G134" i="5"/>
  <c r="J133" i="5"/>
  <c r="I133" i="5"/>
  <c r="H133" i="5"/>
  <c r="G133" i="5"/>
  <c r="J132" i="5"/>
  <c r="I132" i="5"/>
  <c r="H132" i="5"/>
  <c r="G132" i="5"/>
  <c r="J131" i="5"/>
  <c r="I131" i="5"/>
  <c r="H131" i="5"/>
  <c r="G131" i="5"/>
  <c r="J130" i="5"/>
  <c r="I130" i="5"/>
  <c r="H130" i="5"/>
  <c r="G130" i="5"/>
  <c r="J129" i="5"/>
  <c r="I129" i="5"/>
  <c r="H129" i="5"/>
  <c r="G129" i="5"/>
  <c r="J128" i="5"/>
  <c r="I128" i="5"/>
  <c r="H128" i="5"/>
  <c r="G128" i="5"/>
  <c r="J127" i="5"/>
  <c r="I127" i="5"/>
  <c r="H127" i="5"/>
  <c r="G127" i="5"/>
  <c r="J126" i="5"/>
  <c r="I126" i="5"/>
  <c r="H126" i="5"/>
  <c r="G126" i="5"/>
  <c r="J125" i="5"/>
  <c r="I125" i="5"/>
  <c r="H125" i="5"/>
  <c r="G125" i="5"/>
  <c r="J124" i="5"/>
  <c r="I124" i="5"/>
  <c r="H124" i="5"/>
  <c r="G124" i="5"/>
  <c r="J123" i="5"/>
  <c r="I123" i="5"/>
  <c r="H123" i="5"/>
  <c r="G123" i="5"/>
  <c r="J122" i="5"/>
  <c r="I122" i="5"/>
  <c r="H122" i="5"/>
  <c r="G122" i="5"/>
  <c r="J121" i="5"/>
  <c r="I121" i="5"/>
  <c r="H121" i="5"/>
  <c r="G121" i="5"/>
  <c r="J120" i="5"/>
  <c r="I120" i="5"/>
  <c r="H120" i="5"/>
  <c r="G120" i="5"/>
  <c r="J119" i="5"/>
  <c r="I119" i="5"/>
  <c r="H119" i="5"/>
  <c r="G119" i="5"/>
  <c r="J118" i="5"/>
  <c r="I118" i="5"/>
  <c r="H118" i="5"/>
  <c r="G118" i="5"/>
  <c r="J117" i="5"/>
  <c r="I117" i="5"/>
  <c r="H117" i="5"/>
  <c r="G117" i="5"/>
  <c r="J116" i="5"/>
  <c r="I116" i="5"/>
  <c r="H116" i="5"/>
  <c r="G116" i="5"/>
  <c r="J115" i="5"/>
  <c r="I115" i="5"/>
  <c r="H115" i="5"/>
  <c r="G115" i="5"/>
  <c r="J114" i="5"/>
  <c r="I114" i="5"/>
  <c r="H114" i="5"/>
  <c r="G114" i="5"/>
  <c r="J113" i="5"/>
  <c r="I113" i="5"/>
  <c r="H113" i="5"/>
  <c r="G113" i="5"/>
  <c r="J112" i="5"/>
  <c r="I112" i="5"/>
  <c r="H112" i="5"/>
  <c r="G112" i="5"/>
  <c r="J111" i="5"/>
  <c r="I111" i="5"/>
  <c r="H111" i="5"/>
  <c r="G111" i="5"/>
  <c r="J110" i="5"/>
  <c r="I110" i="5"/>
  <c r="H110" i="5"/>
  <c r="G110" i="5"/>
  <c r="J109" i="5"/>
  <c r="I109" i="5"/>
  <c r="H109" i="5"/>
  <c r="G109" i="5"/>
  <c r="J108" i="5"/>
  <c r="I108" i="5"/>
  <c r="H108" i="5"/>
  <c r="G108" i="5"/>
  <c r="J107" i="5"/>
  <c r="I107" i="5"/>
  <c r="H107" i="5"/>
  <c r="G107" i="5"/>
  <c r="J106" i="5"/>
  <c r="I106" i="5"/>
  <c r="H106" i="5"/>
  <c r="G106" i="5"/>
  <c r="J105" i="5"/>
  <c r="I105" i="5"/>
  <c r="H105" i="5"/>
  <c r="G105" i="5"/>
  <c r="J104" i="5"/>
  <c r="I104" i="5"/>
  <c r="H104" i="5"/>
  <c r="G104" i="5"/>
  <c r="J103" i="5"/>
  <c r="I103" i="5"/>
  <c r="H103" i="5"/>
  <c r="G103" i="5"/>
  <c r="J102" i="5"/>
  <c r="I102" i="5"/>
  <c r="H102" i="5"/>
  <c r="G102" i="5"/>
  <c r="J101" i="5"/>
  <c r="I101" i="5"/>
  <c r="H101" i="5"/>
  <c r="G101" i="5"/>
  <c r="J100" i="5"/>
  <c r="I100" i="5"/>
  <c r="H100" i="5"/>
  <c r="G100" i="5"/>
  <c r="J99" i="5"/>
  <c r="I99" i="5"/>
  <c r="H99" i="5"/>
  <c r="G99" i="5"/>
  <c r="J98" i="5"/>
  <c r="I98" i="5"/>
  <c r="H98" i="5"/>
  <c r="G98" i="5"/>
  <c r="J97" i="5"/>
  <c r="I97" i="5"/>
  <c r="H97" i="5"/>
  <c r="G97" i="5"/>
  <c r="J96" i="5"/>
  <c r="I96" i="5"/>
  <c r="H96" i="5"/>
  <c r="G96" i="5"/>
  <c r="J95" i="5"/>
  <c r="I95" i="5"/>
  <c r="H95" i="5"/>
  <c r="G95" i="5"/>
  <c r="J94" i="5"/>
  <c r="I94" i="5"/>
  <c r="H94" i="5"/>
  <c r="G94" i="5"/>
  <c r="J93" i="5"/>
  <c r="I93" i="5"/>
  <c r="H93" i="5"/>
  <c r="G93" i="5"/>
  <c r="J92" i="5"/>
  <c r="I92" i="5"/>
  <c r="H92" i="5"/>
  <c r="G92" i="5"/>
  <c r="J91" i="5"/>
  <c r="I91" i="5"/>
  <c r="H91" i="5"/>
  <c r="G91" i="5"/>
  <c r="J90" i="5"/>
  <c r="I90" i="5"/>
  <c r="H90" i="5"/>
  <c r="G90" i="5"/>
  <c r="J89" i="5"/>
  <c r="I89" i="5"/>
  <c r="H89" i="5"/>
  <c r="G89" i="5"/>
  <c r="J88" i="5"/>
  <c r="I88" i="5"/>
  <c r="H88" i="5"/>
  <c r="G88" i="5"/>
  <c r="J87" i="5"/>
  <c r="I87" i="5"/>
  <c r="H87" i="5"/>
  <c r="G87" i="5"/>
  <c r="J86" i="5"/>
  <c r="I86" i="5"/>
  <c r="H86" i="5"/>
  <c r="G86" i="5"/>
  <c r="J85" i="5"/>
  <c r="I85" i="5"/>
  <c r="H85" i="5"/>
  <c r="G85" i="5"/>
  <c r="J84" i="5"/>
  <c r="I84" i="5"/>
  <c r="H84" i="5"/>
  <c r="G84" i="5"/>
  <c r="J83" i="5"/>
  <c r="I83" i="5"/>
  <c r="H83" i="5"/>
  <c r="G83" i="5"/>
  <c r="J82" i="5"/>
  <c r="I82" i="5"/>
  <c r="H82" i="5"/>
  <c r="G82" i="5"/>
  <c r="J81" i="5"/>
  <c r="I81" i="5"/>
  <c r="H81" i="5"/>
  <c r="G81" i="5"/>
  <c r="J80" i="5"/>
  <c r="I80" i="5"/>
  <c r="H80" i="5"/>
  <c r="G80" i="5"/>
  <c r="J79" i="5"/>
  <c r="I79" i="5"/>
  <c r="H79" i="5"/>
  <c r="G79" i="5"/>
  <c r="J78" i="5"/>
  <c r="I78" i="5"/>
  <c r="H78" i="5"/>
  <c r="G78" i="5"/>
  <c r="J77" i="5"/>
  <c r="I77" i="5"/>
  <c r="H77" i="5"/>
  <c r="G77" i="5"/>
  <c r="J76" i="5"/>
  <c r="I76" i="5"/>
  <c r="H76" i="5"/>
  <c r="G76" i="5"/>
  <c r="J75" i="5"/>
  <c r="I75" i="5"/>
  <c r="H75" i="5"/>
  <c r="G75" i="5"/>
  <c r="J74" i="5"/>
  <c r="I74" i="5"/>
  <c r="H74" i="5"/>
  <c r="G74" i="5"/>
  <c r="J73" i="5"/>
  <c r="I73" i="5"/>
  <c r="H73" i="5"/>
  <c r="G73" i="5"/>
  <c r="J72" i="5"/>
  <c r="I72" i="5"/>
  <c r="H72" i="5"/>
  <c r="G72" i="5"/>
  <c r="J71" i="5"/>
  <c r="I71" i="5"/>
  <c r="H71" i="5"/>
  <c r="G71" i="5"/>
  <c r="J70" i="5"/>
  <c r="I70" i="5"/>
  <c r="H70" i="5"/>
  <c r="G70" i="5"/>
  <c r="J69" i="5"/>
  <c r="I69" i="5"/>
  <c r="H69" i="5"/>
  <c r="G69" i="5"/>
  <c r="J68" i="5"/>
  <c r="I68" i="5"/>
  <c r="H68" i="5"/>
  <c r="G68" i="5"/>
  <c r="J67" i="5"/>
  <c r="I67" i="5"/>
  <c r="H67" i="5"/>
  <c r="G67" i="5"/>
  <c r="J66" i="5"/>
  <c r="I66" i="5"/>
  <c r="H66" i="5"/>
  <c r="G66" i="5"/>
  <c r="J65" i="5"/>
  <c r="I65" i="5"/>
  <c r="H65" i="5"/>
  <c r="G65" i="5"/>
  <c r="J64" i="5"/>
  <c r="I64" i="5"/>
  <c r="H64" i="5"/>
  <c r="G64" i="5"/>
  <c r="J63" i="5"/>
  <c r="I63" i="5"/>
  <c r="H63" i="5"/>
  <c r="G63" i="5"/>
  <c r="J62" i="5"/>
  <c r="I62" i="5"/>
  <c r="H62" i="5"/>
  <c r="G62" i="5"/>
  <c r="J61" i="5"/>
  <c r="I61" i="5"/>
  <c r="H61" i="5"/>
  <c r="G61" i="5"/>
  <c r="J60" i="5"/>
  <c r="I60" i="5"/>
  <c r="H60" i="5"/>
  <c r="G60" i="5"/>
  <c r="J59" i="5"/>
  <c r="I59" i="5"/>
  <c r="H59" i="5"/>
  <c r="G59" i="5"/>
  <c r="J58" i="5"/>
  <c r="I58" i="5"/>
  <c r="H58" i="5"/>
  <c r="G58" i="5"/>
  <c r="J57" i="5"/>
  <c r="I57" i="5"/>
  <c r="H57" i="5"/>
  <c r="G57" i="5"/>
  <c r="J56" i="5"/>
  <c r="I56" i="5"/>
  <c r="H56" i="5"/>
  <c r="G56" i="5"/>
  <c r="J55" i="5"/>
  <c r="I55" i="5"/>
  <c r="H55" i="5"/>
  <c r="G55" i="5"/>
  <c r="J54" i="5"/>
  <c r="I54" i="5"/>
  <c r="H54" i="5"/>
  <c r="G54" i="5"/>
  <c r="J53" i="5"/>
  <c r="I53" i="5"/>
  <c r="H53" i="5"/>
  <c r="G53" i="5"/>
  <c r="J52" i="5"/>
  <c r="I52" i="5"/>
  <c r="H52" i="5"/>
  <c r="G52" i="5"/>
  <c r="J51" i="5"/>
  <c r="I51" i="5"/>
  <c r="H51" i="5"/>
  <c r="G51" i="5"/>
  <c r="J50" i="5"/>
  <c r="I50" i="5"/>
  <c r="H50" i="5"/>
  <c r="G50" i="5"/>
  <c r="J49" i="5"/>
  <c r="I49" i="5"/>
  <c r="H49" i="5"/>
  <c r="G49" i="5"/>
  <c r="J48" i="5"/>
  <c r="I48" i="5"/>
  <c r="H48" i="5"/>
  <c r="G48" i="5"/>
  <c r="J47" i="5"/>
  <c r="I47" i="5"/>
  <c r="H47" i="5"/>
  <c r="G47" i="5"/>
  <c r="J46" i="5"/>
  <c r="I46" i="5"/>
  <c r="H46" i="5"/>
  <c r="G46" i="5"/>
  <c r="J45" i="5"/>
  <c r="I45" i="5"/>
  <c r="H45" i="5"/>
  <c r="G45" i="5"/>
  <c r="J44" i="5"/>
  <c r="I44" i="5"/>
  <c r="H44" i="5"/>
  <c r="G44" i="5"/>
  <c r="J43" i="5"/>
  <c r="I43" i="5"/>
  <c r="H43" i="5"/>
  <c r="G43" i="5"/>
  <c r="J42" i="5"/>
  <c r="I42" i="5"/>
  <c r="H42" i="5"/>
  <c r="G42" i="5"/>
  <c r="J41" i="5"/>
  <c r="I41" i="5"/>
  <c r="H41" i="5"/>
  <c r="G41" i="5"/>
  <c r="J40" i="5"/>
  <c r="I40" i="5"/>
  <c r="H40" i="5"/>
  <c r="G40" i="5"/>
  <c r="J39" i="5"/>
  <c r="I39" i="5"/>
  <c r="H39" i="5"/>
  <c r="G39" i="5"/>
  <c r="J38" i="5"/>
  <c r="I38" i="5"/>
  <c r="H38" i="5"/>
  <c r="G38" i="5"/>
  <c r="J37" i="5"/>
  <c r="I37" i="5"/>
  <c r="H37" i="5"/>
  <c r="G37" i="5"/>
  <c r="J36" i="5"/>
  <c r="I36" i="5"/>
  <c r="H36" i="5"/>
  <c r="G36" i="5"/>
  <c r="J35" i="5"/>
  <c r="I35" i="5"/>
  <c r="H35" i="5"/>
  <c r="G35" i="5"/>
  <c r="J34" i="5"/>
  <c r="I34" i="5"/>
  <c r="H34" i="5"/>
  <c r="G34" i="5"/>
  <c r="J33" i="5"/>
  <c r="I33" i="5"/>
  <c r="H33" i="5"/>
  <c r="G33" i="5"/>
  <c r="J32" i="5"/>
  <c r="I32" i="5"/>
  <c r="H32" i="5"/>
  <c r="G32" i="5"/>
  <c r="J31" i="5"/>
  <c r="I31" i="5"/>
  <c r="H31" i="5"/>
  <c r="G31" i="5"/>
  <c r="J30" i="5"/>
  <c r="I30" i="5"/>
  <c r="H30" i="5"/>
  <c r="G30" i="5"/>
  <c r="J29" i="5"/>
  <c r="I29" i="5"/>
  <c r="H29" i="5"/>
  <c r="G29" i="5"/>
  <c r="J28" i="5"/>
  <c r="I28" i="5"/>
  <c r="H28" i="5"/>
  <c r="G28" i="5"/>
  <c r="J27" i="5"/>
  <c r="I27" i="5"/>
  <c r="H27" i="5"/>
  <c r="G27" i="5"/>
  <c r="J26" i="5"/>
  <c r="I26" i="5"/>
  <c r="H26" i="5"/>
  <c r="G26" i="5"/>
  <c r="J25" i="5"/>
  <c r="I25" i="5"/>
  <c r="H25" i="5"/>
  <c r="G25" i="5"/>
  <c r="J24" i="5"/>
  <c r="I24" i="5"/>
  <c r="H24" i="5"/>
  <c r="G24" i="5"/>
  <c r="J23" i="5"/>
  <c r="I23" i="5"/>
  <c r="H23" i="5"/>
  <c r="G23" i="5"/>
  <c r="J22" i="5"/>
  <c r="I22" i="5"/>
  <c r="H22" i="5"/>
  <c r="G22" i="5"/>
  <c r="J21" i="5"/>
  <c r="I21" i="5"/>
  <c r="H21" i="5"/>
  <c r="G21" i="5"/>
  <c r="J20" i="5"/>
  <c r="I20" i="5"/>
  <c r="H20" i="5"/>
  <c r="G20" i="5"/>
  <c r="J19" i="5"/>
  <c r="I19" i="5"/>
  <c r="H19" i="5"/>
  <c r="G19" i="5"/>
  <c r="J18" i="5"/>
  <c r="I18" i="5"/>
  <c r="H18" i="5"/>
  <c r="G18" i="5"/>
  <c r="J17" i="5"/>
  <c r="I17" i="5"/>
  <c r="H17" i="5"/>
  <c r="G17" i="5"/>
  <c r="J16" i="5"/>
  <c r="I16" i="5"/>
  <c r="H16" i="5"/>
  <c r="G16" i="5"/>
  <c r="J15" i="5"/>
  <c r="I15" i="5"/>
  <c r="H15" i="5"/>
  <c r="G15" i="5"/>
  <c r="J14" i="5"/>
  <c r="I14" i="5"/>
  <c r="H14" i="5"/>
  <c r="G14" i="5"/>
  <c r="J13" i="5"/>
  <c r="I13" i="5"/>
  <c r="H13" i="5"/>
  <c r="G13" i="5"/>
  <c r="J12" i="5"/>
  <c r="I12" i="5"/>
  <c r="H12" i="5"/>
  <c r="G12" i="5"/>
  <c r="J11" i="5"/>
  <c r="I11" i="5"/>
  <c r="H11" i="5"/>
  <c r="G11" i="5"/>
  <c r="J10" i="5"/>
  <c r="I10" i="5"/>
  <c r="H10" i="5"/>
  <c r="G10" i="5"/>
  <c r="J9" i="5"/>
  <c r="I9" i="5"/>
  <c r="H9" i="5"/>
  <c r="G9" i="5"/>
  <c r="J8" i="5"/>
  <c r="I8" i="5"/>
  <c r="H8" i="5"/>
  <c r="G8" i="5"/>
  <c r="J7" i="5"/>
  <c r="I7" i="5"/>
  <c r="H7" i="5"/>
  <c r="G7" i="5"/>
  <c r="J6" i="5"/>
  <c r="I6" i="5"/>
  <c r="H6" i="5"/>
  <c r="G6" i="5"/>
  <c r="J5" i="5"/>
  <c r="I5" i="5"/>
  <c r="H5" i="5"/>
  <c r="G5" i="5"/>
  <c r="B374" i="6"/>
  <c r="B373" i="6"/>
  <c r="B372" i="6"/>
  <c r="B371" i="6"/>
  <c r="B370" i="6"/>
  <c r="B369" i="6"/>
  <c r="B368" i="6"/>
  <c r="B367" i="6"/>
  <c r="B366" i="6"/>
  <c r="B365" i="6"/>
  <c r="B364" i="6"/>
  <c r="B363" i="6"/>
  <c r="B362" i="6"/>
  <c r="B361" i="6"/>
  <c r="B360" i="6"/>
  <c r="B359" i="6"/>
  <c r="B358" i="6"/>
  <c r="B357" i="6"/>
  <c r="B356" i="6"/>
  <c r="B355" i="6"/>
  <c r="B354" i="6"/>
  <c r="B353" i="6"/>
  <c r="B352" i="6"/>
  <c r="B351" i="6"/>
  <c r="B350" i="6"/>
  <c r="B349" i="6"/>
  <c r="B348" i="6"/>
  <c r="B347" i="6"/>
  <c r="B346" i="6"/>
  <c r="B345" i="6"/>
  <c r="B344" i="6"/>
  <c r="B343" i="6"/>
  <c r="B342" i="6"/>
  <c r="B341" i="6"/>
  <c r="B340" i="6"/>
  <c r="B339" i="6"/>
  <c r="B338" i="6"/>
  <c r="B337" i="6"/>
  <c r="B336" i="6"/>
  <c r="B335" i="6"/>
  <c r="B334" i="6"/>
  <c r="B333" i="6"/>
  <c r="B332" i="6"/>
  <c r="B331" i="6"/>
  <c r="B330" i="6"/>
  <c r="B329" i="6"/>
  <c r="B328" i="6"/>
  <c r="B327" i="6"/>
  <c r="B326" i="6"/>
  <c r="B325" i="6"/>
  <c r="B324" i="6"/>
  <c r="B323" i="6"/>
  <c r="B322" i="6"/>
  <c r="B321" i="6"/>
  <c r="B320" i="6"/>
  <c r="B319" i="6"/>
  <c r="B318" i="6"/>
  <c r="B317" i="6"/>
  <c r="B316" i="6"/>
  <c r="B315" i="6"/>
  <c r="B314" i="6"/>
  <c r="B313" i="6"/>
  <c r="B312" i="6"/>
  <c r="B311" i="6"/>
  <c r="B310" i="6"/>
  <c r="B309" i="6"/>
  <c r="B308" i="6"/>
  <c r="B307" i="6"/>
  <c r="B306" i="6"/>
  <c r="B305" i="6"/>
  <c r="B304" i="6"/>
  <c r="B303" i="6"/>
  <c r="B302" i="6"/>
  <c r="B301" i="6"/>
  <c r="B300" i="6"/>
  <c r="B299" i="6"/>
  <c r="B298" i="6"/>
  <c r="B297" i="6"/>
  <c r="B296" i="6"/>
  <c r="B295" i="6"/>
  <c r="B294" i="6"/>
  <c r="B293" i="6"/>
  <c r="B292" i="6"/>
  <c r="B291" i="6"/>
  <c r="B290" i="6"/>
  <c r="B289" i="6"/>
  <c r="B288" i="6"/>
  <c r="B287" i="6"/>
  <c r="B286" i="6"/>
  <c r="B285" i="6"/>
  <c r="B284" i="6"/>
  <c r="B283" i="6"/>
  <c r="B282" i="6"/>
  <c r="B281" i="6"/>
  <c r="B280" i="6"/>
  <c r="B279" i="6"/>
  <c r="B278" i="6"/>
  <c r="B277" i="6"/>
  <c r="B276" i="6"/>
  <c r="B275" i="6"/>
  <c r="B274" i="6"/>
  <c r="B273" i="6"/>
  <c r="B272" i="6"/>
  <c r="B271" i="6"/>
  <c r="B270" i="6"/>
  <c r="B269" i="6"/>
  <c r="B268" i="6"/>
  <c r="B267" i="6"/>
  <c r="B266" i="6"/>
  <c r="B265" i="6"/>
  <c r="B264" i="6"/>
  <c r="B263" i="6"/>
  <c r="B262" i="6"/>
  <c r="B261" i="6"/>
  <c r="B260" i="6"/>
  <c r="B259" i="6"/>
  <c r="B258" i="6"/>
  <c r="B257" i="6"/>
  <c r="B256" i="6"/>
  <c r="B255" i="6"/>
  <c r="B254" i="6"/>
  <c r="B253" i="6"/>
  <c r="B252" i="6"/>
  <c r="B251" i="6"/>
  <c r="B250" i="6"/>
  <c r="B249" i="6"/>
  <c r="B248" i="6"/>
  <c r="B247" i="6"/>
  <c r="B246" i="6"/>
  <c r="B245" i="6"/>
  <c r="B244" i="6"/>
  <c r="B243" i="6"/>
  <c r="B242" i="6"/>
  <c r="B241" i="6"/>
  <c r="B240" i="6"/>
  <c r="B239" i="6"/>
  <c r="B238" i="6"/>
  <c r="B237" i="6"/>
  <c r="B236" i="6"/>
  <c r="B235" i="6"/>
  <c r="B234" i="6"/>
  <c r="B233" i="6"/>
  <c r="B232" i="6"/>
  <c r="B231" i="6"/>
  <c r="B230" i="6"/>
  <c r="B229" i="6"/>
  <c r="B228" i="6"/>
  <c r="B227" i="6"/>
  <c r="B226" i="6"/>
  <c r="B225" i="6"/>
  <c r="B224" i="6"/>
  <c r="B223" i="6"/>
  <c r="B222" i="6"/>
  <c r="B221" i="6"/>
  <c r="B220" i="6"/>
  <c r="B219" i="6"/>
  <c r="B218" i="6"/>
  <c r="B217" i="6"/>
  <c r="B216" i="6"/>
  <c r="B215" i="6"/>
  <c r="B214" i="6"/>
  <c r="B213" i="6"/>
  <c r="B212" i="6"/>
  <c r="B211" i="6"/>
  <c r="B210" i="6"/>
  <c r="B209" i="6"/>
  <c r="B208" i="6"/>
  <c r="B207" i="6"/>
  <c r="B206" i="6"/>
  <c r="B205" i="6"/>
  <c r="B204" i="6"/>
  <c r="B203" i="6"/>
  <c r="B202" i="6"/>
  <c r="B201" i="6"/>
  <c r="B200" i="6"/>
  <c r="B199" i="6"/>
  <c r="B198" i="6"/>
  <c r="B197" i="6"/>
  <c r="B196" i="6"/>
  <c r="B195" i="6"/>
  <c r="B194" i="6"/>
  <c r="B193" i="6"/>
  <c r="B192" i="6"/>
  <c r="B191" i="6"/>
  <c r="B190" i="6"/>
  <c r="B189" i="6"/>
  <c r="B188" i="6"/>
  <c r="B187" i="6"/>
  <c r="B186" i="6"/>
  <c r="B185" i="6"/>
  <c r="B184" i="6"/>
  <c r="B183" i="6"/>
  <c r="B182" i="6"/>
  <c r="B181" i="6"/>
  <c r="B180" i="6"/>
  <c r="B179" i="6"/>
  <c r="B178" i="6"/>
  <c r="B177" i="6"/>
  <c r="B176" i="6"/>
  <c r="B175" i="6"/>
  <c r="B174" i="6"/>
  <c r="B173" i="6"/>
  <c r="B172" i="6"/>
  <c r="B171" i="6"/>
  <c r="B170" i="6"/>
  <c r="B169" i="6"/>
  <c r="B168" i="6"/>
  <c r="B167" i="6"/>
  <c r="B166" i="6"/>
  <c r="B165" i="6"/>
  <c r="B164" i="6"/>
  <c r="B163" i="6"/>
  <c r="B162" i="6"/>
  <c r="B161" i="6"/>
  <c r="B160" i="6"/>
  <c r="B159" i="6"/>
  <c r="B158" i="6"/>
  <c r="B157" i="6"/>
  <c r="B156" i="6"/>
  <c r="B155" i="6"/>
  <c r="B154" i="6"/>
  <c r="B153" i="6"/>
  <c r="B152" i="6"/>
  <c r="B151" i="6"/>
  <c r="B150" i="6"/>
  <c r="B149" i="6"/>
  <c r="B148" i="6"/>
  <c r="B147" i="6"/>
  <c r="B146" i="6"/>
  <c r="B145" i="6"/>
  <c r="B144" i="6"/>
  <c r="B143" i="6"/>
  <c r="B142" i="6"/>
  <c r="B141" i="6"/>
  <c r="B140" i="6"/>
  <c r="B139" i="6"/>
  <c r="B138" i="6"/>
  <c r="B137" i="6"/>
  <c r="B136" i="6"/>
  <c r="B135" i="6"/>
  <c r="B134" i="6"/>
  <c r="B133" i="6"/>
  <c r="B132" i="6"/>
  <c r="B131" i="6"/>
  <c r="B130" i="6"/>
  <c r="B129" i="6"/>
  <c r="B128" i="6"/>
  <c r="B127" i="6"/>
  <c r="B126" i="6"/>
  <c r="B125" i="6"/>
  <c r="B124" i="6"/>
  <c r="B123" i="6"/>
  <c r="B122" i="6"/>
  <c r="B121" i="6"/>
  <c r="B120" i="6"/>
  <c r="B119" i="6"/>
  <c r="B118" i="6"/>
  <c r="B117" i="6"/>
  <c r="B116" i="6"/>
  <c r="B115" i="6"/>
  <c r="B114" i="6"/>
  <c r="B113" i="6"/>
  <c r="B112" i="6"/>
  <c r="B111" i="6"/>
  <c r="B110" i="6"/>
  <c r="B109" i="6"/>
  <c r="B108" i="6"/>
  <c r="B107" i="6"/>
  <c r="B106" i="6"/>
  <c r="B105" i="6"/>
  <c r="B104" i="6"/>
  <c r="B103" i="6"/>
  <c r="B102" i="6"/>
  <c r="B101" i="6"/>
  <c r="B100" i="6"/>
  <c r="B99" i="6"/>
  <c r="B98" i="6"/>
  <c r="B97" i="6"/>
  <c r="B96" i="6"/>
  <c r="B95" i="6"/>
  <c r="B94" i="6"/>
  <c r="B93" i="6"/>
  <c r="B92" i="6"/>
  <c r="B91" i="6"/>
  <c r="B90" i="6"/>
  <c r="B89" i="6"/>
  <c r="B88" i="6"/>
  <c r="B87" i="6"/>
  <c r="B86" i="6"/>
  <c r="B85" i="6"/>
  <c r="B84" i="6"/>
  <c r="B83" i="6"/>
  <c r="B82" i="6"/>
  <c r="B81" i="6"/>
  <c r="B80" i="6"/>
  <c r="B79" i="6"/>
  <c r="B78" i="6"/>
  <c r="B77" i="6"/>
  <c r="B76" i="6"/>
  <c r="B75" i="6"/>
  <c r="B74" i="6"/>
  <c r="B73" i="6"/>
  <c r="B72" i="6"/>
  <c r="B71" i="6"/>
  <c r="B70" i="6"/>
  <c r="B69" i="6"/>
  <c r="B68" i="6"/>
  <c r="B67" i="6"/>
  <c r="B66" i="6"/>
  <c r="B65" i="6"/>
  <c r="B64" i="6"/>
  <c r="B63" i="6"/>
  <c r="B62" i="6"/>
  <c r="B61" i="6"/>
  <c r="B60" i="6"/>
  <c r="B59" i="6"/>
  <c r="B58" i="6"/>
  <c r="B57" i="6"/>
  <c r="B56" i="6"/>
  <c r="B55" i="6"/>
  <c r="B54" i="6"/>
  <c r="B53" i="6"/>
  <c r="B52" i="6"/>
  <c r="B51" i="6"/>
  <c r="B50" i="6"/>
  <c r="B49" i="6"/>
  <c r="B48" i="6"/>
  <c r="B47" i="6"/>
  <c r="B46" i="6"/>
  <c r="B45" i="6"/>
  <c r="B44" i="6"/>
  <c r="B43" i="6"/>
  <c r="B42" i="6"/>
  <c r="B41" i="6"/>
  <c r="B40" i="6"/>
  <c r="B39" i="6"/>
  <c r="B38" i="6"/>
  <c r="B37" i="6"/>
  <c r="B36" i="6"/>
  <c r="B35" i="6"/>
  <c r="B34" i="6"/>
  <c r="B33" i="6"/>
  <c r="B32" i="6"/>
  <c r="B31" i="6"/>
  <c r="B30" i="6"/>
  <c r="B29" i="6"/>
  <c r="B28" i="6"/>
  <c r="B27" i="6"/>
  <c r="B26" i="6"/>
  <c r="B25" i="6"/>
  <c r="B24" i="6"/>
  <c r="B23" i="6"/>
  <c r="B22" i="6"/>
  <c r="B21" i="6"/>
  <c r="B20" i="6"/>
  <c r="B19" i="6"/>
  <c r="B18" i="6"/>
  <c r="B17" i="6"/>
  <c r="B16" i="6"/>
  <c r="B15" i="6"/>
  <c r="B14" i="6"/>
  <c r="B13" i="6"/>
  <c r="B12" i="6"/>
  <c r="B11" i="6"/>
  <c r="B10" i="6"/>
  <c r="B9" i="6"/>
  <c r="B8" i="6"/>
  <c r="B7" i="6"/>
  <c r="B6" i="6"/>
  <c r="B5" i="6"/>
  <c r="B4" i="6"/>
  <c r="I4" i="12"/>
  <c r="H4" i="12"/>
  <c r="G4" i="12"/>
  <c r="B8" i="15"/>
  <c r="B9" i="15" s="1"/>
  <c r="B10" i="15" s="1"/>
  <c r="B11" i="15" s="1"/>
  <c r="L13" i="5" l="1"/>
  <c r="O5" i="5"/>
  <c r="O8" i="5"/>
  <c r="O11" i="5"/>
  <c r="O14" i="5"/>
  <c r="L14" i="5"/>
  <c r="L15" i="5"/>
  <c r="L5" i="5"/>
  <c r="L6" i="5"/>
  <c r="L7" i="5"/>
  <c r="P15" i="5"/>
  <c r="L8" i="5"/>
  <c r="O4" i="12"/>
  <c r="L4" i="12"/>
  <c r="F18" i="11"/>
  <c r="D18" i="11"/>
  <c r="B7" i="12"/>
  <c r="B8" i="12" s="1"/>
  <c r="A6" i="12"/>
  <c r="I6" i="12" s="1"/>
  <c r="A6" i="11"/>
  <c r="I17" i="11"/>
  <c r="I16" i="11"/>
  <c r="I15" i="11"/>
  <c r="I14" i="11"/>
  <c r="I13" i="11"/>
  <c r="I12" i="11"/>
  <c r="I11" i="11"/>
  <c r="I10" i="11"/>
  <c r="I9" i="11"/>
  <c r="I8" i="11"/>
  <c r="I7" i="11"/>
  <c r="I6" i="11"/>
  <c r="E7" i="11"/>
  <c r="E8" i="11" s="1"/>
  <c r="B7" i="11"/>
  <c r="B8" i="11" s="1"/>
  <c r="F6" i="11"/>
  <c r="F7" i="11" s="1"/>
  <c r="F8" i="11" s="1"/>
  <c r="F9" i="11" s="1"/>
  <c r="F10" i="11" s="1"/>
  <c r="F11" i="11" s="1"/>
  <c r="F12" i="11" s="1"/>
  <c r="F13" i="11" s="1"/>
  <c r="F14" i="11" s="1"/>
  <c r="F15" i="11" s="1"/>
  <c r="F16" i="11" s="1"/>
  <c r="F17" i="11" s="1"/>
  <c r="D6" i="11"/>
  <c r="D7" i="11" s="1"/>
  <c r="D8" i="11" s="1"/>
  <c r="D9" i="11" s="1"/>
  <c r="D10" i="11" s="1"/>
  <c r="D11" i="11" s="1"/>
  <c r="D12" i="11" s="1"/>
  <c r="D13" i="11" s="1"/>
  <c r="D14" i="11" s="1"/>
  <c r="D15" i="11" s="1"/>
  <c r="D16" i="11" s="1"/>
  <c r="D17" i="11" s="1"/>
  <c r="E6" i="12" l="1"/>
  <c r="A8" i="12"/>
  <c r="B9" i="12"/>
  <c r="A7" i="12"/>
  <c r="A7" i="11"/>
  <c r="A8" i="11"/>
  <c r="E9" i="11"/>
  <c r="E10" i="11" s="1"/>
  <c r="E11" i="11" s="1"/>
  <c r="E12" i="11" s="1"/>
  <c r="E13" i="11" s="1"/>
  <c r="E14" i="11" s="1"/>
  <c r="E15" i="11" s="1"/>
  <c r="E16" i="11" s="1"/>
  <c r="E17" i="11" s="1"/>
  <c r="B9" i="11"/>
  <c r="K49" i="9" a="1"/>
  <c r="K49" i="9" s="1"/>
  <c r="H49" i="9" a="1"/>
  <c r="H49" i="9" s="1"/>
  <c r="P195" i="9"/>
  <c r="O195" i="9"/>
  <c r="N195" i="9"/>
  <c r="M195" i="9"/>
  <c r="L195" i="9"/>
  <c r="K195" i="9"/>
  <c r="J195" i="9"/>
  <c r="I195" i="9"/>
  <c r="H195" i="9"/>
  <c r="P194" i="9"/>
  <c r="O194" i="9"/>
  <c r="N194" i="9"/>
  <c r="M194" i="9"/>
  <c r="L194" i="9"/>
  <c r="K194" i="9"/>
  <c r="J194" i="9"/>
  <c r="I194" i="9"/>
  <c r="H194" i="9"/>
  <c r="P193" i="9"/>
  <c r="O193" i="9"/>
  <c r="N193" i="9"/>
  <c r="M193" i="9"/>
  <c r="L193" i="9"/>
  <c r="K193" i="9"/>
  <c r="J193" i="9"/>
  <c r="I193" i="9"/>
  <c r="H193" i="9"/>
  <c r="P192" i="9"/>
  <c r="O192" i="9"/>
  <c r="N192" i="9"/>
  <c r="M192" i="9"/>
  <c r="L192" i="9"/>
  <c r="K192" i="9"/>
  <c r="J192" i="9"/>
  <c r="I192" i="9"/>
  <c r="H192" i="9"/>
  <c r="P191" i="9"/>
  <c r="O191" i="9"/>
  <c r="N191" i="9"/>
  <c r="M191" i="9"/>
  <c r="L191" i="9"/>
  <c r="K191" i="9"/>
  <c r="J191" i="9"/>
  <c r="I191" i="9"/>
  <c r="H191" i="9"/>
  <c r="P190" i="9"/>
  <c r="O190" i="9"/>
  <c r="N190" i="9"/>
  <c r="M190" i="9"/>
  <c r="L190" i="9"/>
  <c r="K190" i="9"/>
  <c r="J190" i="9"/>
  <c r="I190" i="9"/>
  <c r="H190" i="9"/>
  <c r="P189" i="9"/>
  <c r="O189" i="9"/>
  <c r="N189" i="9"/>
  <c r="M189" i="9"/>
  <c r="L189" i="9"/>
  <c r="K189" i="9"/>
  <c r="J189" i="9"/>
  <c r="I189" i="9"/>
  <c r="H189" i="9"/>
  <c r="P188" i="9"/>
  <c r="O188" i="9"/>
  <c r="N188" i="9"/>
  <c r="M188" i="9"/>
  <c r="L188" i="9"/>
  <c r="K188" i="9"/>
  <c r="J188" i="9"/>
  <c r="I188" i="9"/>
  <c r="H188" i="9"/>
  <c r="P187" i="9"/>
  <c r="O187" i="9"/>
  <c r="N187" i="9"/>
  <c r="M187" i="9"/>
  <c r="L187" i="9"/>
  <c r="K187" i="9"/>
  <c r="J187" i="9"/>
  <c r="I187" i="9"/>
  <c r="H187" i="9"/>
  <c r="P186" i="9"/>
  <c r="O186" i="9"/>
  <c r="N186" i="9"/>
  <c r="M186" i="9"/>
  <c r="L186" i="9"/>
  <c r="K186" i="9"/>
  <c r="J186" i="9"/>
  <c r="I186" i="9"/>
  <c r="H186" i="9"/>
  <c r="P185" i="9"/>
  <c r="O185" i="9"/>
  <c r="N185" i="9"/>
  <c r="M185" i="9"/>
  <c r="L185" i="9"/>
  <c r="K185" i="9"/>
  <c r="J185" i="9"/>
  <c r="I185" i="9"/>
  <c r="H185" i="9"/>
  <c r="P184" i="9"/>
  <c r="O184" i="9"/>
  <c r="N184" i="9"/>
  <c r="M184" i="9"/>
  <c r="L184" i="9"/>
  <c r="K184" i="9"/>
  <c r="J184" i="9"/>
  <c r="I184" i="9"/>
  <c r="H184" i="9"/>
  <c r="P137" i="9"/>
  <c r="O137" i="9"/>
  <c r="N137" i="9"/>
  <c r="M137" i="9"/>
  <c r="L137" i="9"/>
  <c r="K137" i="9"/>
  <c r="J137" i="9"/>
  <c r="I137" i="9"/>
  <c r="H137" i="9"/>
  <c r="P136" i="9"/>
  <c r="O136" i="9"/>
  <c r="N136" i="9"/>
  <c r="M136" i="9"/>
  <c r="L136" i="9"/>
  <c r="K136" i="9"/>
  <c r="J136" i="9"/>
  <c r="I136" i="9"/>
  <c r="H136" i="9"/>
  <c r="P135" i="9"/>
  <c r="O135" i="9"/>
  <c r="N135" i="9"/>
  <c r="M135" i="9"/>
  <c r="L135" i="9"/>
  <c r="K135" i="9"/>
  <c r="J135" i="9"/>
  <c r="I135" i="9"/>
  <c r="H135" i="9"/>
  <c r="P134" i="9"/>
  <c r="O134" i="9"/>
  <c r="N134" i="9"/>
  <c r="M134" i="9"/>
  <c r="L134" i="9"/>
  <c r="K134" i="9"/>
  <c r="J134" i="9"/>
  <c r="I134" i="9"/>
  <c r="H134" i="9"/>
  <c r="P133" i="9"/>
  <c r="O133" i="9"/>
  <c r="N133" i="9"/>
  <c r="M133" i="9"/>
  <c r="L133" i="9"/>
  <c r="K133" i="9"/>
  <c r="J133" i="9"/>
  <c r="I133" i="9"/>
  <c r="H133" i="9"/>
  <c r="P132" i="9"/>
  <c r="O132" i="9"/>
  <c r="N132" i="9"/>
  <c r="M132" i="9"/>
  <c r="L132" i="9"/>
  <c r="K132" i="9"/>
  <c r="J132" i="9"/>
  <c r="I132" i="9"/>
  <c r="H132" i="9"/>
  <c r="P131" i="9"/>
  <c r="O131" i="9"/>
  <c r="N131" i="9"/>
  <c r="M131" i="9"/>
  <c r="L131" i="9"/>
  <c r="K131" i="9"/>
  <c r="J131" i="9"/>
  <c r="I131" i="9"/>
  <c r="H131" i="9"/>
  <c r="P130" i="9"/>
  <c r="O130" i="9"/>
  <c r="N130" i="9"/>
  <c r="M130" i="9"/>
  <c r="L130" i="9"/>
  <c r="K130" i="9"/>
  <c r="J130" i="9"/>
  <c r="I130" i="9"/>
  <c r="H130" i="9"/>
  <c r="P129" i="9"/>
  <c r="O129" i="9"/>
  <c r="N129" i="9"/>
  <c r="M129" i="9"/>
  <c r="L129" i="9"/>
  <c r="K129" i="9"/>
  <c r="J129" i="9"/>
  <c r="I129" i="9"/>
  <c r="H129" i="9"/>
  <c r="P128" i="9"/>
  <c r="O128" i="9"/>
  <c r="N128" i="9"/>
  <c r="M128" i="9"/>
  <c r="L128" i="9"/>
  <c r="K128" i="9"/>
  <c r="J128" i="9"/>
  <c r="I128" i="9"/>
  <c r="H128" i="9"/>
  <c r="P127" i="9"/>
  <c r="O127" i="9"/>
  <c r="N127" i="9"/>
  <c r="M127" i="9"/>
  <c r="L127" i="9"/>
  <c r="K127" i="9"/>
  <c r="J127" i="9"/>
  <c r="I127" i="9"/>
  <c r="H127" i="9"/>
  <c r="P126" i="9"/>
  <c r="O126" i="9"/>
  <c r="N126" i="9"/>
  <c r="M126" i="9"/>
  <c r="L126" i="9"/>
  <c r="K126" i="9"/>
  <c r="J126" i="9"/>
  <c r="I126" i="9"/>
  <c r="H126" i="9"/>
  <c r="P123" i="9"/>
  <c r="O123" i="9"/>
  <c r="N123" i="9"/>
  <c r="M123" i="9"/>
  <c r="L123" i="9"/>
  <c r="K123" i="9"/>
  <c r="J123" i="9"/>
  <c r="I123" i="9"/>
  <c r="H123" i="9"/>
  <c r="P122" i="9"/>
  <c r="O122" i="9"/>
  <c r="N122" i="9"/>
  <c r="M122" i="9"/>
  <c r="L122" i="9"/>
  <c r="K122" i="9"/>
  <c r="J122" i="9"/>
  <c r="I122" i="9"/>
  <c r="H122" i="9"/>
  <c r="P121" i="9"/>
  <c r="O121" i="9"/>
  <c r="N121" i="9"/>
  <c r="M121" i="9"/>
  <c r="L121" i="9"/>
  <c r="K121" i="9"/>
  <c r="J121" i="9"/>
  <c r="I121" i="9"/>
  <c r="H121" i="9"/>
  <c r="P120" i="9"/>
  <c r="O120" i="9"/>
  <c r="N120" i="9"/>
  <c r="M120" i="9"/>
  <c r="L120" i="9"/>
  <c r="K120" i="9"/>
  <c r="J120" i="9"/>
  <c r="I120" i="9"/>
  <c r="H120" i="9"/>
  <c r="P119" i="9"/>
  <c r="O119" i="9"/>
  <c r="N119" i="9"/>
  <c r="M119" i="9"/>
  <c r="L119" i="9"/>
  <c r="K119" i="9"/>
  <c r="J119" i="9"/>
  <c r="I119" i="9"/>
  <c r="H119" i="9"/>
  <c r="P118" i="9"/>
  <c r="O118" i="9"/>
  <c r="N118" i="9"/>
  <c r="M118" i="9"/>
  <c r="L118" i="9"/>
  <c r="K118" i="9"/>
  <c r="J118" i="9"/>
  <c r="I118" i="9"/>
  <c r="H118" i="9"/>
  <c r="P117" i="9"/>
  <c r="O117" i="9"/>
  <c r="N117" i="9"/>
  <c r="M117" i="9"/>
  <c r="L117" i="9"/>
  <c r="K117" i="9"/>
  <c r="J117" i="9"/>
  <c r="I117" i="9"/>
  <c r="H117" i="9"/>
  <c r="P116" i="9"/>
  <c r="O116" i="9"/>
  <c r="N116" i="9"/>
  <c r="M116" i="9"/>
  <c r="L116" i="9"/>
  <c r="K116" i="9"/>
  <c r="J116" i="9"/>
  <c r="I116" i="9"/>
  <c r="H116" i="9"/>
  <c r="P115" i="9"/>
  <c r="O115" i="9"/>
  <c r="N115" i="9"/>
  <c r="M115" i="9"/>
  <c r="L115" i="9"/>
  <c r="K115" i="9"/>
  <c r="J115" i="9"/>
  <c r="I115" i="9"/>
  <c r="H115" i="9"/>
  <c r="P114" i="9"/>
  <c r="O114" i="9"/>
  <c r="N114" i="9"/>
  <c r="M114" i="9"/>
  <c r="L114" i="9"/>
  <c r="K114" i="9"/>
  <c r="J114" i="9"/>
  <c r="I114" i="9"/>
  <c r="H114" i="9"/>
  <c r="P113" i="9"/>
  <c r="O113" i="9"/>
  <c r="N113" i="9"/>
  <c r="M113" i="9"/>
  <c r="L113" i="9"/>
  <c r="K113" i="9"/>
  <c r="J113" i="9"/>
  <c r="I113" i="9"/>
  <c r="H113" i="9"/>
  <c r="P112" i="9"/>
  <c r="O112" i="9"/>
  <c r="N112" i="9"/>
  <c r="M112" i="9"/>
  <c r="L112" i="9"/>
  <c r="K112" i="9"/>
  <c r="J112" i="9"/>
  <c r="I112" i="9"/>
  <c r="H112" i="9"/>
  <c r="P46" i="9"/>
  <c r="P147" i="9" s="1"/>
  <c r="O46" i="9"/>
  <c r="O140" i="9" s="1"/>
  <c r="N46" i="9"/>
  <c r="N149" i="9" s="1"/>
  <c r="M46" i="9"/>
  <c r="M142" i="9" s="1"/>
  <c r="L46" i="9"/>
  <c r="L151" i="9" s="1"/>
  <c r="K46" i="9"/>
  <c r="K144" i="9" s="1"/>
  <c r="J46" i="9"/>
  <c r="J144" i="9" s="1"/>
  <c r="I46" i="9"/>
  <c r="I146" i="9" s="1"/>
  <c r="H46" i="9"/>
  <c r="H146" i="9" s="1"/>
  <c r="P79" i="9"/>
  <c r="O79" i="9"/>
  <c r="N79" i="9"/>
  <c r="M79" i="9"/>
  <c r="L79" i="9"/>
  <c r="K79" i="9"/>
  <c r="J79" i="9"/>
  <c r="I79" i="9"/>
  <c r="P78" i="9"/>
  <c r="O78" i="9"/>
  <c r="N78" i="9"/>
  <c r="M78" i="9"/>
  <c r="L78" i="9"/>
  <c r="K78" i="9"/>
  <c r="J78" i="9"/>
  <c r="I78" i="9"/>
  <c r="P77" i="9"/>
  <c r="O77" i="9"/>
  <c r="N77" i="9"/>
  <c r="M77" i="9"/>
  <c r="L77" i="9"/>
  <c r="K77" i="9"/>
  <c r="J77" i="9"/>
  <c r="I77" i="9"/>
  <c r="P76" i="9"/>
  <c r="O76" i="9"/>
  <c r="N76" i="9"/>
  <c r="M76" i="9"/>
  <c r="L76" i="9"/>
  <c r="K76" i="9"/>
  <c r="J76" i="9"/>
  <c r="I76" i="9"/>
  <c r="P75" i="9"/>
  <c r="O75" i="9"/>
  <c r="N75" i="9"/>
  <c r="M75" i="9"/>
  <c r="L75" i="9"/>
  <c r="K75" i="9"/>
  <c r="J75" i="9"/>
  <c r="I75" i="9"/>
  <c r="P74" i="9"/>
  <c r="O74" i="9"/>
  <c r="N74" i="9"/>
  <c r="M74" i="9"/>
  <c r="L74" i="9"/>
  <c r="K74" i="9"/>
  <c r="J74" i="9"/>
  <c r="I74" i="9"/>
  <c r="P73" i="9"/>
  <c r="O73" i="9"/>
  <c r="N73" i="9"/>
  <c r="M73" i="9"/>
  <c r="L73" i="9"/>
  <c r="K73" i="9"/>
  <c r="J73" i="9"/>
  <c r="I73" i="9"/>
  <c r="P72" i="9"/>
  <c r="O72" i="9"/>
  <c r="N72" i="9"/>
  <c r="M72" i="9"/>
  <c r="L72" i="9"/>
  <c r="K72" i="9"/>
  <c r="J72" i="9"/>
  <c r="I72" i="9"/>
  <c r="P71" i="9"/>
  <c r="O71" i="9"/>
  <c r="N71" i="9"/>
  <c r="M71" i="9"/>
  <c r="L71" i="9"/>
  <c r="K71" i="9"/>
  <c r="J71" i="9"/>
  <c r="I71" i="9"/>
  <c r="P70" i="9"/>
  <c r="O70" i="9"/>
  <c r="N70" i="9"/>
  <c r="M70" i="9"/>
  <c r="L70" i="9"/>
  <c r="K70" i="9"/>
  <c r="J70" i="9"/>
  <c r="I70" i="9"/>
  <c r="P69" i="9"/>
  <c r="O69" i="9"/>
  <c r="N69" i="9"/>
  <c r="M69" i="9"/>
  <c r="L69" i="9"/>
  <c r="K69" i="9"/>
  <c r="J69" i="9"/>
  <c r="I69" i="9"/>
  <c r="P68" i="9"/>
  <c r="O68" i="9"/>
  <c r="N68" i="9"/>
  <c r="M68" i="9"/>
  <c r="L68" i="9"/>
  <c r="K68" i="9"/>
  <c r="J68" i="9"/>
  <c r="I68" i="9"/>
  <c r="H79" i="9"/>
  <c r="H78" i="9"/>
  <c r="H77" i="9"/>
  <c r="H76" i="9"/>
  <c r="H75" i="9"/>
  <c r="H74" i="9"/>
  <c r="H73" i="9"/>
  <c r="H72" i="9"/>
  <c r="H71" i="9"/>
  <c r="H70" i="9"/>
  <c r="H69" i="9"/>
  <c r="H68" i="9"/>
  <c r="P144" i="9" l="1"/>
  <c r="D6" i="12"/>
  <c r="F6" i="12"/>
  <c r="I7" i="12"/>
  <c r="E7" i="12"/>
  <c r="I8" i="12"/>
  <c r="E8" i="12"/>
  <c r="A9" i="12"/>
  <c r="B10" i="12"/>
  <c r="A9" i="11"/>
  <c r="B10" i="11"/>
  <c r="E18" i="11"/>
  <c r="P140" i="9"/>
  <c r="K54" i="9"/>
  <c r="L54" i="9"/>
  <c r="L59" i="9"/>
  <c r="M53" i="9"/>
  <c r="O53" i="9"/>
  <c r="O58" i="9"/>
  <c r="M51" i="9"/>
  <c r="M200" i="9" s="1"/>
  <c r="M214" i="9" s="1"/>
  <c r="M258" i="9" s="1"/>
  <c r="P53" i="9"/>
  <c r="P202" i="9" s="1"/>
  <c r="P216" i="9" s="1"/>
  <c r="P260" i="9" s="1"/>
  <c r="N51" i="9"/>
  <c r="N58" i="9"/>
  <c r="N207" i="9" s="1"/>
  <c r="N221" i="9" s="1"/>
  <c r="N265" i="9" s="1"/>
  <c r="L51" i="9"/>
  <c r="N59" i="9"/>
  <c r="P56" i="9"/>
  <c r="P205" i="9" s="1"/>
  <c r="P219" i="9" s="1"/>
  <c r="P263" i="9" s="1"/>
  <c r="K51" i="9"/>
  <c r="O56" i="9"/>
  <c r="P50" i="9"/>
  <c r="N56" i="9"/>
  <c r="O50" i="9"/>
  <c r="J53" i="9"/>
  <c r="J202" i="9" s="1"/>
  <c r="J216" i="9" s="1"/>
  <c r="J260" i="9" s="1"/>
  <c r="K59" i="9"/>
  <c r="I59" i="9"/>
  <c r="L56" i="9"/>
  <c r="M59" i="9"/>
  <c r="P58" i="9"/>
  <c r="M56" i="9"/>
  <c r="H59" i="9"/>
  <c r="K56" i="9"/>
  <c r="N53" i="9"/>
  <c r="H54" i="9"/>
  <c r="P55" i="9"/>
  <c r="P158" i="9"/>
  <c r="P172" i="9" s="1"/>
  <c r="P246" i="9" s="1"/>
  <c r="P154" i="9"/>
  <c r="P168" i="9" s="1"/>
  <c r="P242" i="9" s="1"/>
  <c r="J146" i="9"/>
  <c r="J160" i="9" s="1"/>
  <c r="J174" i="9" s="1"/>
  <c r="J248" i="9" s="1"/>
  <c r="K146" i="9"/>
  <c r="K160" i="9" s="1"/>
  <c r="K174" i="9" s="1"/>
  <c r="K248" i="9" s="1"/>
  <c r="L146" i="9"/>
  <c r="L160" i="9" s="1"/>
  <c r="L174" i="9" s="1"/>
  <c r="L248" i="9" s="1"/>
  <c r="N146" i="9"/>
  <c r="N160" i="9" s="1"/>
  <c r="N174" i="9" s="1"/>
  <c r="N248" i="9" s="1"/>
  <c r="P151" i="9"/>
  <c r="P165" i="9" s="1"/>
  <c r="P179" i="9" s="1"/>
  <c r="P253" i="9" s="1"/>
  <c r="L53" i="9"/>
  <c r="N50" i="9"/>
  <c r="M58" i="9"/>
  <c r="O55" i="9"/>
  <c r="K53" i="9"/>
  <c r="K202" i="9" s="1"/>
  <c r="K216" i="9" s="1"/>
  <c r="K260" i="9" s="1"/>
  <c r="M50" i="9"/>
  <c r="P60" i="9"/>
  <c r="L58" i="9"/>
  <c r="N55" i="9"/>
  <c r="P52" i="9"/>
  <c r="L50" i="9"/>
  <c r="O60" i="9"/>
  <c r="K58" i="9"/>
  <c r="M55" i="9"/>
  <c r="O52" i="9"/>
  <c r="K50" i="9"/>
  <c r="N60" i="9"/>
  <c r="P57" i="9"/>
  <c r="L55" i="9"/>
  <c r="N52" i="9"/>
  <c r="P49" i="9"/>
  <c r="P198" i="9" s="1"/>
  <c r="P212" i="9" s="1"/>
  <c r="P256" i="9" s="1"/>
  <c r="M60" i="9"/>
  <c r="O57" i="9"/>
  <c r="K55" i="9"/>
  <c r="M52" i="9"/>
  <c r="O49" i="9"/>
  <c r="O198" i="9" s="1"/>
  <c r="O212" i="9" s="1"/>
  <c r="O256" i="9" s="1"/>
  <c r="L60" i="9"/>
  <c r="L209" i="9" s="1"/>
  <c r="L223" i="9" s="1"/>
  <c r="L267" i="9" s="1"/>
  <c r="N57" i="9"/>
  <c r="P54" i="9"/>
  <c r="L52" i="9"/>
  <c r="N49" i="9"/>
  <c r="K60" i="9"/>
  <c r="M57" i="9"/>
  <c r="O54" i="9"/>
  <c r="K52" i="9"/>
  <c r="M49" i="9"/>
  <c r="P59" i="9"/>
  <c r="L57" i="9"/>
  <c r="N54" i="9"/>
  <c r="P51" i="9"/>
  <c r="L49" i="9"/>
  <c r="O59" i="9"/>
  <c r="K57" i="9"/>
  <c r="M54" i="9"/>
  <c r="O51" i="9"/>
  <c r="J58" i="9"/>
  <c r="I53" i="9"/>
  <c r="I58" i="9"/>
  <c r="H53" i="9"/>
  <c r="H58" i="9"/>
  <c r="J52" i="9"/>
  <c r="J57" i="9"/>
  <c r="I52" i="9"/>
  <c r="I57" i="9"/>
  <c r="H52" i="9"/>
  <c r="H57" i="9"/>
  <c r="J51" i="9"/>
  <c r="J56" i="9"/>
  <c r="I51" i="9"/>
  <c r="I56" i="9"/>
  <c r="H51" i="9"/>
  <c r="H56" i="9"/>
  <c r="J50" i="9"/>
  <c r="J55" i="9"/>
  <c r="I50" i="9"/>
  <c r="J60" i="9"/>
  <c r="I55" i="9"/>
  <c r="I204" i="9" s="1"/>
  <c r="I218" i="9" s="1"/>
  <c r="I262" i="9" s="1"/>
  <c r="H50" i="9"/>
  <c r="I60" i="9"/>
  <c r="H55" i="9"/>
  <c r="H204" i="9" s="1"/>
  <c r="H218" i="9" s="1"/>
  <c r="H262" i="9" s="1"/>
  <c r="J49" i="9"/>
  <c r="H60" i="9"/>
  <c r="J54" i="9"/>
  <c r="I49" i="9"/>
  <c r="J59" i="9"/>
  <c r="I54" i="9"/>
  <c r="M146" i="9"/>
  <c r="M160" i="9" s="1"/>
  <c r="M174" i="9" s="1"/>
  <c r="M248" i="9" s="1"/>
  <c r="H141" i="9"/>
  <c r="H155" i="9" s="1"/>
  <c r="H169" i="9" s="1"/>
  <c r="H243" i="9" s="1"/>
  <c r="J141" i="9"/>
  <c r="J155" i="9" s="1"/>
  <c r="J169" i="9" s="1"/>
  <c r="J243" i="9" s="1"/>
  <c r="H148" i="9"/>
  <c r="H162" i="9" s="1"/>
  <c r="H176" i="9" s="1"/>
  <c r="H250" i="9" s="1"/>
  <c r="K141" i="9"/>
  <c r="K155" i="9" s="1"/>
  <c r="K169" i="9" s="1"/>
  <c r="K243" i="9" s="1"/>
  <c r="I148" i="9"/>
  <c r="I162" i="9" s="1"/>
  <c r="I176" i="9" s="1"/>
  <c r="I250" i="9" s="1"/>
  <c r="N142" i="9"/>
  <c r="J148" i="9"/>
  <c r="J162" i="9" s="1"/>
  <c r="J176" i="9" s="1"/>
  <c r="J250" i="9" s="1"/>
  <c r="O142" i="9"/>
  <c r="O156" i="9" s="1"/>
  <c r="O170" i="9" s="1"/>
  <c r="O244" i="9" s="1"/>
  <c r="K148" i="9"/>
  <c r="K162" i="9" s="1"/>
  <c r="K176" i="9" s="1"/>
  <c r="K250" i="9" s="1"/>
  <c r="P142" i="9"/>
  <c r="P156" i="9" s="1"/>
  <c r="P170" i="9" s="1"/>
  <c r="P244" i="9" s="1"/>
  <c r="O149" i="9"/>
  <c r="O163" i="9" s="1"/>
  <c r="O177" i="9" s="1"/>
  <c r="O251" i="9" s="1"/>
  <c r="H143" i="9"/>
  <c r="H157" i="9" s="1"/>
  <c r="H171" i="9" s="1"/>
  <c r="H245" i="9" s="1"/>
  <c r="P149" i="9"/>
  <c r="P163" i="9" s="1"/>
  <c r="P177" i="9" s="1"/>
  <c r="P251" i="9" s="1"/>
  <c r="L144" i="9"/>
  <c r="L158" i="9" s="1"/>
  <c r="L172" i="9" s="1"/>
  <c r="L246" i="9" s="1"/>
  <c r="H150" i="9"/>
  <c r="H208" i="9" s="1"/>
  <c r="H222" i="9" s="1"/>
  <c r="H266" i="9" s="1"/>
  <c r="F79" i="9"/>
  <c r="F93" i="9" s="1"/>
  <c r="F107" i="9" s="1"/>
  <c r="F239" i="9" s="1"/>
  <c r="M144" i="9"/>
  <c r="M158" i="9" s="1"/>
  <c r="M172" i="9" s="1"/>
  <c r="M246" i="9" s="1"/>
  <c r="M151" i="9"/>
  <c r="M165" i="9" s="1"/>
  <c r="M179" i="9" s="1"/>
  <c r="M253" i="9" s="1"/>
  <c r="N144" i="9"/>
  <c r="N158" i="9" s="1"/>
  <c r="N172" i="9" s="1"/>
  <c r="N246" i="9" s="1"/>
  <c r="N151" i="9"/>
  <c r="N165" i="9" s="1"/>
  <c r="N179" i="9" s="1"/>
  <c r="N253" i="9" s="1"/>
  <c r="O144" i="9"/>
  <c r="O158" i="9" s="1"/>
  <c r="O172" i="9" s="1"/>
  <c r="O246" i="9" s="1"/>
  <c r="O151" i="9"/>
  <c r="O165" i="9" s="1"/>
  <c r="O179" i="9" s="1"/>
  <c r="O253" i="9" s="1"/>
  <c r="J158" i="9"/>
  <c r="J172" i="9" s="1"/>
  <c r="J246" i="9" s="1"/>
  <c r="H160" i="9"/>
  <c r="H174" i="9" s="1"/>
  <c r="H248" i="9" s="1"/>
  <c r="O154" i="9"/>
  <c r="O168" i="9" s="1"/>
  <c r="O242" i="9" s="1"/>
  <c r="M156" i="9"/>
  <c r="M170" i="9" s="1"/>
  <c r="M244" i="9" s="1"/>
  <c r="K158" i="9"/>
  <c r="K172" i="9" s="1"/>
  <c r="K246" i="9" s="1"/>
  <c r="I160" i="9"/>
  <c r="I174" i="9" s="1"/>
  <c r="I248" i="9" s="1"/>
  <c r="P161" i="9"/>
  <c r="P175" i="9" s="1"/>
  <c r="P249" i="9" s="1"/>
  <c r="N163" i="9"/>
  <c r="N177" i="9" s="1"/>
  <c r="N251" i="9" s="1"/>
  <c r="L165" i="9"/>
  <c r="L179" i="9" s="1"/>
  <c r="L253" i="9" s="1"/>
  <c r="I141" i="9"/>
  <c r="I155" i="9" s="1"/>
  <c r="I169" i="9" s="1"/>
  <c r="I243" i="9" s="1"/>
  <c r="E76" i="9"/>
  <c r="E90" i="9" s="1"/>
  <c r="E104" i="9" s="1"/>
  <c r="E236" i="9" s="1"/>
  <c r="I150" i="9"/>
  <c r="I164" i="9" s="1"/>
  <c r="I178" i="9" s="1"/>
  <c r="I252" i="9" s="1"/>
  <c r="I143" i="9"/>
  <c r="I157" i="9" s="1"/>
  <c r="I171" i="9" s="1"/>
  <c r="L148" i="9"/>
  <c r="L162" i="9" s="1"/>
  <c r="L176" i="9" s="1"/>
  <c r="L250" i="9" s="1"/>
  <c r="J150" i="9"/>
  <c r="J164" i="9" s="1"/>
  <c r="J178" i="9" s="1"/>
  <c r="J252" i="9" s="1"/>
  <c r="L141" i="9"/>
  <c r="L155" i="9" s="1"/>
  <c r="L169" i="9" s="1"/>
  <c r="J143" i="9"/>
  <c r="J157" i="9" s="1"/>
  <c r="J171" i="9" s="1"/>
  <c r="J245" i="9" s="1"/>
  <c r="H145" i="9"/>
  <c r="H159" i="9" s="1"/>
  <c r="H173" i="9" s="1"/>
  <c r="H247" i="9" s="1"/>
  <c r="O146" i="9"/>
  <c r="O160" i="9" s="1"/>
  <c r="O174" i="9" s="1"/>
  <c r="O248" i="9" s="1"/>
  <c r="M148" i="9"/>
  <c r="M162" i="9" s="1"/>
  <c r="M176" i="9" s="1"/>
  <c r="M250" i="9" s="1"/>
  <c r="K150" i="9"/>
  <c r="K164" i="9" s="1"/>
  <c r="K178" i="9" s="1"/>
  <c r="K252" i="9" s="1"/>
  <c r="M141" i="9"/>
  <c r="M155" i="9" s="1"/>
  <c r="M169" i="9" s="1"/>
  <c r="M243" i="9" s="1"/>
  <c r="K143" i="9"/>
  <c r="K157" i="9" s="1"/>
  <c r="K171" i="9" s="1"/>
  <c r="K245" i="9" s="1"/>
  <c r="I145" i="9"/>
  <c r="I159" i="9" s="1"/>
  <c r="I173" i="9" s="1"/>
  <c r="I247" i="9" s="1"/>
  <c r="P146" i="9"/>
  <c r="P160" i="9" s="1"/>
  <c r="P174" i="9" s="1"/>
  <c r="P248" i="9" s="1"/>
  <c r="N148" i="9"/>
  <c r="N162" i="9" s="1"/>
  <c r="N176" i="9" s="1"/>
  <c r="N250" i="9" s="1"/>
  <c r="L150" i="9"/>
  <c r="L164" i="9" s="1"/>
  <c r="L178" i="9" s="1"/>
  <c r="L252" i="9" s="1"/>
  <c r="N141" i="9"/>
  <c r="N155" i="9" s="1"/>
  <c r="N169" i="9" s="1"/>
  <c r="N243" i="9" s="1"/>
  <c r="L143" i="9"/>
  <c r="L157" i="9" s="1"/>
  <c r="L171" i="9" s="1"/>
  <c r="L245" i="9" s="1"/>
  <c r="J145" i="9"/>
  <c r="J159" i="9" s="1"/>
  <c r="J173" i="9" s="1"/>
  <c r="J247" i="9" s="1"/>
  <c r="H147" i="9"/>
  <c r="H161" i="9" s="1"/>
  <c r="H175" i="9" s="1"/>
  <c r="H249" i="9" s="1"/>
  <c r="O148" i="9"/>
  <c r="O162" i="9" s="1"/>
  <c r="O176" i="9" s="1"/>
  <c r="O250" i="9" s="1"/>
  <c r="M150" i="9"/>
  <c r="M164" i="9" s="1"/>
  <c r="M178" i="9" s="1"/>
  <c r="M252" i="9" s="1"/>
  <c r="H140" i="9"/>
  <c r="H154" i="9" s="1"/>
  <c r="H168" i="9" s="1"/>
  <c r="H242" i="9" s="1"/>
  <c r="O141" i="9"/>
  <c r="O155" i="9" s="1"/>
  <c r="O169" i="9" s="1"/>
  <c r="O243" i="9" s="1"/>
  <c r="M143" i="9"/>
  <c r="M157" i="9" s="1"/>
  <c r="M171" i="9" s="1"/>
  <c r="M245" i="9" s="1"/>
  <c r="K145" i="9"/>
  <c r="I147" i="9"/>
  <c r="I161" i="9" s="1"/>
  <c r="I175" i="9" s="1"/>
  <c r="I249" i="9" s="1"/>
  <c r="P148" i="9"/>
  <c r="P162" i="9" s="1"/>
  <c r="P176" i="9" s="1"/>
  <c r="P250" i="9" s="1"/>
  <c r="N150" i="9"/>
  <c r="I140" i="9"/>
  <c r="I154" i="9" s="1"/>
  <c r="I168" i="9" s="1"/>
  <c r="I242" i="9" s="1"/>
  <c r="P141" i="9"/>
  <c r="P155" i="9" s="1"/>
  <c r="P169" i="9" s="1"/>
  <c r="P243" i="9" s="1"/>
  <c r="N143" i="9"/>
  <c r="N157" i="9" s="1"/>
  <c r="N171" i="9" s="1"/>
  <c r="N245" i="9" s="1"/>
  <c r="L145" i="9"/>
  <c r="J147" i="9"/>
  <c r="J161" i="9" s="1"/>
  <c r="J175" i="9" s="1"/>
  <c r="J249" i="9" s="1"/>
  <c r="H149" i="9"/>
  <c r="H163" i="9" s="1"/>
  <c r="H177" i="9" s="1"/>
  <c r="H251" i="9" s="1"/>
  <c r="O150" i="9"/>
  <c r="O164" i="9" s="1"/>
  <c r="O178" i="9" s="1"/>
  <c r="O252" i="9" s="1"/>
  <c r="J140" i="9"/>
  <c r="J154" i="9" s="1"/>
  <c r="J168" i="9" s="1"/>
  <c r="J242" i="9" s="1"/>
  <c r="H142" i="9"/>
  <c r="H156" i="9" s="1"/>
  <c r="H170" i="9" s="1"/>
  <c r="H244" i="9" s="1"/>
  <c r="O143" i="9"/>
  <c r="O157" i="9" s="1"/>
  <c r="O171" i="9" s="1"/>
  <c r="O245" i="9" s="1"/>
  <c r="M145" i="9"/>
  <c r="M159" i="9" s="1"/>
  <c r="M173" i="9" s="1"/>
  <c r="M247" i="9" s="1"/>
  <c r="K147" i="9"/>
  <c r="K161" i="9" s="1"/>
  <c r="K175" i="9" s="1"/>
  <c r="K249" i="9" s="1"/>
  <c r="I149" i="9"/>
  <c r="I163" i="9" s="1"/>
  <c r="I177" i="9" s="1"/>
  <c r="I251" i="9" s="1"/>
  <c r="P150" i="9"/>
  <c r="P164" i="9" s="1"/>
  <c r="P178" i="9" s="1"/>
  <c r="P252" i="9" s="1"/>
  <c r="K140" i="9"/>
  <c r="K154" i="9" s="1"/>
  <c r="K168" i="9" s="1"/>
  <c r="K242" i="9" s="1"/>
  <c r="I142" i="9"/>
  <c r="I156" i="9" s="1"/>
  <c r="I170" i="9" s="1"/>
  <c r="I244" i="9" s="1"/>
  <c r="P143" i="9"/>
  <c r="P157" i="9" s="1"/>
  <c r="P171" i="9" s="1"/>
  <c r="P245" i="9" s="1"/>
  <c r="N145" i="9"/>
  <c r="N159" i="9" s="1"/>
  <c r="N173" i="9" s="1"/>
  <c r="N247" i="9" s="1"/>
  <c r="L147" i="9"/>
  <c r="L161" i="9" s="1"/>
  <c r="L175" i="9" s="1"/>
  <c r="L249" i="9" s="1"/>
  <c r="J149" i="9"/>
  <c r="J163" i="9" s="1"/>
  <c r="J177" i="9" s="1"/>
  <c r="J251" i="9" s="1"/>
  <c r="H151" i="9"/>
  <c r="H165" i="9" s="1"/>
  <c r="H179" i="9" s="1"/>
  <c r="E69" i="9"/>
  <c r="E83" i="9" s="1"/>
  <c r="E97" i="9" s="1"/>
  <c r="E229" i="9" s="1"/>
  <c r="L140" i="9"/>
  <c r="L154" i="9" s="1"/>
  <c r="L168" i="9" s="1"/>
  <c r="L242" i="9" s="1"/>
  <c r="J142" i="9"/>
  <c r="J156" i="9" s="1"/>
  <c r="J170" i="9" s="1"/>
  <c r="J244" i="9" s="1"/>
  <c r="H144" i="9"/>
  <c r="H158" i="9" s="1"/>
  <c r="H172" i="9" s="1"/>
  <c r="H246" i="9" s="1"/>
  <c r="O145" i="9"/>
  <c r="O159" i="9" s="1"/>
  <c r="O173" i="9" s="1"/>
  <c r="O247" i="9" s="1"/>
  <c r="M147" i="9"/>
  <c r="M161" i="9" s="1"/>
  <c r="M175" i="9" s="1"/>
  <c r="M249" i="9" s="1"/>
  <c r="K149" i="9"/>
  <c r="K163" i="9" s="1"/>
  <c r="K177" i="9" s="1"/>
  <c r="K251" i="9" s="1"/>
  <c r="I151" i="9"/>
  <c r="I165" i="9" s="1"/>
  <c r="I179" i="9" s="1"/>
  <c r="I253" i="9" s="1"/>
  <c r="M140" i="9"/>
  <c r="M154" i="9" s="1"/>
  <c r="M168" i="9" s="1"/>
  <c r="M242" i="9" s="1"/>
  <c r="K142" i="9"/>
  <c r="K156" i="9" s="1"/>
  <c r="K170" i="9" s="1"/>
  <c r="K244" i="9" s="1"/>
  <c r="I144" i="9"/>
  <c r="I158" i="9" s="1"/>
  <c r="I172" i="9" s="1"/>
  <c r="I246" i="9" s="1"/>
  <c r="P145" i="9"/>
  <c r="P159" i="9" s="1"/>
  <c r="P173" i="9" s="1"/>
  <c r="P247" i="9" s="1"/>
  <c r="N147" i="9"/>
  <c r="N161" i="9" s="1"/>
  <c r="N175" i="9" s="1"/>
  <c r="N249" i="9" s="1"/>
  <c r="L149" i="9"/>
  <c r="L163" i="9" s="1"/>
  <c r="L177" i="9" s="1"/>
  <c r="L251" i="9" s="1"/>
  <c r="J151" i="9"/>
  <c r="J165" i="9" s="1"/>
  <c r="J179" i="9" s="1"/>
  <c r="J253" i="9" s="1"/>
  <c r="N140" i="9"/>
  <c r="N154" i="9" s="1"/>
  <c r="N168" i="9" s="1"/>
  <c r="N242" i="9" s="1"/>
  <c r="L142" i="9"/>
  <c r="L156" i="9" s="1"/>
  <c r="L170" i="9" s="1"/>
  <c r="L244" i="9" s="1"/>
  <c r="O147" i="9"/>
  <c r="O161" i="9" s="1"/>
  <c r="O175" i="9" s="1"/>
  <c r="O249" i="9" s="1"/>
  <c r="M149" i="9"/>
  <c r="M163" i="9" s="1"/>
  <c r="M177" i="9" s="1"/>
  <c r="M251" i="9" s="1"/>
  <c r="K151" i="9"/>
  <c r="K165" i="9" s="1"/>
  <c r="K179" i="9" s="1"/>
  <c r="K253" i="9" s="1"/>
  <c r="E77" i="9"/>
  <c r="E91" i="9" s="1"/>
  <c r="E105" i="9" s="1"/>
  <c r="E237" i="9" s="1"/>
  <c r="F77" i="9"/>
  <c r="F91" i="9" s="1"/>
  <c r="F105" i="9" s="1"/>
  <c r="F237" i="9" s="1"/>
  <c r="E68" i="9"/>
  <c r="E82" i="9" s="1"/>
  <c r="E96" i="9" s="1"/>
  <c r="F70" i="9"/>
  <c r="F84" i="9" s="1"/>
  <c r="F98" i="9" s="1"/>
  <c r="F230" i="9" s="1"/>
  <c r="F72" i="9"/>
  <c r="F86" i="9" s="1"/>
  <c r="F100" i="9" s="1"/>
  <c r="F232" i="9" s="1"/>
  <c r="E71" i="9"/>
  <c r="E85" i="9" s="1"/>
  <c r="E99" i="9" s="1"/>
  <c r="E231" i="9" s="1"/>
  <c r="F74" i="9"/>
  <c r="F88" i="9" s="1"/>
  <c r="F102" i="9" s="1"/>
  <c r="F234" i="9" s="1"/>
  <c r="E73" i="9"/>
  <c r="E87" i="9" s="1"/>
  <c r="E101" i="9" s="1"/>
  <c r="E233" i="9" s="1"/>
  <c r="F76" i="9"/>
  <c r="F90" i="9" s="1"/>
  <c r="F104" i="9" s="1"/>
  <c r="F236" i="9" s="1"/>
  <c r="E75" i="9"/>
  <c r="E89" i="9" s="1"/>
  <c r="E103" i="9" s="1"/>
  <c r="E235" i="9" s="1"/>
  <c r="F69" i="9"/>
  <c r="F83" i="9" s="1"/>
  <c r="F97" i="9" s="1"/>
  <c r="F229" i="9" s="1"/>
  <c r="E70" i="9"/>
  <c r="E84" i="9" s="1"/>
  <c r="E72" i="9"/>
  <c r="E86" i="9" s="1"/>
  <c r="E74" i="9"/>
  <c r="E88" i="9" s="1"/>
  <c r="E102" i="9" s="1"/>
  <c r="F78" i="9"/>
  <c r="F92" i="9" s="1"/>
  <c r="F106" i="9" s="1"/>
  <c r="F238" i="9" s="1"/>
  <c r="F71" i="9"/>
  <c r="F85" i="9" s="1"/>
  <c r="F99" i="9" s="1"/>
  <c r="F231" i="9" s="1"/>
  <c r="E78" i="9"/>
  <c r="E92" i="9" s="1"/>
  <c r="E106" i="9" s="1"/>
  <c r="E238" i="9" s="1"/>
  <c r="E79" i="9"/>
  <c r="E93" i="9" s="1"/>
  <c r="E107" i="9" s="1"/>
  <c r="F68" i="9"/>
  <c r="F82" i="9" s="1"/>
  <c r="F96" i="9" s="1"/>
  <c r="F228" i="9" s="1"/>
  <c r="F73" i="9"/>
  <c r="F87" i="9" s="1"/>
  <c r="F101" i="9" s="1"/>
  <c r="F233" i="9" s="1"/>
  <c r="F75" i="9"/>
  <c r="F89" i="9" s="1"/>
  <c r="F103" i="9" s="1"/>
  <c r="F235" i="9" s="1"/>
  <c r="J208" i="9" l="1"/>
  <c r="J222" i="9" s="1"/>
  <c r="J266" i="9" s="1"/>
  <c r="O209" i="9"/>
  <c r="O223" i="9" s="1"/>
  <c r="O267" i="9" s="1"/>
  <c r="N204" i="9"/>
  <c r="N218" i="9" s="1"/>
  <c r="N262" i="9" s="1"/>
  <c r="F18" i="12"/>
  <c r="I9" i="12"/>
  <c r="E9" i="12"/>
  <c r="A10" i="12"/>
  <c r="B11" i="12"/>
  <c r="A10" i="11"/>
  <c r="B11" i="11"/>
  <c r="I198" i="9"/>
  <c r="I212" i="9" s="1"/>
  <c r="I256" i="9" s="1"/>
  <c r="E246" i="9"/>
  <c r="I200" i="9"/>
  <c r="I214" i="9" s="1"/>
  <c r="I258" i="9" s="1"/>
  <c r="H206" i="9"/>
  <c r="H220" i="9" s="1"/>
  <c r="H264" i="9" s="1"/>
  <c r="M203" i="9"/>
  <c r="M217" i="9" s="1"/>
  <c r="M261" i="9" s="1"/>
  <c r="F245" i="9"/>
  <c r="F253" i="9"/>
  <c r="I203" i="9"/>
  <c r="I217" i="9" s="1"/>
  <c r="I261" i="9" s="1"/>
  <c r="N206" i="9"/>
  <c r="N220" i="9" s="1"/>
  <c r="N264" i="9" s="1"/>
  <c r="K206" i="9"/>
  <c r="K220" i="9" s="1"/>
  <c r="K264" i="9" s="1"/>
  <c r="L199" i="9"/>
  <c r="L213" i="9" s="1"/>
  <c r="L257" i="9" s="1"/>
  <c r="J205" i="9"/>
  <c r="J219" i="9" s="1"/>
  <c r="J263" i="9" s="1"/>
  <c r="O208" i="9"/>
  <c r="O222" i="9" s="1"/>
  <c r="O266" i="9" s="1"/>
  <c r="P201" i="9"/>
  <c r="P215" i="9" s="1"/>
  <c r="P259" i="9" s="1"/>
  <c r="K204" i="9"/>
  <c r="K218" i="9" s="1"/>
  <c r="K262" i="9" s="1"/>
  <c r="N202" i="9"/>
  <c r="N216" i="9" s="1"/>
  <c r="N260" i="9" s="1"/>
  <c r="N203" i="9"/>
  <c r="N217" i="9" s="1"/>
  <c r="N261" i="9" s="1"/>
  <c r="L208" i="9"/>
  <c r="L222" i="9" s="1"/>
  <c r="L266" i="9" s="1"/>
  <c r="I206" i="9"/>
  <c r="I220" i="9" s="1"/>
  <c r="I264" i="9" s="1"/>
  <c r="M209" i="9"/>
  <c r="M223" i="9" s="1"/>
  <c r="M267" i="9" s="1"/>
  <c r="O202" i="9"/>
  <c r="O216" i="9" s="1"/>
  <c r="O260" i="9" s="1"/>
  <c r="H199" i="9"/>
  <c r="H213" i="9" s="1"/>
  <c r="H257" i="9" s="1"/>
  <c r="I208" i="9"/>
  <c r="I222" i="9" s="1"/>
  <c r="I266" i="9" s="1"/>
  <c r="E249" i="9"/>
  <c r="F246" i="9"/>
  <c r="J204" i="9"/>
  <c r="J218" i="9" s="1"/>
  <c r="J262" i="9" s="1"/>
  <c r="E262" i="9" s="1"/>
  <c r="N205" i="9"/>
  <c r="N219" i="9" s="1"/>
  <c r="N263" i="9" s="1"/>
  <c r="F249" i="9"/>
  <c r="P199" i="9"/>
  <c r="P213" i="9" s="1"/>
  <c r="P257" i="9" s="1"/>
  <c r="E242" i="9"/>
  <c r="E247" i="9"/>
  <c r="H200" i="9"/>
  <c r="H214" i="9" s="1"/>
  <c r="H258" i="9" s="1"/>
  <c r="O200" i="9"/>
  <c r="O214" i="9" s="1"/>
  <c r="O258" i="9" s="1"/>
  <c r="P203" i="9"/>
  <c r="P217" i="9" s="1"/>
  <c r="P261" i="9" s="1"/>
  <c r="K207" i="9"/>
  <c r="K221" i="9" s="1"/>
  <c r="K265" i="9" s="1"/>
  <c r="F251" i="9"/>
  <c r="Q96" i="9"/>
  <c r="E228" i="9"/>
  <c r="F248" i="9"/>
  <c r="Q107" i="9"/>
  <c r="E239" i="9"/>
  <c r="O205" i="9"/>
  <c r="O219" i="9" s="1"/>
  <c r="O263" i="9" s="1"/>
  <c r="M208" i="9"/>
  <c r="M222" i="9" s="1"/>
  <c r="M266" i="9" s="1"/>
  <c r="E248" i="9"/>
  <c r="J203" i="9"/>
  <c r="J217" i="9" s="1"/>
  <c r="J261" i="9" s="1"/>
  <c r="J200" i="9"/>
  <c r="J214" i="9" s="1"/>
  <c r="J258" i="9" s="1"/>
  <c r="L198" i="9"/>
  <c r="L212" i="9" s="1"/>
  <c r="L256" i="9" s="1"/>
  <c r="M201" i="9"/>
  <c r="M215" i="9" s="1"/>
  <c r="M259" i="9" s="1"/>
  <c r="E244" i="9"/>
  <c r="H209" i="9"/>
  <c r="H223" i="9" s="1"/>
  <c r="H267" i="9" s="1"/>
  <c r="P200" i="9"/>
  <c r="P214" i="9" s="1"/>
  <c r="P258" i="9" s="1"/>
  <c r="L207" i="9"/>
  <c r="L221" i="9" s="1"/>
  <c r="L265" i="9" s="1"/>
  <c r="P207" i="9"/>
  <c r="P221" i="9" s="1"/>
  <c r="P265" i="9" s="1"/>
  <c r="F169" i="9"/>
  <c r="L243" i="9"/>
  <c r="F243" i="9" s="1"/>
  <c r="J198" i="9"/>
  <c r="J212" i="9" s="1"/>
  <c r="J256" i="9" s="1"/>
  <c r="H201" i="9"/>
  <c r="H215" i="9" s="1"/>
  <c r="O206" i="9"/>
  <c r="O220" i="9" s="1"/>
  <c r="O264" i="9" s="1"/>
  <c r="P209" i="9"/>
  <c r="P223" i="9" s="1"/>
  <c r="P267" i="9" s="1"/>
  <c r="K200" i="9"/>
  <c r="K214" i="9" s="1"/>
  <c r="Q102" i="9"/>
  <c r="E234" i="9"/>
  <c r="H164" i="9"/>
  <c r="H178" i="9" s="1"/>
  <c r="H252" i="9" s="1"/>
  <c r="E252" i="9" s="1"/>
  <c r="L206" i="9"/>
  <c r="L220" i="9" s="1"/>
  <c r="L264" i="9" s="1"/>
  <c r="M199" i="9"/>
  <c r="M213" i="9" s="1"/>
  <c r="M257" i="9" s="1"/>
  <c r="E251" i="9"/>
  <c r="F250" i="9"/>
  <c r="I209" i="9"/>
  <c r="I223" i="9" s="1"/>
  <c r="I267" i="9" s="1"/>
  <c r="I201" i="9"/>
  <c r="I215" i="9" s="1"/>
  <c r="I259" i="9" s="1"/>
  <c r="P208" i="9"/>
  <c r="P222" i="9" s="1"/>
  <c r="P266" i="9" s="1"/>
  <c r="L200" i="9"/>
  <c r="L214" i="9" s="1"/>
  <c r="L258" i="9" s="1"/>
  <c r="H198" i="9"/>
  <c r="H212" i="9" s="1"/>
  <c r="H256" i="9" s="1"/>
  <c r="E179" i="9"/>
  <c r="H253" i="9"/>
  <c r="E253" i="9" s="1"/>
  <c r="E171" i="9"/>
  <c r="I245" i="9"/>
  <c r="E245" i="9" s="1"/>
  <c r="J206" i="9"/>
  <c r="J220" i="9" s="1"/>
  <c r="J264" i="9" s="1"/>
  <c r="M198" i="9"/>
  <c r="M212" i="9" s="1"/>
  <c r="M256" i="9" s="1"/>
  <c r="N201" i="9"/>
  <c r="N215" i="9" s="1"/>
  <c r="N259" i="9" s="1"/>
  <c r="O204" i="9"/>
  <c r="O218" i="9" s="1"/>
  <c r="O262" i="9" s="1"/>
  <c r="K159" i="9"/>
  <c r="K173" i="9" s="1"/>
  <c r="K247" i="9" s="1"/>
  <c r="K203" i="9"/>
  <c r="K217" i="9" s="1"/>
  <c r="L159" i="9"/>
  <c r="L173" i="9" s="1"/>
  <c r="L247" i="9" s="1"/>
  <c r="L203" i="9"/>
  <c r="L217" i="9" s="1"/>
  <c r="L261" i="9" s="1"/>
  <c r="N156" i="9"/>
  <c r="N170" i="9" s="1"/>
  <c r="N244" i="9" s="1"/>
  <c r="F244" i="9" s="1"/>
  <c r="N200" i="9"/>
  <c r="N214" i="9" s="1"/>
  <c r="N258" i="9" s="1"/>
  <c r="J201" i="9"/>
  <c r="J215" i="9" s="1"/>
  <c r="J259" i="9" s="1"/>
  <c r="K201" i="9"/>
  <c r="K215" i="9" s="1"/>
  <c r="K259" i="9" s="1"/>
  <c r="L204" i="9"/>
  <c r="L218" i="9" s="1"/>
  <c r="L262" i="9" s="1"/>
  <c r="M207" i="9"/>
  <c r="M221" i="9" s="1"/>
  <c r="M265" i="9" s="1"/>
  <c r="J209" i="9"/>
  <c r="J223" i="9" s="1"/>
  <c r="J267" i="9" s="1"/>
  <c r="H207" i="9"/>
  <c r="H221" i="9" s="1"/>
  <c r="O203" i="9"/>
  <c r="O217" i="9" s="1"/>
  <c r="O261" i="9" s="1"/>
  <c r="P206" i="9"/>
  <c r="P220" i="9" s="1"/>
  <c r="P264" i="9" s="1"/>
  <c r="N199" i="9"/>
  <c r="N213" i="9" s="1"/>
  <c r="N257" i="9" s="1"/>
  <c r="O207" i="9"/>
  <c r="O221" i="9" s="1"/>
  <c r="O265" i="9" s="1"/>
  <c r="I199" i="9"/>
  <c r="I213" i="9" s="1"/>
  <c r="I257" i="9" s="1"/>
  <c r="H202" i="9"/>
  <c r="H216" i="9" s="1"/>
  <c r="H260" i="9" s="1"/>
  <c r="M206" i="9"/>
  <c r="M220" i="9" s="1"/>
  <c r="M264" i="9" s="1"/>
  <c r="N209" i="9"/>
  <c r="N223" i="9" s="1"/>
  <c r="N267" i="9" s="1"/>
  <c r="L202" i="9"/>
  <c r="L216" i="9" s="1"/>
  <c r="L260" i="9" s="1"/>
  <c r="L205" i="9"/>
  <c r="L219" i="9" s="1"/>
  <c r="L263" i="9" s="1"/>
  <c r="I205" i="9"/>
  <c r="I219" i="9" s="1"/>
  <c r="I263" i="9" s="1"/>
  <c r="E250" i="9"/>
  <c r="I207" i="9"/>
  <c r="I221" i="9" s="1"/>
  <c r="I265" i="9" s="1"/>
  <c r="K209" i="9"/>
  <c r="K223" i="9" s="1"/>
  <c r="K267" i="9" s="1"/>
  <c r="K199" i="9"/>
  <c r="K213" i="9" s="1"/>
  <c r="K198" i="9"/>
  <c r="K212" i="9" s="1"/>
  <c r="K256" i="9" s="1"/>
  <c r="M202" i="9"/>
  <c r="M216" i="9" s="1"/>
  <c r="M260" i="9" s="1"/>
  <c r="P204" i="9"/>
  <c r="P218" i="9" s="1"/>
  <c r="P262" i="9" s="1"/>
  <c r="Q104" i="9"/>
  <c r="N164" i="9"/>
  <c r="N178" i="9" s="1"/>
  <c r="N252" i="9" s="1"/>
  <c r="F252" i="9" s="1"/>
  <c r="N208" i="9"/>
  <c r="N222" i="9" s="1"/>
  <c r="N266" i="9" s="1"/>
  <c r="J199" i="9"/>
  <c r="J213" i="9" s="1"/>
  <c r="J257" i="9" s="1"/>
  <c r="I202" i="9"/>
  <c r="I216" i="9" s="1"/>
  <c r="I260" i="9" s="1"/>
  <c r="N198" i="9"/>
  <c r="N212" i="9" s="1"/>
  <c r="N256" i="9" s="1"/>
  <c r="O201" i="9"/>
  <c r="O215" i="9" s="1"/>
  <c r="O259" i="9" s="1"/>
  <c r="M205" i="9"/>
  <c r="M219" i="9" s="1"/>
  <c r="M263" i="9" s="1"/>
  <c r="K208" i="9"/>
  <c r="K222" i="9" s="1"/>
  <c r="H203" i="9"/>
  <c r="H217" i="9" s="1"/>
  <c r="H261" i="9" s="1"/>
  <c r="F242" i="9"/>
  <c r="E243" i="9"/>
  <c r="H205" i="9"/>
  <c r="H219" i="9" s="1"/>
  <c r="H263" i="9" s="1"/>
  <c r="J207" i="9"/>
  <c r="J221" i="9" s="1"/>
  <c r="J265" i="9" s="1"/>
  <c r="L201" i="9"/>
  <c r="L215" i="9" s="1"/>
  <c r="L259" i="9" s="1"/>
  <c r="M204" i="9"/>
  <c r="M218" i="9" s="1"/>
  <c r="M262" i="9" s="1"/>
  <c r="O199" i="9"/>
  <c r="O213" i="9" s="1"/>
  <c r="O257" i="9" s="1"/>
  <c r="K205" i="9"/>
  <c r="K219" i="9" s="1"/>
  <c r="E176" i="9"/>
  <c r="F176" i="9"/>
  <c r="F170" i="9"/>
  <c r="E169" i="9"/>
  <c r="F172" i="9"/>
  <c r="Q82" i="9"/>
  <c r="G82" i="9" s="1"/>
  <c r="G96" i="9" s="1"/>
  <c r="G228" i="9" s="1"/>
  <c r="F174" i="9"/>
  <c r="E173" i="9"/>
  <c r="F179" i="9"/>
  <c r="E172" i="9"/>
  <c r="F168" i="9"/>
  <c r="F177" i="9"/>
  <c r="F175" i="9"/>
  <c r="E170" i="9"/>
  <c r="E168" i="9"/>
  <c r="F171" i="9"/>
  <c r="E175" i="9"/>
  <c r="E174" i="9"/>
  <c r="Q86" i="9"/>
  <c r="G86" i="9" s="1"/>
  <c r="G100" i="9" s="1"/>
  <c r="G232" i="9" s="1"/>
  <c r="E177" i="9"/>
  <c r="Q84" i="9"/>
  <c r="G84" i="9" s="1"/>
  <c r="G98" i="9" s="1"/>
  <c r="G230" i="9" s="1"/>
  <c r="Q103" i="9"/>
  <c r="Q93" i="9"/>
  <c r="G93" i="9" s="1"/>
  <c r="G107" i="9" s="1"/>
  <c r="G239" i="9" s="1"/>
  <c r="Q92" i="9"/>
  <c r="G92" i="9" s="1"/>
  <c r="G106" i="9" s="1"/>
  <c r="G238" i="9" s="1"/>
  <c r="Q106" i="9"/>
  <c r="Q88" i="9"/>
  <c r="G88" i="9" s="1"/>
  <c r="G102" i="9" s="1"/>
  <c r="G234" i="9" s="1"/>
  <c r="Q90" i="9"/>
  <c r="G90" i="9" s="1"/>
  <c r="G104" i="9" s="1"/>
  <c r="G236" i="9" s="1"/>
  <c r="E100" i="9"/>
  <c r="Q99" i="9"/>
  <c r="Q85" i="9"/>
  <c r="G85" i="9" s="1"/>
  <c r="G99" i="9" s="1"/>
  <c r="G231" i="9" s="1"/>
  <c r="E98" i="9"/>
  <c r="Q91" i="9"/>
  <c r="G91" i="9" s="1"/>
  <c r="G105" i="9" s="1"/>
  <c r="G237" i="9" s="1"/>
  <c r="Q105" i="9"/>
  <c r="Q83" i="9"/>
  <c r="G83" i="9" s="1"/>
  <c r="G97" i="9" s="1"/>
  <c r="G229" i="9" s="1"/>
  <c r="Q97" i="9"/>
  <c r="Q101" i="9"/>
  <c r="Q87" i="9"/>
  <c r="G87" i="9" s="1"/>
  <c r="G101" i="9" s="1"/>
  <c r="G233" i="9" s="1"/>
  <c r="Q89" i="9"/>
  <c r="G89" i="9" s="1"/>
  <c r="G103" i="9" s="1"/>
  <c r="G235" i="9" s="1"/>
  <c r="E266" i="9" l="1"/>
  <c r="E280" i="9" s="1"/>
  <c r="E294" i="9" s="1"/>
  <c r="F178" i="9"/>
  <c r="E178" i="9"/>
  <c r="D18" i="12"/>
  <c r="I10" i="12"/>
  <c r="E10" i="12"/>
  <c r="E258" i="9"/>
  <c r="A11" i="12"/>
  <c r="B12" i="12"/>
  <c r="A11" i="11"/>
  <c r="B12" i="11"/>
  <c r="F173" i="9"/>
  <c r="F216" i="9"/>
  <c r="F267" i="9"/>
  <c r="F281" i="9" s="1"/>
  <c r="F295" i="9" s="1"/>
  <c r="E260" i="9"/>
  <c r="E264" i="9"/>
  <c r="E278" i="9" s="1"/>
  <c r="E292" i="9" s="1"/>
  <c r="F256" i="9"/>
  <c r="F270" i="9" s="1"/>
  <c r="F284" i="9" s="1"/>
  <c r="E257" i="9"/>
  <c r="E271" i="9" s="1"/>
  <c r="E285" i="9" s="1"/>
  <c r="F260" i="9"/>
  <c r="F274" i="9" s="1"/>
  <c r="F288" i="9" s="1"/>
  <c r="E218" i="9"/>
  <c r="F212" i="9"/>
  <c r="E214" i="9"/>
  <c r="E261" i="9"/>
  <c r="E275" i="9" s="1"/>
  <c r="E223" i="9"/>
  <c r="F262" i="9"/>
  <c r="F276" i="9" s="1"/>
  <c r="E222" i="9"/>
  <c r="F259" i="9"/>
  <c r="F273" i="9" s="1"/>
  <c r="F287" i="9" s="1"/>
  <c r="F218" i="9"/>
  <c r="E276" i="9"/>
  <c r="E290" i="9" s="1"/>
  <c r="H259" i="9"/>
  <c r="E259" i="9" s="1"/>
  <c r="E273" i="9" s="1"/>
  <c r="E215" i="9"/>
  <c r="G279" i="9"/>
  <c r="E217" i="9"/>
  <c r="F220" i="9"/>
  <c r="E212" i="9"/>
  <c r="Q98" i="9"/>
  <c r="E230" i="9"/>
  <c r="F215" i="9"/>
  <c r="F219" i="9"/>
  <c r="K263" i="9"/>
  <c r="F263" i="9" s="1"/>
  <c r="F277" i="9" s="1"/>
  <c r="F291" i="9" s="1"/>
  <c r="E216" i="9"/>
  <c r="Q100" i="9"/>
  <c r="E232" i="9"/>
  <c r="F217" i="9"/>
  <c r="K261" i="9"/>
  <c r="F261" i="9" s="1"/>
  <c r="G270" i="9"/>
  <c r="G284" i="9" s="1"/>
  <c r="G273" i="9"/>
  <c r="G287" i="9" s="1"/>
  <c r="G278" i="9"/>
  <c r="G292" i="9" s="1"/>
  <c r="F247" i="9"/>
  <c r="G276" i="9"/>
  <c r="G290" i="9" s="1"/>
  <c r="E219" i="9"/>
  <c r="F264" i="9"/>
  <c r="F278" i="9" s="1"/>
  <c r="F292" i="9" s="1"/>
  <c r="E267" i="9"/>
  <c r="E281" i="9" s="1"/>
  <c r="G274" i="9"/>
  <c r="G288" i="9" s="1"/>
  <c r="G271" i="9"/>
  <c r="G285" i="9" s="1"/>
  <c r="G280" i="9"/>
  <c r="G294" i="9" s="1"/>
  <c r="E263" i="9"/>
  <c r="E277" i="9" s="1"/>
  <c r="K258" i="9"/>
  <c r="F258" i="9" s="1"/>
  <c r="F272" i="9" s="1"/>
  <c r="F286" i="9" s="1"/>
  <c r="F214" i="9"/>
  <c r="G281" i="9"/>
  <c r="G295" i="9" s="1"/>
  <c r="E256" i="9"/>
  <c r="K257" i="9"/>
  <c r="F257" i="9" s="1"/>
  <c r="F213" i="9"/>
  <c r="E221" i="9"/>
  <c r="H265" i="9"/>
  <c r="E265" i="9" s="1"/>
  <c r="E279" i="9" s="1"/>
  <c r="E220" i="9"/>
  <c r="G277" i="9"/>
  <c r="G291" i="9" s="1"/>
  <c r="F223" i="9"/>
  <c r="E213" i="9"/>
  <c r="K266" i="9"/>
  <c r="F266" i="9" s="1"/>
  <c r="F222" i="9"/>
  <c r="G275" i="9"/>
  <c r="G289" i="9" s="1"/>
  <c r="G272" i="9"/>
  <c r="G286" i="9" s="1"/>
  <c r="F265" i="9"/>
  <c r="F279" i="9" s="1"/>
  <c r="F293" i="9" s="1"/>
  <c r="F221" i="9"/>
  <c r="I11" i="12" l="1"/>
  <c r="E11" i="12"/>
  <c r="E272" i="9"/>
  <c r="E286" i="9" s="1"/>
  <c r="D286" i="9" s="1"/>
  <c r="A12" i="12"/>
  <c r="B13" i="12"/>
  <c r="A12" i="11"/>
  <c r="B13" i="11"/>
  <c r="D277" i="9"/>
  <c r="E289" i="9"/>
  <c r="F290" i="9"/>
  <c r="D290" i="9" s="1"/>
  <c r="E293" i="9"/>
  <c r="D279" i="9"/>
  <c r="D281" i="9"/>
  <c r="E295" i="9"/>
  <c r="D295" i="9" s="1"/>
  <c r="F280" i="9"/>
  <c r="D280" i="9" s="1"/>
  <c r="D273" i="9"/>
  <c r="G293" i="9"/>
  <c r="F271" i="9"/>
  <c r="D271" i="9" s="1"/>
  <c r="D292" i="9"/>
  <c r="F275" i="9"/>
  <c r="E274" i="9"/>
  <c r="D274" i="9" s="1"/>
  <c r="E291" i="9"/>
  <c r="D291" i="9" s="1"/>
  <c r="E270" i="9"/>
  <c r="D270" i="9" s="1"/>
  <c r="D276" i="9"/>
  <c r="E287" i="9"/>
  <c r="D287" i="9" s="1"/>
  <c r="D278" i="9"/>
  <c r="D293" i="9" l="1"/>
  <c r="G15" i="12" s="1"/>
  <c r="I12" i="12"/>
  <c r="E12" i="12"/>
  <c r="G8" i="11"/>
  <c r="G8" i="12"/>
  <c r="G9" i="12"/>
  <c r="G9" i="11"/>
  <c r="E284" i="9"/>
  <c r="D284" i="9" s="1"/>
  <c r="G13" i="12"/>
  <c r="G17" i="12"/>
  <c r="D272" i="9"/>
  <c r="G12" i="12"/>
  <c r="H12" i="12" s="1"/>
  <c r="G12" i="11"/>
  <c r="H12" i="11" s="1"/>
  <c r="J12" i="11" s="1"/>
  <c r="K12" i="11" s="1"/>
  <c r="L12" i="11" s="1"/>
  <c r="G14" i="12"/>
  <c r="A13" i="12"/>
  <c r="B14" i="12"/>
  <c r="A13" i="11"/>
  <c r="G13" i="11" s="1"/>
  <c r="H13" i="11" s="1"/>
  <c r="B14" i="11"/>
  <c r="F294" i="9"/>
  <c r="D294" i="9" s="1"/>
  <c r="F285" i="9"/>
  <c r="D285" i="9" s="1"/>
  <c r="F289" i="9"/>
  <c r="D289" i="9" s="1"/>
  <c r="D275" i="9"/>
  <c r="E288" i="9"/>
  <c r="D288" i="9" s="1"/>
  <c r="I13" i="12" l="1"/>
  <c r="E13" i="12"/>
  <c r="G11" i="11"/>
  <c r="G11" i="12"/>
  <c r="H9" i="12"/>
  <c r="J9" i="12" s="1"/>
  <c r="K9" i="12" s="1"/>
  <c r="L9" i="12" s="1"/>
  <c r="M9" i="12" s="1"/>
  <c r="H9" i="11"/>
  <c r="J9" i="11" s="1"/>
  <c r="K9" i="11" s="1"/>
  <c r="G10" i="11"/>
  <c r="G10" i="12"/>
  <c r="G6" i="11"/>
  <c r="H6" i="11" s="1"/>
  <c r="J6" i="11" s="1"/>
  <c r="K6" i="11" s="1"/>
  <c r="L6" i="11" s="1"/>
  <c r="M6" i="11" s="1"/>
  <c r="G6" i="12"/>
  <c r="G7" i="11"/>
  <c r="G7" i="12"/>
  <c r="G16" i="12"/>
  <c r="H8" i="12"/>
  <c r="J8" i="12" s="1"/>
  <c r="K8" i="12" s="1"/>
  <c r="H8" i="11"/>
  <c r="J8" i="11" s="1"/>
  <c r="K8" i="11" s="1"/>
  <c r="H13" i="12"/>
  <c r="J12" i="12"/>
  <c r="K12" i="12" s="1"/>
  <c r="L12" i="12" s="1"/>
  <c r="M12" i="12" s="1"/>
  <c r="A14" i="12"/>
  <c r="B15" i="12"/>
  <c r="A14" i="11"/>
  <c r="G14" i="11" s="1"/>
  <c r="H14" i="11" s="1"/>
  <c r="J13" i="11"/>
  <c r="B15" i="11"/>
  <c r="B6" i="5"/>
  <c r="B7" i="5"/>
  <c r="B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5" i="5"/>
  <c r="I14" i="12" l="1"/>
  <c r="E14" i="12"/>
  <c r="J13" i="12"/>
  <c r="K13" i="12" s="1"/>
  <c r="L13" i="12" s="1"/>
  <c r="M13" i="12" s="1"/>
  <c r="L9" i="11"/>
  <c r="M9" i="11" s="1"/>
  <c r="H10" i="12"/>
  <c r="J10" i="12" s="1"/>
  <c r="K10" i="12" s="1"/>
  <c r="L10" i="12" s="1"/>
  <c r="M10" i="12" s="1"/>
  <c r="L8" i="11"/>
  <c r="M8" i="11" s="1"/>
  <c r="H10" i="11"/>
  <c r="J10" i="11" s="1"/>
  <c r="K10" i="11" s="1"/>
  <c r="L8" i="12"/>
  <c r="M8" i="12" s="1"/>
  <c r="H7" i="12"/>
  <c r="J7" i="12" s="1"/>
  <c r="K7" i="12" s="1"/>
  <c r="L7" i="12" s="1"/>
  <c r="M7" i="12" s="1"/>
  <c r="H11" i="12"/>
  <c r="J11" i="12" s="1"/>
  <c r="K11" i="12" s="1"/>
  <c r="L11" i="12" s="1"/>
  <c r="M11" i="12" s="1"/>
  <c r="H7" i="11"/>
  <c r="J7" i="11" s="1"/>
  <c r="K7" i="11" s="1"/>
  <c r="H11" i="11"/>
  <c r="J11" i="11" s="1"/>
  <c r="K11" i="11" s="1"/>
  <c r="G18" i="12"/>
  <c r="H6" i="12"/>
  <c r="K13" i="11"/>
  <c r="L13" i="11" s="1"/>
  <c r="M12" i="11"/>
  <c r="H14" i="12"/>
  <c r="A15" i="12"/>
  <c r="B16" i="12"/>
  <c r="A15" i="11"/>
  <c r="G15" i="11" s="1"/>
  <c r="H15" i="11" s="1"/>
  <c r="J14" i="11"/>
  <c r="B16" i="11"/>
  <c r="E15" i="12" l="1"/>
  <c r="I15" i="12"/>
  <c r="L11" i="11"/>
  <c r="M11" i="11" s="1"/>
  <c r="J6" i="12"/>
  <c r="L10" i="11"/>
  <c r="M10" i="11" s="1"/>
  <c r="L7" i="11"/>
  <c r="M7" i="11" s="1"/>
  <c r="K14" i="11"/>
  <c r="L14" i="11" s="1"/>
  <c r="M13" i="11"/>
  <c r="H15" i="12"/>
  <c r="J15" i="12" s="1"/>
  <c r="K15" i="12" s="1"/>
  <c r="L15" i="12" s="1"/>
  <c r="M15" i="12" s="1"/>
  <c r="J14" i="12"/>
  <c r="K14" i="12" s="1"/>
  <c r="L14" i="12" s="1"/>
  <c r="M14" i="12" s="1"/>
  <c r="B17" i="12"/>
  <c r="A16" i="12"/>
  <c r="A16" i="11"/>
  <c r="G16" i="11" s="1"/>
  <c r="H16" i="11" s="1"/>
  <c r="J16" i="11" s="1"/>
  <c r="J15" i="11"/>
  <c r="B17" i="11"/>
  <c r="U10" i="5"/>
  <c r="V15" i="5"/>
  <c r="X8" i="5"/>
  <c r="W7" i="5"/>
  <c r="W11" i="5"/>
  <c r="X16" i="5"/>
  <c r="U14" i="5"/>
  <c r="W15" i="5"/>
  <c r="U9" i="5"/>
  <c r="V10" i="5"/>
  <c r="X7" i="5"/>
  <c r="U13" i="5"/>
  <c r="V14" i="5"/>
  <c r="X11" i="5"/>
  <c r="V5" i="5"/>
  <c r="V6" i="5"/>
  <c r="X15" i="5"/>
  <c r="V9" i="5"/>
  <c r="X12" i="5"/>
  <c r="U8" i="5"/>
  <c r="V13" i="5"/>
  <c r="X6" i="5"/>
  <c r="U12" i="5"/>
  <c r="W5" i="5"/>
  <c r="U16" i="5"/>
  <c r="W9" i="5"/>
  <c r="W6" i="5"/>
  <c r="V8" i="5"/>
  <c r="W13" i="5"/>
  <c r="U7" i="5"/>
  <c r="V12" i="5"/>
  <c r="X5" i="5"/>
  <c r="W10" i="5"/>
  <c r="U11" i="5"/>
  <c r="V16" i="5"/>
  <c r="X9" i="5"/>
  <c r="W14" i="5"/>
  <c r="U15" i="5"/>
  <c r="W8" i="5"/>
  <c r="X13" i="5"/>
  <c r="X10" i="5"/>
  <c r="V7" i="5"/>
  <c r="W12" i="5"/>
  <c r="U5" i="5"/>
  <c r="X14" i="5"/>
  <c r="V11" i="5"/>
  <c r="W16" i="5"/>
  <c r="U6" i="5"/>
  <c r="I16" i="12" l="1"/>
  <c r="E16" i="12"/>
  <c r="K6" i="12"/>
  <c r="O17" i="11"/>
  <c r="O17" i="12"/>
  <c r="O11" i="12"/>
  <c r="Q11" i="12" s="1"/>
  <c r="T11" i="12" s="1"/>
  <c r="O11" i="11"/>
  <c r="Q11" i="11" s="1"/>
  <c r="T11" i="11" s="1"/>
  <c r="O8" i="12"/>
  <c r="Q8" i="12" s="1"/>
  <c r="T8" i="12" s="1"/>
  <c r="O8" i="11"/>
  <c r="Q8" i="11" s="1"/>
  <c r="T8" i="11" s="1"/>
  <c r="O16" i="12"/>
  <c r="O16" i="11"/>
  <c r="O15" i="11"/>
  <c r="O15" i="12"/>
  <c r="Q15" i="12" s="1"/>
  <c r="T15" i="12" s="1"/>
  <c r="O13" i="12"/>
  <c r="Q13" i="12" s="1"/>
  <c r="T13" i="12" s="1"/>
  <c r="O13" i="11"/>
  <c r="Q13" i="11" s="1"/>
  <c r="T13" i="11" s="1"/>
  <c r="O14" i="12"/>
  <c r="Q14" i="12" s="1"/>
  <c r="T14" i="12" s="1"/>
  <c r="O14" i="11"/>
  <c r="O12" i="12"/>
  <c r="Q12" i="12" s="1"/>
  <c r="T12" i="12" s="1"/>
  <c r="O12" i="11"/>
  <c r="Q12" i="11" s="1"/>
  <c r="T12" i="11" s="1"/>
  <c r="O9" i="12"/>
  <c r="Q9" i="12" s="1"/>
  <c r="T9" i="12" s="1"/>
  <c r="O9" i="11"/>
  <c r="Q9" i="11" s="1"/>
  <c r="T9" i="11" s="1"/>
  <c r="O7" i="12"/>
  <c r="Q7" i="12" s="1"/>
  <c r="T7" i="12" s="1"/>
  <c r="O7" i="11"/>
  <c r="Q7" i="11" s="1"/>
  <c r="T7" i="11" s="1"/>
  <c r="O10" i="12"/>
  <c r="Q10" i="12" s="1"/>
  <c r="T10" i="12" s="1"/>
  <c r="O10" i="11"/>
  <c r="Q10" i="11" s="1"/>
  <c r="T10" i="11" s="1"/>
  <c r="O6" i="11"/>
  <c r="Q6" i="11" s="1"/>
  <c r="T6" i="11" s="1"/>
  <c r="O6" i="12"/>
  <c r="K15" i="11"/>
  <c r="L15" i="11" s="1"/>
  <c r="M14" i="11"/>
  <c r="K16" i="11"/>
  <c r="L16" i="11" s="1"/>
  <c r="H16" i="12"/>
  <c r="J16" i="12" s="1"/>
  <c r="K16" i="12" s="1"/>
  <c r="L16" i="12" s="1"/>
  <c r="M16" i="12" s="1"/>
  <c r="A17" i="12"/>
  <c r="A17" i="11"/>
  <c r="I18" i="11" l="1"/>
  <c r="G17" i="11"/>
  <c r="H17" i="11" s="1"/>
  <c r="H18" i="11" s="1"/>
  <c r="I17" i="12"/>
  <c r="I18" i="12" s="1"/>
  <c r="E17" i="12"/>
  <c r="E18" i="12" s="1"/>
  <c r="L6" i="12"/>
  <c r="Q14" i="11"/>
  <c r="T14" i="11" s="1"/>
  <c r="M15" i="11"/>
  <c r="Q15" i="11" s="1"/>
  <c r="T15" i="11" s="1"/>
  <c r="M16" i="11"/>
  <c r="Q16" i="11" s="1"/>
  <c r="T16" i="11" s="1"/>
  <c r="H17" i="12"/>
  <c r="H18" i="12" s="1"/>
  <c r="Q16" i="12"/>
  <c r="G18" i="11" l="1"/>
  <c r="J17" i="11"/>
  <c r="K17" i="11" s="1"/>
  <c r="L17" i="11" s="1"/>
  <c r="M6" i="12"/>
  <c r="T16" i="12"/>
  <c r="J17" i="12"/>
  <c r="J18" i="11" l="1"/>
  <c r="K17" i="12"/>
  <c r="J18" i="12"/>
  <c r="Q6" i="12"/>
  <c r="T6" i="12" s="1"/>
  <c r="K18" i="11"/>
  <c r="L17" i="12" l="1"/>
  <c r="K18" i="12"/>
  <c r="M17" i="11"/>
  <c r="L18" i="11"/>
  <c r="M17" i="12" l="1"/>
  <c r="L18" i="12"/>
  <c r="Q17" i="11"/>
  <c r="N10" i="11"/>
  <c r="M18" i="11"/>
  <c r="N13" i="11"/>
  <c r="N17" i="11"/>
  <c r="N7" i="11"/>
  <c r="N15" i="11"/>
  <c r="N14" i="11"/>
  <c r="N8" i="11"/>
  <c r="N12" i="11"/>
  <c r="N16" i="11"/>
  <c r="N9" i="11"/>
  <c r="N11" i="11"/>
  <c r="N6" i="11"/>
  <c r="N16" i="12" l="1"/>
  <c r="N15" i="12"/>
  <c r="M18" i="12"/>
  <c r="N12" i="12"/>
  <c r="N6" i="12"/>
  <c r="N11" i="12"/>
  <c r="N14" i="12"/>
  <c r="Q17" i="12"/>
  <c r="N13" i="12"/>
  <c r="N7" i="12"/>
  <c r="N10" i="12"/>
  <c r="N17" i="12"/>
  <c r="N8" i="12"/>
  <c r="N9" i="12"/>
  <c r="T17" i="11"/>
  <c r="Q18" i="11"/>
  <c r="Q18" i="12" l="1"/>
  <c r="T17" i="12"/>
  <c r="T18" i="11"/>
  <c r="M4" i="11"/>
  <c r="E2" i="11" s="1"/>
  <c r="R6" i="11"/>
  <c r="O15" i="1"/>
  <c r="O14" i="1"/>
  <c r="O13" i="1"/>
  <c r="O12" i="1"/>
  <c r="O11" i="1"/>
  <c r="O10" i="1"/>
  <c r="O9" i="1"/>
  <c r="O8" i="1"/>
  <c r="O7" i="1"/>
  <c r="R6" i="12" l="1"/>
  <c r="M4" i="12"/>
  <c r="E2" i="12" s="1"/>
  <c r="T18" i="12"/>
  <c r="R7" i="11"/>
  <c r="R8" i="11" s="1"/>
  <c r="R9" i="11" s="1"/>
  <c r="R10" i="11" s="1"/>
  <c r="R11" i="11" s="1"/>
  <c r="R12" i="11" s="1"/>
  <c r="R13" i="11" s="1"/>
  <c r="R14" i="11" s="1"/>
  <c r="R15" i="11" s="1"/>
  <c r="R16" i="11" s="1"/>
  <c r="R17" i="11" s="1"/>
  <c r="R7" i="12" l="1"/>
  <c r="R8" i="12" s="1"/>
  <c r="R9" i="12" s="1"/>
  <c r="R10" i="12" s="1"/>
  <c r="R11" i="12" s="1"/>
  <c r="R12" i="12" s="1"/>
  <c r="R13" i="12" s="1"/>
  <c r="R14" i="12" s="1"/>
  <c r="R15" i="12" s="1"/>
  <c r="R16" i="12" s="1"/>
  <c r="R17" i="12" s="1"/>
  <c r="R18" i="11"/>
  <c r="R18" i="12" l="1"/>
</calcChain>
</file>

<file path=xl/sharedStrings.xml><?xml version="1.0" encoding="utf-8"?>
<sst xmlns="http://schemas.openxmlformats.org/spreadsheetml/2006/main" count="617" uniqueCount="240">
  <si>
    <t>Quadro de instruções</t>
  </si>
  <si>
    <t>Objetivo</t>
  </si>
  <si>
    <t>A presente ferramenta, quando devidamente preenchida, possibilita apurar alternativa de modulação do contrato de suprimento de energia elétrica no contexto da concessãodo PISF. A modulação leva em conta os limites contratuais, a distribuição de vazões do PGA e a distribuição de preços de liquidação da energia elétrica. Os resultados simulados se encontram nas abas coloridas em preto.</t>
  </si>
  <si>
    <t>Recomendações Iniciais</t>
  </si>
  <si>
    <t>As abas da presente ferramenta devem ser atualizadas uma vez por ano, após a homologação do PGA.</t>
  </si>
  <si>
    <t>Para atualização das abas azuis (IPCA e PLD), basta continuar preenchendo os campos a partir da última linha preenchida da coluna A de cada aba.</t>
  </si>
  <si>
    <t>Para atualização das abas verdes (PGA e Consumo Energia), basta substituir os valores considerados pelas premissas mais recentes.</t>
  </si>
  <si>
    <t>Para a aba Modulação Energia (MW), somente as células com bordas pontilhadas e coloridas em fundo laranjado podem ser atualizadas. Qualquer coisa diferente disso compromete o cálculo contido neste arquivo.</t>
  </si>
  <si>
    <t>A aba Modulação Energia (MWh) é automaticamente preenchida a partir dos dados da aba Modulação Energia (MW), portanto o usuário não pode alterar a referida aba que indica os resutlados em MWh. Qualquer coisa diferente disso compromete o cálculo contido neste arquivo.</t>
  </si>
  <si>
    <t>Passo a passo</t>
  </si>
  <si>
    <t>Atualizar a aba IPCA.</t>
  </si>
  <si>
    <t>1.1</t>
  </si>
  <si>
    <t>[Início] Coletar o histórico do IPCA por meio do link indicado na célula "B1" da aba IPCA, que se trata do portal do IBGE que divulga a séria histórica do IPCA.</t>
  </si>
  <si>
    <t>1.2</t>
  </si>
  <si>
    <t>Adicionar apenas as informações que já não se encontrarem contidas na aba IPCA.</t>
  </si>
  <si>
    <t>1.3</t>
  </si>
  <si>
    <t>Preencher as datas, em ordem da mais antiga à mais recente, a serem adicionadas na coluna A da aba IPCA, logo após a última célula preenchida da referida coluna.</t>
  </si>
  <si>
    <t>1.4</t>
  </si>
  <si>
    <t>Ao preencher as datas, a coluna B será automaticamente preenchida, tratando-se da data padronizada (no formato final de mês).</t>
  </si>
  <si>
    <t>1.5</t>
  </si>
  <si>
    <t>Preencher o número índice acumulado do IPCA na coluna C, respeitando a correspondência com o mês a qual se refere. [Fim]</t>
  </si>
  <si>
    <t>Atualizar a aba PLD.</t>
  </si>
  <si>
    <t>2.1</t>
  </si>
  <si>
    <t>[Início] Definir, na célula "J2", a data-base monetária desejada para a curva de PLD. A data em si pode ser qualquer uma, a critério do usuário, contanto que ela esteja contida no histórico da aba IPCA.</t>
  </si>
  <si>
    <t>2.2</t>
  </si>
  <si>
    <t>Acessar o painel de preços divulgado pela CCEE, por meio do link indicado na célula "B1" da aba PLD. Na parte do website logo abaixo aos gráficos indicados, há uma seção denominada "Planilhas para download dos dados históricos". Selecionar o tipo "Preço Médio Mensal" e baixar o arquivo com o histórico mensal do PLD.</t>
  </si>
  <si>
    <t>2.3</t>
  </si>
  <si>
    <t>Adicionar apenas as informações que já não se encontrarem contidas na aba PLD.</t>
  </si>
  <si>
    <t>2.4</t>
  </si>
  <si>
    <t>Preencher as datas, em ordem da mais antiga à mais recente, a serem adicionadas na coluna A da aba PLD, logo após a última célula preenchida da referida coluna.</t>
  </si>
  <si>
    <t>2.5</t>
  </si>
  <si>
    <t>Ao preencher as datas, a coluna B será automaticamente preenchida, tratando-se do número do mês (exemplo, janeiro é o mês 1).</t>
  </si>
  <si>
    <t>2.6</t>
  </si>
  <si>
    <t>Preencher os preços históricos adicionais do Sudeste na coluna C, do Sul na Coluna D, do Nordeste na Coluna E e do Norte na Coluna F, respeitando a correspondência com o mês a qual cada informação se refere. [Fim]</t>
  </si>
  <si>
    <t>Atualizar a aba PGA.</t>
  </si>
  <si>
    <t>3.1</t>
  </si>
  <si>
    <t>[Início] Acessar o portal da ANA no qual são divulgados os documentos relativos ao PGA atual, por meio do link indicado na célula "B1" da aba PGA.</t>
  </si>
  <si>
    <t>3.2</t>
  </si>
  <si>
    <t>Os dados a serem atualizado devem ser adicionados ao intervalo "C7:N15" da aba PGA.</t>
  </si>
  <si>
    <t>3.3</t>
  </si>
  <si>
    <t>Os dados coletados se encontram no Anexo II da atual resolução que define o PGA, tratando-se das condições e padrões operaciais, que contempla as vazões mínimas médias de bombeamento simuladas por eixo, por estação de bombeamento e por mês. [Fim]</t>
  </si>
  <si>
    <t>Atualizar a aba Consumo Energia</t>
  </si>
  <si>
    <t>4.1</t>
  </si>
  <si>
    <t>[Início] Na aba Consumo Energia são estimados os volumes demandados de energia a partir da demanda associada ao cumprimento das vazões mínimcas do PGA. As premissas consideradas se encontram destacadas nas células com bordas pontilhadas e coloridas em fundo laranjado.</t>
  </si>
  <si>
    <t>4.2</t>
  </si>
  <si>
    <t>O usuário pode simular o montante de consumo de energia ao alterar as premissas assumidas, sendo que os resultados de cada simulação se encontram no intervalo "D284:G295".</t>
  </si>
  <si>
    <t>4.3</t>
  </si>
  <si>
    <t>A metodologia contemplada foi elaborada pelo Consórcio Engecrops/M&amp;P/Ceres Inteligêcia. Qualquer alteração realziada pelo usuário realizadas além das céluclas destacad da aba Consumo Energia tem o potencial de comprometer os cálculos realizados. [Fim]</t>
  </si>
  <si>
    <t>Definir premissas da aba Modulação Energia (MW)</t>
  </si>
  <si>
    <t>5.1</t>
  </si>
  <si>
    <t>[Início] Antes de atualziar a aba Modulação Energia (MW), é necessário atualizar as abas azuis e verdes do presente arquivo. Se a célula "E2" da referida aba estiver na cor verde e indicar o texto "Modulada", quer dizer que o cálculo contido no arquivo já reflete as condições e premissas estabelecidas, ão sendo necessário rodar novamente o cálculo da modulação.</t>
  </si>
  <si>
    <t>5.2</t>
  </si>
  <si>
    <t>Indicar, na célula "G4" da aba Modulação Energia (MW), o ano ao qual se refere a modulação da energia proposta.</t>
  </si>
  <si>
    <t>5.3</t>
  </si>
  <si>
    <t>Definir, na célula "H4", o percentual a ser considerado como referência de colchão variável a ser aplicado como condição da modulação da energia.</t>
  </si>
  <si>
    <t>5.4</t>
  </si>
  <si>
    <t>Definir, na célula "I4", o valor, em MW, a ser considerado como referência de colchão fixo a ser aplicado como condição da modulação da energia.</t>
  </si>
  <si>
    <t>5.5</t>
  </si>
  <si>
    <t>Escolher, na célula "O4", a região de referência do PLD a ser considerado como referência na modulação.</t>
  </si>
  <si>
    <t>5.6</t>
  </si>
  <si>
    <t>Clicar no botão "Apurar Modulação" e aguardar o processamento da programação. Quando o processamento estiver encerrado, a célula "E2" assumirá a cor verde e indicará o texto "Modulada".</t>
  </si>
  <si>
    <t>5.7</t>
  </si>
  <si>
    <t>Os resultados da modulação, em MW, se encontram no intervalo "Q6:Q17" da aba Modulação Energia (MW). Os mesmos resultados, convertidos em MWh, se encontrm na aba Modulação Energia (MWh).</t>
  </si>
  <si>
    <t>5.8</t>
  </si>
  <si>
    <t>As células coloridas em amarelo no intervalo de resultados das referida aba representam meses nos quais a modulação indicada ficou no limite mínimo ou máximo definidos no contrato. A depender das premissas consideradas, isso pode não acontecer. [Fim]</t>
  </si>
  <si>
    <t>Fonte</t>
  </si>
  <si>
    <t>https://www.ibge.gov.br/estatisticas/economicas/precos-e-custos/9256-indice-nacional-de-precos-ao-consumidor-amplo.html?=&amp;t=series-historicas</t>
  </si>
  <si>
    <t>Data</t>
  </si>
  <si>
    <t>Data padronizada</t>
  </si>
  <si>
    <t>IPCA (dez/1993 = 100)</t>
  </si>
  <si>
    <t>https://www.ccee.org.br/precos/painel-precos</t>
  </si>
  <si>
    <t>Data-base</t>
  </si>
  <si>
    <t>R$/MWh - nominal</t>
  </si>
  <si>
    <t>R$/MWh - real</t>
  </si>
  <si>
    <t>R$/MWh - real (média histórica)</t>
  </si>
  <si>
    <t>Sazonalidade</t>
  </si>
  <si>
    <t>MES</t>
  </si>
  <si>
    <t># mês</t>
  </si>
  <si>
    <t>SUDESTE</t>
  </si>
  <si>
    <t>SUL</t>
  </si>
  <si>
    <t>NORDESTE</t>
  </si>
  <si>
    <t>NORTE</t>
  </si>
  <si>
    <t>SUDESTE - R</t>
  </si>
  <si>
    <t>SUL - R</t>
  </si>
  <si>
    <t>NORDESTE - R</t>
  </si>
  <si>
    <t>NORTE - R</t>
  </si>
  <si>
    <t>#obs</t>
  </si>
  <si>
    <t>Mês</t>
  </si>
  <si>
    <t>Janeiro</t>
  </si>
  <si>
    <t>Fevereiro</t>
  </si>
  <si>
    <t>Março</t>
  </si>
  <si>
    <t>Abril</t>
  </si>
  <si>
    <t>Maio</t>
  </si>
  <si>
    <t>Junho</t>
  </si>
  <si>
    <t>Julho</t>
  </si>
  <si>
    <t>Agosto</t>
  </si>
  <si>
    <t>Setembro</t>
  </si>
  <si>
    <t>Outubro</t>
  </si>
  <si>
    <t>Novembro</t>
  </si>
  <si>
    <t>Dezembro</t>
  </si>
  <si>
    <t>https://www.gov.br/ana/pt-br/assuntos/seguranca-hidrica/pisf/plano-de-gestao-anual</t>
  </si>
  <si>
    <t>Resolução ANA Nº 226, de 09 de dezembro de 2024</t>
  </si>
  <si>
    <t>Anexo II - Condições e padrões operacionais</t>
  </si>
  <si>
    <t>Vazões mínimas médias mensais de bombeamento simuladas</t>
  </si>
  <si>
    <t>Eixo</t>
  </si>
  <si>
    <t>EB</t>
  </si>
  <si>
    <t>Média</t>
  </si>
  <si>
    <t>Leste</t>
  </si>
  <si>
    <t>EBV1</t>
  </si>
  <si>
    <t>EBV2</t>
  </si>
  <si>
    <t>EBV3</t>
  </si>
  <si>
    <t>EBV4</t>
  </si>
  <si>
    <t>EBV5</t>
  </si>
  <si>
    <t>EBV6</t>
  </si>
  <si>
    <t>Norte</t>
  </si>
  <si>
    <t>EBI1</t>
  </si>
  <si>
    <t>EBI2</t>
  </si>
  <si>
    <t>EBI3</t>
  </si>
  <si>
    <t>Rubrica</t>
  </si>
  <si>
    <t>Unidade</t>
  </si>
  <si>
    <t>Global EN+EL+RAp</t>
  </si>
  <si>
    <t>Global EN</t>
  </si>
  <si>
    <t>Global EL</t>
  </si>
  <si>
    <t>Global RAp</t>
  </si>
  <si>
    <t>Eixo Norte</t>
  </si>
  <si>
    <t>Eixo Leste</t>
  </si>
  <si>
    <t>Ramal Apodi</t>
  </si>
  <si>
    <t>-</t>
  </si>
  <si>
    <t>Premissas</t>
  </si>
  <si>
    <t>Consumo Constante</t>
  </si>
  <si>
    <t>Potência auxiliar</t>
  </si>
  <si>
    <t>kW médio</t>
  </si>
  <si>
    <t>Tempo da potência auxiliar</t>
  </si>
  <si>
    <t>Horas</t>
  </si>
  <si>
    <t>Uso difuso em reservatórios - Potência auxiliar</t>
  </si>
  <si>
    <t>Uso difuso em reservatórios - Tempo da potência auxiliar</t>
  </si>
  <si>
    <t>Uso difuso em reservatórios - Quantidade</t>
  </si>
  <si>
    <t>Unitário</t>
  </si>
  <si>
    <t>Estruturas de controle - Potência auxiliar</t>
  </si>
  <si>
    <t>Estruturas de controle - Tempo da potência auxiliar</t>
  </si>
  <si>
    <t>Estruturas de controle - Quantidade</t>
  </si>
  <si>
    <t>Centros operacionais - Potência auxiliar</t>
  </si>
  <si>
    <t>Centros operacionais - Tempo da potência auxiliar</t>
  </si>
  <si>
    <t>Centros operacionais - Quantidade</t>
  </si>
  <si>
    <t>Outros usos - Potência auxiliar</t>
  </si>
  <si>
    <t>Outros usos - Tempo da potência auxiliar</t>
  </si>
  <si>
    <t>Outros usos - Quantidade</t>
  </si>
  <si>
    <t>Aux Ramais - Número de dias</t>
  </si>
  <si>
    <t>Dias</t>
  </si>
  <si>
    <t>Aux Ramais - Extensão LT ou LD</t>
  </si>
  <si>
    <t>km</t>
  </si>
  <si>
    <t>Aux Consumo Constante - Número de meses</t>
  </si>
  <si>
    <t>Meses</t>
  </si>
  <si>
    <t>Consumo Manutenção</t>
  </si>
  <si>
    <t>Horas de bombeamento - Horas por dia</t>
  </si>
  <si>
    <t>Horas de bombeamento - Dias por ano</t>
  </si>
  <si>
    <t>Horas de bombeamento - Meses por ano</t>
  </si>
  <si>
    <t>Horas de bombeamento - Multiplicador</t>
  </si>
  <si>
    <t>Altura manométrica</t>
  </si>
  <si>
    <t>m</t>
  </si>
  <si>
    <t>Vazão de manutenção - Número de bombas</t>
  </si>
  <si>
    <t>Vazão de manutenção - Vazão máxima por bomba</t>
  </si>
  <si>
    <t>m³/s por bomba</t>
  </si>
  <si>
    <t>Vazão de manutenção - Perdas no sistema de adução de água bruta</t>
  </si>
  <si>
    <t>Eficiência bomba - rô</t>
  </si>
  <si>
    <t>Eficiência bomba - g</t>
  </si>
  <si>
    <t>Eficiência bomba - ef. Bomba</t>
  </si>
  <si>
    <t>Eficiência bomba - ef. Motor</t>
  </si>
  <si>
    <t>Eficiência bomba - ni</t>
  </si>
  <si>
    <t>Consumo Médio</t>
  </si>
  <si>
    <t>Vazão bombeada - Janeiro</t>
  </si>
  <si>
    <t>Vazão bombeada - Fevereiro</t>
  </si>
  <si>
    <t>Vazão bombeada - Março</t>
  </si>
  <si>
    <t>Vazão bombeada - Abril</t>
  </si>
  <si>
    <t>Vazão bombeada - Maio</t>
  </si>
  <si>
    <t>Vazão bombeada - Junho</t>
  </si>
  <si>
    <t>Vazão bombeada - Julho</t>
  </si>
  <si>
    <t>Vazão bombeada - Agosto</t>
  </si>
  <si>
    <t>Vazão bombeada - Setembro</t>
  </si>
  <si>
    <t>Vazão bombeada - Outubro</t>
  </si>
  <si>
    <t>Vazão bombeada - Novembro</t>
  </si>
  <si>
    <t>Vazão bombeada - Dezembro</t>
  </si>
  <si>
    <t>Perdas</t>
  </si>
  <si>
    <t>Perdas no sistema elétrico até conjunto motobomba</t>
  </si>
  <si>
    <t>Projeções Consumo Constante</t>
  </si>
  <si>
    <t>Potência total</t>
  </si>
  <si>
    <t>kWh por dia</t>
  </si>
  <si>
    <t>Auxiliar consumo difuso</t>
  </si>
  <si>
    <t>MWh por ano</t>
  </si>
  <si>
    <t>Consumo constante</t>
  </si>
  <si>
    <t>MWh por mês</t>
  </si>
  <si>
    <t>*</t>
  </si>
  <si>
    <t>Projeções Consumo de Manutenção</t>
  </si>
  <si>
    <t>Horas de bombeamento de manutenção</t>
  </si>
  <si>
    <t>Vazão de manutenção</t>
  </si>
  <si>
    <t>m³/s</t>
  </si>
  <si>
    <t>Eficiência da bomba</t>
  </si>
  <si>
    <t>Potência demandada para manutenão</t>
  </si>
  <si>
    <t>kW</t>
  </si>
  <si>
    <t>Consumo de manutenção</t>
  </si>
  <si>
    <t>Projeções Consumo Médio</t>
  </si>
  <si>
    <t>Horas de bombeamento médio</t>
  </si>
  <si>
    <t>Potência demandada média</t>
  </si>
  <si>
    <t>Consumo médio</t>
  </si>
  <si>
    <t>Projeções Consumo Total</t>
  </si>
  <si>
    <t>Conta de energia Sistema PISF</t>
  </si>
  <si>
    <t>Legenda:</t>
  </si>
  <si>
    <t>Limites da Modulação Contratual (+/- 50%)</t>
  </si>
  <si>
    <t>Ano</t>
  </si>
  <si>
    <t>Ajuste até limite contratual</t>
  </si>
  <si>
    <t>PLD</t>
  </si>
  <si>
    <t>Sazonalidade PGA X PLD</t>
  </si>
  <si>
    <t>Modulação</t>
  </si>
  <si>
    <t>Limite Inferior Contratual (MW)</t>
  </si>
  <si>
    <t>Centro Contratual (MW)</t>
  </si>
  <si>
    <t>Limite Superior Contratual (MW)</t>
  </si>
  <si>
    <t>Consumo estimado PGA (MW)</t>
  </si>
  <si>
    <t>Colchão Variável (MW)</t>
  </si>
  <si>
    <t>Colchão Fixo (MW)</t>
  </si>
  <si>
    <t>Colchão Escolhido (MW)</t>
  </si>
  <si>
    <t>Consumo estimado PGA + Colchão (MW)</t>
  </si>
  <si>
    <t>Ajuste Variável (MW)</t>
  </si>
  <si>
    <t>Volume base (MW)</t>
  </si>
  <si>
    <t>Sazonalidade PGA</t>
  </si>
  <si>
    <t>Sazonalidade PLD</t>
  </si>
  <si>
    <t>Volume mensal contratado (MW)</t>
  </si>
  <si>
    <t>Volume anual contratado (MWm)</t>
  </si>
  <si>
    <t>Contratado acima do PGA</t>
  </si>
  <si>
    <t>Limite Inferior Contratual (MWh)</t>
  </si>
  <si>
    <t>Centro Contratual (MWh)</t>
  </si>
  <si>
    <t>Limite Superior Contratual (MWh)</t>
  </si>
  <si>
    <t>Consumo estimado PGA (MWh)</t>
  </si>
  <si>
    <t>Colchão Variável (MWh)</t>
  </si>
  <si>
    <t>Colchão Fixo (MWh)</t>
  </si>
  <si>
    <t>Colchão Escolhido (MWh)</t>
  </si>
  <si>
    <t>Consumo estimado PGA + Colchão (MWh)</t>
  </si>
  <si>
    <t>Ajuste Variável (MWh)</t>
  </si>
  <si>
    <t>Volume base (MWh)</t>
  </si>
  <si>
    <t>Volume mensal contratado (MWh)</t>
  </si>
  <si>
    <t>Volume anual contratado (MWh)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</si>
</sst>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3" formatCode="_-* #,##0.00_-;\-* #,##0.00_-;_-* &quot;-&quot;??_-;_-@_-"/>
    <numFmt numFmtId="164" formatCode="0.000"/>
    <numFmt numFmtId="165" formatCode="mmm/yyyy"/>
    <numFmt numFmtId="166" formatCode="0.0%"/>
    <numFmt numFmtId="167" formatCode="#,##0;\(#,##0\);\-"/>
    <numFmt numFmtId="168" formatCode="#,##0.00;\(#,##0.00\);\-"/>
    <numFmt numFmtId="169" formatCode="0.00000"/>
    <numFmt numFmtId="170" formatCode="0.0"/>
  </numFmts>
  <fonts count="36" x14ac:knownFonts="1">
    <font>
      <sz val="11"/>
      <color theme="1"/>
      <name val="Calibri"/>
      <family val="2"/>
      <scheme val="minor"/>
    </font>
    <font>
      <sz val="11"/>
      <color theme="1"/>
      <name val="Calibri"/>
      <family val="2"/>
      <scheme val="minor"/>
    </font>
    <font>
      <sz val="10"/>
      <color theme="1"/>
      <name val="Calibri"/>
      <family val="2"/>
      <scheme val="minor"/>
    </font>
    <font>
      <u/>
      <sz val="11"/>
      <color theme="10"/>
      <name val="Calibri"/>
      <family val="2"/>
      <scheme val="minor"/>
    </font>
    <font>
      <sz val="8"/>
      <name val="Calibri"/>
      <family val="2"/>
      <scheme val="minor"/>
    </font>
    <font>
      <sz val="10"/>
      <color theme="0"/>
      <name val="Calibri"/>
      <family val="2"/>
      <scheme val="minor"/>
    </font>
    <font>
      <b/>
      <sz val="10"/>
      <color theme="1"/>
      <name val="Calibri"/>
      <family val="2"/>
      <scheme val="minor"/>
    </font>
    <font>
      <sz val="10"/>
      <color rgb="FF00B050"/>
      <name val="Calibri"/>
      <family val="2"/>
      <scheme val="minor"/>
    </font>
    <font>
      <sz val="10"/>
      <color rgb="FF002060"/>
      <name val="Calibri"/>
      <family val="2"/>
      <scheme val="minor"/>
    </font>
    <font>
      <i/>
      <sz val="10"/>
      <color theme="1"/>
      <name val="Calibri"/>
      <family val="2"/>
      <scheme val="minor"/>
    </font>
    <font>
      <sz val="10"/>
      <name val="Arial"/>
      <family val="2"/>
    </font>
    <font>
      <sz val="11"/>
      <color indexed="8"/>
      <name val="Calibri"/>
      <family val="2"/>
    </font>
    <font>
      <sz val="11"/>
      <color indexed="9"/>
      <name val="Calibri"/>
      <family val="2"/>
    </font>
    <font>
      <sz val="11"/>
      <color indexed="17"/>
      <name val="Calibri"/>
      <family val="2"/>
    </font>
    <font>
      <b/>
      <sz val="11"/>
      <color indexed="9"/>
      <name val="Calibri"/>
      <family val="2"/>
    </font>
    <font>
      <sz val="11"/>
      <color indexed="10"/>
      <name val="Calibri"/>
      <family val="2"/>
    </font>
    <font>
      <sz val="11"/>
      <color indexed="62"/>
      <name val="Calibri"/>
      <family val="2"/>
    </font>
    <font>
      <sz val="11"/>
      <color indexed="20"/>
      <name val="Calibri"/>
      <family val="2"/>
    </font>
    <font>
      <b/>
      <sz val="11"/>
      <color indexed="63"/>
      <name val="Calibri"/>
      <family val="2"/>
    </font>
    <font>
      <i/>
      <sz val="11"/>
      <color indexed="23"/>
      <name val="Calibri"/>
      <family val="2"/>
    </font>
    <font>
      <b/>
      <sz val="11"/>
      <color indexed="8"/>
      <name val="Calibri"/>
      <family val="2"/>
    </font>
    <font>
      <sz val="11"/>
      <color indexed="52"/>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52"/>
      <name val="Calibri"/>
      <family val="2"/>
    </font>
    <font>
      <sz val="11"/>
      <color indexed="60"/>
      <name val="Calibri"/>
      <family val="2"/>
    </font>
    <font>
      <u/>
      <sz val="10"/>
      <color theme="10"/>
      <name val="Arial"/>
      <family val="2"/>
    </font>
    <font>
      <b/>
      <sz val="10"/>
      <name val="Calibri"/>
      <family val="2"/>
      <scheme val="minor"/>
    </font>
    <font>
      <b/>
      <sz val="10"/>
      <color theme="0"/>
      <name val="Calibri"/>
      <family val="2"/>
      <scheme val="minor"/>
    </font>
    <font>
      <sz val="10"/>
      <color rgb="FF00B0F0"/>
      <name val="Calibri"/>
      <family val="2"/>
      <scheme val="minor"/>
    </font>
    <font>
      <b/>
      <sz val="10"/>
      <color rgb="FF00B050"/>
      <name val="Calibri"/>
      <family val="2"/>
      <scheme val="minor"/>
    </font>
    <font>
      <sz val="10"/>
      <name val="Calibri"/>
      <family val="2"/>
      <scheme val="minor"/>
    </font>
    <font>
      <u/>
      <sz val="10"/>
      <color theme="10"/>
      <name val="Calibri"/>
      <family val="2"/>
      <scheme val="minor"/>
    </font>
    <font>
      <b/>
      <sz val="12"/>
      <color theme="1"/>
      <name val="Calibri"/>
      <family val="2"/>
      <scheme val="minor"/>
    </font>
  </fonts>
  <fills count="45">
    <fill>
      <patternFill patternType="none"/>
    </fill>
    <fill>
      <patternFill patternType="gray125"/>
    </fill>
    <fill>
      <patternFill patternType="solid">
        <fgColor theme="9" tint="-0.499984740745262"/>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4" tint="-0.499984740745262"/>
        <bgColor indexed="64"/>
      </patternFill>
    </fill>
    <fill>
      <patternFill patternType="solid">
        <fgColor theme="4" tint="-0.249977111117893"/>
        <bgColor indexed="64"/>
      </patternFill>
    </fill>
    <fill>
      <patternFill patternType="solid">
        <fgColor theme="4" tint="0.79998168889431442"/>
        <bgColor indexed="64"/>
      </patternFill>
    </fill>
    <fill>
      <patternFill patternType="solid">
        <fgColor theme="1"/>
        <bgColor indexed="64"/>
      </patternFill>
    </fill>
    <fill>
      <patternFill patternType="solid">
        <fgColor theme="4"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22"/>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10"/>
      </patternFill>
    </fill>
    <fill>
      <patternFill patternType="solid">
        <fgColor indexed="57"/>
      </patternFill>
    </fill>
    <fill>
      <patternFill patternType="solid">
        <fgColor indexed="55"/>
      </patternFill>
    </fill>
    <fill>
      <patternFill patternType="solid">
        <fgColor rgb="FF00B0F0"/>
        <bgColor indexed="64"/>
      </patternFill>
    </fill>
    <fill>
      <patternFill patternType="solid">
        <fgColor rgb="FF0070C0"/>
        <bgColor indexed="64"/>
      </patternFill>
    </fill>
    <fill>
      <patternFill patternType="lightUp">
        <fgColor rgb="FF002060"/>
      </patternFill>
    </fill>
    <fill>
      <patternFill patternType="solid">
        <fgColor theme="4"/>
        <bgColor indexed="64"/>
      </patternFill>
    </fill>
    <fill>
      <patternFill patternType="solid">
        <fgColor theme="3" tint="-0.249977111117893"/>
        <bgColor indexed="64"/>
      </patternFill>
    </fill>
    <fill>
      <patternFill patternType="lightUp">
        <fgColor theme="8" tint="-0.499984740745262"/>
        <bgColor indexed="65"/>
      </patternFill>
    </fill>
    <fill>
      <patternFill patternType="solid">
        <fgColor rgb="FFFFC000"/>
        <bgColor indexed="64"/>
      </patternFill>
    </fill>
    <fill>
      <patternFill patternType="lightUp">
        <fgColor theme="0" tint="-0.499984740745262"/>
        <bgColor indexed="65"/>
      </patternFill>
    </fill>
    <fill>
      <patternFill patternType="solid">
        <fgColor theme="1" tint="0.14999847407452621"/>
        <bgColor indexed="64"/>
      </patternFill>
    </fill>
    <fill>
      <patternFill patternType="solid">
        <fgColor theme="9" tint="0.79998168889431442"/>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theme="5" tint="0.39997558519241921"/>
        <bgColor indexed="64"/>
      </patternFill>
    </fill>
  </fills>
  <borders count="39">
    <border>
      <left/>
      <right/>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right style="thin">
        <color theme="0"/>
      </right>
      <top style="thin">
        <color theme="0"/>
      </top>
      <bottom style="thin">
        <color theme="0"/>
      </bottom>
      <diagonal/>
    </border>
    <border>
      <left style="thin">
        <color theme="0"/>
      </left>
      <right style="thin">
        <color theme="9" tint="-0.499984740745262"/>
      </right>
      <top style="thin">
        <color theme="0"/>
      </top>
      <bottom style="thin">
        <color theme="0"/>
      </bottom>
      <diagonal/>
    </border>
    <border>
      <left style="thin">
        <color theme="0"/>
      </left>
      <right style="thin">
        <color theme="0"/>
      </right>
      <top style="thin">
        <color theme="0"/>
      </top>
      <bottom style="thin">
        <color theme="9" tint="-0.499984740745262"/>
      </bottom>
      <diagonal/>
    </border>
    <border>
      <left/>
      <right style="thin">
        <color theme="0"/>
      </right>
      <top/>
      <bottom style="thin">
        <color theme="0"/>
      </bottom>
      <diagonal/>
    </border>
    <border>
      <left style="thin">
        <color theme="0"/>
      </left>
      <right style="thin">
        <color theme="9" tint="-0.499984740745262"/>
      </right>
      <top style="thin">
        <color theme="0"/>
      </top>
      <bottom style="thin">
        <color theme="9" tint="-0.499984740745262"/>
      </bottom>
      <diagonal/>
    </border>
    <border>
      <left/>
      <right style="thin">
        <color theme="0"/>
      </right>
      <top style="thin">
        <color theme="0"/>
      </top>
      <bottom style="thin">
        <color theme="9" tint="-0.499984740745262"/>
      </bottom>
      <diagonal/>
    </border>
    <border>
      <left/>
      <right style="thin">
        <color theme="0"/>
      </right>
      <top style="thin">
        <color theme="0"/>
      </top>
      <bottom/>
      <diagonal/>
    </border>
    <border>
      <left style="thin">
        <color theme="0"/>
      </left>
      <right/>
      <top style="thin">
        <color theme="0"/>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0" tint="-0.499984740745262"/>
      </left>
      <right style="thin">
        <color theme="0" tint="-0.499984740745262"/>
      </right>
      <top style="thin">
        <color theme="0" tint="-0.499984740745262"/>
      </top>
      <bottom/>
      <diagonal/>
    </border>
    <border>
      <left style="thin">
        <color theme="0"/>
      </left>
      <right style="thin">
        <color theme="0"/>
      </right>
      <top style="thin">
        <color theme="0"/>
      </top>
      <bottom style="thin">
        <color indexed="64"/>
      </bottom>
      <diagonal/>
    </border>
    <border>
      <left style="thin">
        <color theme="0"/>
      </left>
      <right/>
      <top style="thin">
        <color theme="0"/>
      </top>
      <bottom style="thin">
        <color theme="0"/>
      </bottom>
      <diagonal/>
    </border>
    <border>
      <left/>
      <right/>
      <top style="thin">
        <color theme="0"/>
      </top>
      <bottom style="thin">
        <color theme="0"/>
      </bottom>
      <diagonal/>
    </border>
    <border>
      <left style="dashed">
        <color rgb="FF002060"/>
      </left>
      <right style="dashed">
        <color rgb="FF002060"/>
      </right>
      <top style="dashed">
        <color rgb="FF002060"/>
      </top>
      <bottom style="dashed">
        <color rgb="FF002060"/>
      </bottom>
      <diagonal/>
    </border>
    <border>
      <left/>
      <right/>
      <top style="thin">
        <color theme="0"/>
      </top>
      <bottom/>
      <diagonal/>
    </border>
    <border>
      <left/>
      <right/>
      <top/>
      <bottom style="thin">
        <color theme="0"/>
      </bottom>
      <diagonal/>
    </border>
    <border>
      <left/>
      <right style="thin">
        <color theme="0"/>
      </right>
      <top/>
      <bottom/>
      <diagonal/>
    </border>
    <border>
      <left style="thin">
        <color theme="0"/>
      </left>
      <right style="thin">
        <color theme="0"/>
      </right>
      <top style="thin">
        <color indexed="64"/>
      </top>
      <bottom style="double">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theme="0"/>
      </top>
      <bottom style="thin">
        <color theme="9" tint="-0.499984740745262"/>
      </bottom>
      <diagonal/>
    </border>
    <border>
      <left style="thin">
        <color theme="0"/>
      </left>
      <right style="thin">
        <color theme="0"/>
      </right>
      <top/>
      <bottom/>
      <diagonal/>
    </border>
    <border>
      <left style="thin">
        <color theme="0"/>
      </left>
      <right/>
      <top/>
      <bottom style="thin">
        <color theme="0"/>
      </bottom>
      <diagonal/>
    </border>
    <border>
      <left style="thin">
        <color indexed="64"/>
      </left>
      <right style="thin">
        <color indexed="64"/>
      </right>
      <top style="thin">
        <color indexed="64"/>
      </top>
      <bottom/>
      <diagonal/>
    </border>
    <border>
      <left style="thin">
        <color indexed="64"/>
      </left>
      <right/>
      <top style="thin">
        <color theme="9" tint="-0.499984740745262"/>
      </top>
      <bottom style="thin">
        <color theme="0"/>
      </bottom>
      <diagonal/>
    </border>
    <border>
      <left style="thin">
        <color indexed="64"/>
      </left>
      <right/>
      <top style="thin">
        <color theme="0"/>
      </top>
      <bottom style="thin">
        <color theme="0"/>
      </bottom>
      <diagonal/>
    </border>
    <border>
      <left style="thin">
        <color indexed="64"/>
      </left>
      <right/>
      <top style="thin">
        <color theme="0"/>
      </top>
      <bottom/>
      <diagonal/>
    </border>
  </borders>
  <cellStyleXfs count="87">
    <xf numFmtId="0" fontId="0" fillId="0" borderId="0"/>
    <xf numFmtId="9" fontId="1" fillId="0" borderId="0" applyFont="0" applyFill="0" applyBorder="0" applyAlignment="0" applyProtection="0"/>
    <xf numFmtId="0" fontId="3" fillId="0" borderId="0" applyNumberFormat="0" applyFill="0" applyBorder="0" applyAlignment="0" applyProtection="0"/>
    <xf numFmtId="0" fontId="10" fillId="0" borderId="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9"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20" borderId="0" applyNumberFormat="0" applyBorder="0" applyAlignment="0" applyProtection="0"/>
    <xf numFmtId="0" fontId="11" fillId="13" borderId="0" applyNumberFormat="0" applyBorder="0" applyAlignment="0" applyProtection="0"/>
    <xf numFmtId="0" fontId="11" fillId="16" borderId="0" applyNumberFormat="0" applyBorder="0" applyAlignment="0" applyProtection="0"/>
    <xf numFmtId="0" fontId="11" fillId="21"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20" borderId="0" applyNumberFormat="0" applyBorder="0" applyAlignment="0" applyProtection="0"/>
    <xf numFmtId="0" fontId="11" fillId="13" borderId="0" applyNumberFormat="0" applyBorder="0" applyAlignment="0" applyProtection="0"/>
    <xf numFmtId="0" fontId="11" fillId="16" borderId="0" applyNumberFormat="0" applyBorder="0" applyAlignment="0" applyProtection="0"/>
    <xf numFmtId="0" fontId="11" fillId="21" borderId="0" applyNumberFormat="0" applyBorder="0" applyAlignment="0" applyProtection="0"/>
    <xf numFmtId="0" fontId="12" fillId="23"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3"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7" borderId="0" applyNumberFormat="0" applyBorder="0" applyAlignment="0" applyProtection="0"/>
    <xf numFmtId="0" fontId="17" fillId="11" borderId="0" applyNumberFormat="0" applyBorder="0" applyAlignment="0" applyProtection="0"/>
    <xf numFmtId="0" fontId="13" fillId="12" borderId="0" applyNumberFormat="0" applyBorder="0" applyAlignment="0" applyProtection="0"/>
    <xf numFmtId="0" fontId="26" fillId="19" borderId="12" applyNumberFormat="0" applyAlignment="0" applyProtection="0"/>
    <xf numFmtId="0" fontId="26" fillId="19" borderId="12" applyNumberFormat="0" applyAlignment="0" applyProtection="0"/>
    <xf numFmtId="0" fontId="14" fillId="31" borderId="13" applyNumberFormat="0" applyAlignment="0" applyProtection="0"/>
    <xf numFmtId="0" fontId="21" fillId="0" borderId="14" applyNumberFormat="0" applyFill="0" applyAlignment="0" applyProtection="0"/>
    <xf numFmtId="0" fontId="14" fillId="31" borderId="13" applyNumberFormat="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7" borderId="0" applyNumberFormat="0" applyBorder="0" applyAlignment="0" applyProtection="0"/>
    <xf numFmtId="0" fontId="16" fillId="19" borderId="12" applyNumberFormat="0" applyAlignment="0" applyProtection="0"/>
    <xf numFmtId="0" fontId="19" fillId="0" borderId="0" applyNumberFormat="0" applyFill="0" applyBorder="0" applyAlignment="0" applyProtection="0"/>
    <xf numFmtId="0" fontId="13" fillId="12" borderId="0" applyNumberFormat="0" applyBorder="0" applyAlignment="0" applyProtection="0"/>
    <xf numFmtId="0" fontId="23" fillId="0" borderId="15" applyNumberFormat="0" applyFill="0" applyAlignment="0" applyProtection="0"/>
    <xf numFmtId="0" fontId="24" fillId="0" borderId="16" applyNumberFormat="0" applyFill="0" applyAlignment="0" applyProtection="0"/>
    <xf numFmtId="0" fontId="25" fillId="0" borderId="17" applyNumberFormat="0" applyFill="0" applyAlignment="0" applyProtection="0"/>
    <xf numFmtId="0" fontId="25" fillId="0" borderId="0" applyNumberFormat="0" applyFill="0" applyBorder="0" applyAlignment="0" applyProtection="0"/>
    <xf numFmtId="0" fontId="28" fillId="0" borderId="0" applyNumberFormat="0" applyFill="0" applyBorder="0" applyAlignment="0" applyProtection="0"/>
    <xf numFmtId="0" fontId="16" fillId="15" borderId="12" applyNumberFormat="0" applyAlignment="0" applyProtection="0"/>
    <xf numFmtId="0" fontId="21" fillId="0" borderId="14" applyNumberFormat="0" applyFill="0" applyAlignment="0" applyProtection="0"/>
    <xf numFmtId="0" fontId="27" fillId="22" borderId="0" applyNumberFormat="0" applyBorder="0" applyAlignment="0" applyProtection="0"/>
    <xf numFmtId="0" fontId="10" fillId="0" borderId="0"/>
    <xf numFmtId="0" fontId="10" fillId="18" borderId="18" applyNumberFormat="0" applyFont="0" applyAlignment="0" applyProtection="0"/>
    <xf numFmtId="0" fontId="11" fillId="18" borderId="18" applyNumberFormat="0" applyFont="0" applyAlignment="0" applyProtection="0"/>
    <xf numFmtId="0" fontId="18" fillId="19" borderId="19" applyNumberFormat="0" applyAlignment="0" applyProtection="0"/>
    <xf numFmtId="9" fontId="10" fillId="0" borderId="0" applyFont="0" applyFill="0" applyBorder="0" applyAlignment="0" applyProtection="0"/>
    <xf numFmtId="0" fontId="18" fillId="19" borderId="19" applyNumberFormat="0" applyAlignment="0" applyProtection="0"/>
    <xf numFmtId="0" fontId="15" fillId="0" borderId="0" applyNumberFormat="0" applyFill="0" applyBorder="0" applyAlignment="0" applyProtection="0"/>
    <xf numFmtId="0" fontId="19" fillId="0" borderId="0" applyNumberFormat="0" applyFill="0" applyBorder="0" applyAlignment="0" applyProtection="0"/>
    <xf numFmtId="0" fontId="22" fillId="0" borderId="0" applyNumberFormat="0" applyFill="0" applyBorder="0" applyAlignment="0" applyProtection="0"/>
    <xf numFmtId="0" fontId="23" fillId="0" borderId="15" applyNumberFormat="0" applyFill="0" applyAlignment="0" applyProtection="0"/>
    <xf numFmtId="0" fontId="24" fillId="0" borderId="16" applyNumberFormat="0" applyFill="0" applyAlignment="0" applyProtection="0"/>
    <xf numFmtId="0" fontId="25" fillId="0" borderId="17" applyNumberFormat="0" applyFill="0" applyAlignment="0" applyProtection="0"/>
    <xf numFmtId="0" fontId="25" fillId="0" borderId="0" applyNumberFormat="0" applyFill="0" applyBorder="0" applyAlignment="0" applyProtection="0"/>
    <xf numFmtId="0" fontId="22" fillId="0" borderId="0" applyNumberFormat="0" applyFill="0" applyBorder="0" applyAlignment="0" applyProtection="0"/>
    <xf numFmtId="0" fontId="20" fillId="0" borderId="20" applyNumberFormat="0" applyFill="0" applyAlignment="0" applyProtection="0"/>
    <xf numFmtId="43" fontId="10" fillId="0" borderId="0" applyFont="0" applyFill="0" applyBorder="0" applyAlignment="0" applyProtection="0"/>
    <xf numFmtId="0" fontId="15" fillId="0" borderId="0" applyNumberFormat="0" applyFill="0" applyBorder="0" applyAlignment="0" applyProtection="0"/>
  </cellStyleXfs>
  <cellXfs count="182">
    <xf numFmtId="0" fontId="0" fillId="0" borderId="0" xfId="0"/>
    <xf numFmtId="0" fontId="2" fillId="0" borderId="0" xfId="0" applyFont="1"/>
    <xf numFmtId="0" fontId="2" fillId="0" borderId="1" xfId="0" applyFont="1" applyBorder="1"/>
    <xf numFmtId="0" fontId="2" fillId="4" borderId="1" xfId="0" applyFont="1" applyFill="1" applyBorder="1"/>
    <xf numFmtId="2" fontId="2" fillId="0" borderId="1" xfId="0" applyNumberFormat="1" applyFont="1" applyBorder="1"/>
    <xf numFmtId="164" fontId="2" fillId="0" borderId="1" xfId="0" applyNumberFormat="1" applyFont="1" applyBorder="1"/>
    <xf numFmtId="164" fontId="2" fillId="4" borderId="1" xfId="0" applyNumberFormat="1" applyFont="1" applyFill="1" applyBorder="1"/>
    <xf numFmtId="164" fontId="2" fillId="0" borderId="5" xfId="0" applyNumberFormat="1" applyFont="1" applyBorder="1"/>
    <xf numFmtId="164" fontId="2" fillId="4" borderId="5" xfId="0" applyNumberFormat="1" applyFont="1" applyFill="1" applyBorder="1"/>
    <xf numFmtId="0" fontId="2" fillId="0" borderId="3" xfId="0" applyFont="1" applyBorder="1"/>
    <xf numFmtId="164" fontId="2" fillId="0" borderId="3" xfId="0" applyNumberFormat="1" applyFont="1" applyBorder="1"/>
    <xf numFmtId="0" fontId="2" fillId="4" borderId="6" xfId="0" applyFont="1" applyFill="1" applyBorder="1"/>
    <xf numFmtId="164" fontId="2" fillId="4" borderId="6" xfId="0" applyNumberFormat="1" applyFont="1" applyFill="1" applyBorder="1"/>
    <xf numFmtId="164" fontId="2" fillId="4" borderId="8" xfId="0" applyNumberFormat="1" applyFont="1" applyFill="1" applyBorder="1"/>
    <xf numFmtId="2" fontId="2" fillId="0" borderId="0" xfId="0" applyNumberFormat="1" applyFont="1"/>
    <xf numFmtId="0" fontId="6" fillId="0" borderId="0" xfId="0" applyFont="1"/>
    <xf numFmtId="165" fontId="2" fillId="0" borderId="0" xfId="0" applyNumberFormat="1" applyFont="1"/>
    <xf numFmtId="165" fontId="2" fillId="0" borderId="1" xfId="0" applyNumberFormat="1" applyFont="1" applyBorder="1"/>
    <xf numFmtId="0" fontId="5" fillId="5" borderId="1" xfId="0" applyFont="1" applyFill="1" applyBorder="1" applyAlignment="1">
      <alignment horizontal="center" vertical="center" wrapText="1"/>
    </xf>
    <xf numFmtId="2" fontId="7" fillId="0" borderId="1" xfId="0" applyNumberFormat="1" applyFont="1" applyBorder="1"/>
    <xf numFmtId="166" fontId="8" fillId="0" borderId="0" xfId="1" applyNumberFormat="1" applyFont="1" applyBorder="1"/>
    <xf numFmtId="165" fontId="2" fillId="7" borderId="1" xfId="0" applyNumberFormat="1" applyFont="1" applyFill="1" applyBorder="1"/>
    <xf numFmtId="2" fontId="2" fillId="7" borderId="1" xfId="0" applyNumberFormat="1" applyFont="1" applyFill="1" applyBorder="1"/>
    <xf numFmtId="2" fontId="7" fillId="7" borderId="1" xfId="0" applyNumberFormat="1" applyFont="1" applyFill="1" applyBorder="1"/>
    <xf numFmtId="165" fontId="2" fillId="7" borderId="2" xfId="0" applyNumberFormat="1" applyFont="1" applyFill="1" applyBorder="1"/>
    <xf numFmtId="2" fontId="2" fillId="7" borderId="2" xfId="0" applyNumberFormat="1" applyFont="1" applyFill="1" applyBorder="1"/>
    <xf numFmtId="2" fontId="7" fillId="7" borderId="2" xfId="0" applyNumberFormat="1" applyFont="1" applyFill="1" applyBorder="1"/>
    <xf numFmtId="0" fontId="9" fillId="0" borderId="0" xfId="0" applyFont="1"/>
    <xf numFmtId="167" fontId="2" fillId="0" borderId="0" xfId="0" applyNumberFormat="1" applyFont="1"/>
    <xf numFmtId="0" fontId="3" fillId="0" borderId="0" xfId="2"/>
    <xf numFmtId="168" fontId="2" fillId="0" borderId="0" xfId="0" applyNumberFormat="1" applyFont="1"/>
    <xf numFmtId="0" fontId="5" fillId="8" borderId="1" xfId="0" applyFont="1" applyFill="1" applyBorder="1" applyAlignment="1">
      <alignment horizontal="centerContinuous"/>
    </xf>
    <xf numFmtId="168" fontId="2" fillId="0" borderId="1" xfId="0" applyNumberFormat="1" applyFont="1" applyBorder="1"/>
    <xf numFmtId="0" fontId="5" fillId="5" borderId="1" xfId="0" applyFont="1" applyFill="1" applyBorder="1" applyAlignment="1">
      <alignment horizontal="centerContinuous"/>
    </xf>
    <xf numFmtId="0" fontId="5" fillId="6" borderId="1" xfId="0" applyFont="1" applyFill="1" applyBorder="1" applyAlignment="1">
      <alignment horizontal="center"/>
    </xf>
    <xf numFmtId="168" fontId="2" fillId="7" borderId="1" xfId="0" applyNumberFormat="1" applyFont="1" applyFill="1" applyBorder="1"/>
    <xf numFmtId="0" fontId="2" fillId="7" borderId="1" xfId="0" applyFont="1" applyFill="1" applyBorder="1"/>
    <xf numFmtId="0" fontId="2" fillId="7" borderId="22" xfId="0" applyFont="1" applyFill="1" applyBorder="1"/>
    <xf numFmtId="168" fontId="2" fillId="7" borderId="22" xfId="0" applyNumberFormat="1" applyFont="1" applyFill="1" applyBorder="1"/>
    <xf numFmtId="0" fontId="2" fillId="0" borderId="1" xfId="0" applyFont="1" applyBorder="1" applyAlignment="1">
      <alignment vertical="center"/>
    </xf>
    <xf numFmtId="0" fontId="29" fillId="7" borderId="1" xfId="0" applyFont="1" applyFill="1" applyBorder="1" applyAlignment="1">
      <alignment horizontal="left" vertical="center"/>
    </xf>
    <xf numFmtId="0" fontId="29" fillId="7" borderId="23" xfId="0" applyFont="1" applyFill="1" applyBorder="1" applyAlignment="1">
      <alignment horizontal="left" vertical="center"/>
    </xf>
    <xf numFmtId="0" fontId="29" fillId="7" borderId="24" xfId="0" applyFont="1" applyFill="1" applyBorder="1" applyAlignment="1">
      <alignment horizontal="center" vertical="center"/>
    </xf>
    <xf numFmtId="0" fontId="29" fillId="7" borderId="4" xfId="0" applyFont="1" applyFill="1" applyBorder="1" applyAlignment="1">
      <alignment horizontal="center" vertical="center"/>
    </xf>
    <xf numFmtId="0" fontId="29" fillId="7" borderId="26" xfId="0" applyFont="1" applyFill="1" applyBorder="1" applyAlignment="1">
      <alignment horizontal="center" vertical="center"/>
    </xf>
    <xf numFmtId="0" fontId="29" fillId="7" borderId="10" xfId="0" applyFont="1" applyFill="1" applyBorder="1" applyAlignment="1">
      <alignment horizontal="center" vertical="center"/>
    </xf>
    <xf numFmtId="0" fontId="2" fillId="0" borderId="23" xfId="0" applyFont="1" applyBorder="1" applyAlignment="1">
      <alignment vertical="center"/>
    </xf>
    <xf numFmtId="0" fontId="5" fillId="33" borderId="1" xfId="0" applyFont="1" applyFill="1" applyBorder="1" applyAlignment="1">
      <alignment horizontal="center" vertical="center"/>
    </xf>
    <xf numFmtId="0" fontId="2" fillId="0" borderId="27" xfId="0" applyFont="1" applyBorder="1" applyAlignment="1">
      <alignment vertical="center"/>
    </xf>
    <xf numFmtId="0" fontId="2" fillId="0" borderId="7" xfId="0" applyFont="1" applyBorder="1" applyAlignment="1">
      <alignment vertical="center"/>
    </xf>
    <xf numFmtId="0" fontId="2" fillId="0" borderId="0" xfId="0" applyFont="1" applyAlignment="1">
      <alignment vertical="center"/>
    </xf>
    <xf numFmtId="0" fontId="2" fillId="0" borderId="28" xfId="0" applyFont="1" applyBorder="1" applyAlignment="1">
      <alignment vertical="center"/>
    </xf>
    <xf numFmtId="0" fontId="8" fillId="34" borderId="25" xfId="0" applyFont="1" applyFill="1" applyBorder="1" applyAlignment="1">
      <alignment vertical="center"/>
    </xf>
    <xf numFmtId="0" fontId="30" fillId="35" borderId="1" xfId="0" applyFont="1" applyFill="1" applyBorder="1" applyAlignment="1">
      <alignment horizontal="left" vertical="center"/>
    </xf>
    <xf numFmtId="0" fontId="30" fillId="35" borderId="26" xfId="0" applyFont="1" applyFill="1" applyBorder="1" applyAlignment="1">
      <alignment horizontal="center" vertical="center"/>
    </xf>
    <xf numFmtId="0" fontId="30" fillId="35" borderId="10" xfId="0" applyFont="1" applyFill="1" applyBorder="1" applyAlignment="1">
      <alignment horizontal="center" vertical="center"/>
    </xf>
    <xf numFmtId="0" fontId="30" fillId="35" borderId="24" xfId="0" applyFont="1" applyFill="1" applyBorder="1" applyAlignment="1">
      <alignment horizontal="center" vertical="center"/>
    </xf>
    <xf numFmtId="0" fontId="5" fillId="36" borderId="1" xfId="0" applyFont="1" applyFill="1" applyBorder="1" applyAlignment="1">
      <alignment horizontal="centerContinuous" vertical="center"/>
    </xf>
    <xf numFmtId="0" fontId="30" fillId="35" borderId="2" xfId="0" applyFont="1" applyFill="1" applyBorder="1" applyAlignment="1">
      <alignment horizontal="left" vertical="center"/>
    </xf>
    <xf numFmtId="167" fontId="2" fillId="37" borderId="0" xfId="0" applyNumberFormat="1" applyFont="1" applyFill="1"/>
    <xf numFmtId="0" fontId="31" fillId="32" borderId="0" xfId="0" applyFont="1" applyFill="1"/>
    <xf numFmtId="0" fontId="30" fillId="32" borderId="1" xfId="0" applyFont="1" applyFill="1" applyBorder="1" applyAlignment="1">
      <alignment horizontal="left" vertical="center"/>
    </xf>
    <xf numFmtId="0" fontId="2" fillId="0" borderId="26" xfId="0" applyFont="1" applyBorder="1" applyAlignment="1">
      <alignment vertical="center"/>
    </xf>
    <xf numFmtId="168" fontId="7" fillId="0" borderId="25" xfId="0" applyNumberFormat="1" applyFont="1" applyBorder="1" applyAlignment="1">
      <alignment vertical="center"/>
    </xf>
    <xf numFmtId="0" fontId="30" fillId="32" borderId="23" xfId="0" applyFont="1" applyFill="1" applyBorder="1" applyAlignment="1">
      <alignment horizontal="left" vertical="center"/>
    </xf>
    <xf numFmtId="0" fontId="30" fillId="32" borderId="24" xfId="0" applyFont="1" applyFill="1" applyBorder="1" applyAlignment="1">
      <alignment horizontal="center" vertical="center"/>
    </xf>
    <xf numFmtId="0" fontId="30" fillId="32" borderId="4" xfId="0" applyFont="1" applyFill="1" applyBorder="1" applyAlignment="1">
      <alignment horizontal="center" vertical="center"/>
    </xf>
    <xf numFmtId="0" fontId="2" fillId="0" borderId="3" xfId="0" applyFont="1" applyBorder="1" applyAlignment="1">
      <alignment vertical="center"/>
    </xf>
    <xf numFmtId="167" fontId="6" fillId="0" borderId="0" xfId="0" applyNumberFormat="1" applyFont="1"/>
    <xf numFmtId="167" fontId="7" fillId="0" borderId="1" xfId="0" applyNumberFormat="1" applyFont="1" applyBorder="1"/>
    <xf numFmtId="167" fontId="2" fillId="0" borderId="1" xfId="0" applyNumberFormat="1" applyFont="1" applyBorder="1"/>
    <xf numFmtId="167" fontId="7" fillId="7" borderId="1" xfId="0" applyNumberFormat="1" applyFont="1" applyFill="1" applyBorder="1"/>
    <xf numFmtId="167" fontId="2" fillId="7" borderId="1" xfId="0" applyNumberFormat="1" applyFont="1" applyFill="1" applyBorder="1"/>
    <xf numFmtId="167" fontId="7" fillId="7" borderId="2" xfId="0" applyNumberFormat="1" applyFont="1" applyFill="1" applyBorder="1"/>
    <xf numFmtId="167" fontId="2" fillId="7" borderId="2" xfId="0" applyNumberFormat="1" applyFont="1" applyFill="1" applyBorder="1"/>
    <xf numFmtId="169" fontId="2" fillId="0" borderId="0" xfId="0" applyNumberFormat="1" applyFont="1"/>
    <xf numFmtId="165" fontId="2" fillId="0" borderId="29" xfId="0" applyNumberFormat="1" applyFont="1" applyBorder="1"/>
    <xf numFmtId="0" fontId="2" fillId="0" borderId="23" xfId="0" applyFont="1" applyBorder="1"/>
    <xf numFmtId="0" fontId="2" fillId="0" borderId="4" xfId="0" applyFont="1" applyBorder="1"/>
    <xf numFmtId="0" fontId="5" fillId="5" borderId="2" xfId="0" applyFont="1" applyFill="1" applyBorder="1" applyAlignment="1">
      <alignment horizontal="center" vertical="center" wrapText="1"/>
    </xf>
    <xf numFmtId="168" fontId="2" fillId="7" borderId="2" xfId="0" applyNumberFormat="1" applyFont="1" applyFill="1" applyBorder="1"/>
    <xf numFmtId="0" fontId="2" fillId="38" borderId="0" xfId="0" applyFont="1" applyFill="1"/>
    <xf numFmtId="2" fontId="6" fillId="0" borderId="29" xfId="0" applyNumberFormat="1" applyFont="1" applyBorder="1"/>
    <xf numFmtId="167" fontId="6" fillId="0" borderId="29" xfId="0" applyNumberFormat="1" applyFont="1" applyBorder="1"/>
    <xf numFmtId="2" fontId="32" fillId="0" borderId="29" xfId="0" applyNumberFormat="1" applyFont="1" applyBorder="1"/>
    <xf numFmtId="0" fontId="6" fillId="0" borderId="23" xfId="0" applyFont="1" applyBorder="1"/>
    <xf numFmtId="168" fontId="6" fillId="0" borderId="29" xfId="0" applyNumberFormat="1" applyFont="1" applyBorder="1"/>
    <xf numFmtId="0" fontId="2" fillId="0" borderId="0" xfId="0" applyFont="1" applyAlignment="1">
      <alignment horizontal="centerContinuous" vertical="center"/>
    </xf>
    <xf numFmtId="2" fontId="2" fillId="0" borderId="0" xfId="0" applyNumberFormat="1" applyFont="1" applyAlignment="1">
      <alignment horizontal="centerContinuous"/>
    </xf>
    <xf numFmtId="165" fontId="2" fillId="0" borderId="1" xfId="0" applyNumberFormat="1" applyFont="1" applyBorder="1" applyAlignment="1">
      <alignment horizontal="left" vertical="center"/>
    </xf>
    <xf numFmtId="166" fontId="2" fillId="0" borderId="0" xfId="1" applyNumberFormat="1" applyFont="1"/>
    <xf numFmtId="166" fontId="2" fillId="0" borderId="1" xfId="1" applyNumberFormat="1" applyFont="1" applyBorder="1"/>
    <xf numFmtId="166" fontId="2" fillId="7" borderId="1" xfId="1" applyNumberFormat="1" applyFont="1" applyFill="1" applyBorder="1"/>
    <xf numFmtId="166" fontId="2" fillId="7" borderId="2" xfId="1" applyNumberFormat="1" applyFont="1" applyFill="1" applyBorder="1"/>
    <xf numFmtId="168" fontId="33" fillId="0" borderId="1" xfId="0" applyNumberFormat="1" applyFont="1" applyBorder="1"/>
    <xf numFmtId="168" fontId="33" fillId="7" borderId="1" xfId="0" applyNumberFormat="1" applyFont="1" applyFill="1" applyBorder="1"/>
    <xf numFmtId="168" fontId="33" fillId="7" borderId="2" xfId="0" applyNumberFormat="1" applyFont="1" applyFill="1" applyBorder="1"/>
    <xf numFmtId="168" fontId="29" fillId="0" borderId="29" xfId="0" applyNumberFormat="1" applyFont="1" applyBorder="1"/>
    <xf numFmtId="166" fontId="6" fillId="0" borderId="29" xfId="1" applyNumberFormat="1" applyFont="1" applyBorder="1"/>
    <xf numFmtId="0" fontId="34" fillId="0" borderId="0" xfId="2" applyFont="1"/>
    <xf numFmtId="168" fontId="7" fillId="0" borderId="1" xfId="0" applyNumberFormat="1" applyFont="1" applyBorder="1"/>
    <xf numFmtId="168" fontId="7" fillId="7" borderId="1" xfId="0" applyNumberFormat="1" applyFont="1" applyFill="1" applyBorder="1"/>
    <xf numFmtId="168" fontId="7" fillId="7" borderId="2" xfId="0" applyNumberFormat="1" applyFont="1" applyFill="1" applyBorder="1"/>
    <xf numFmtId="167" fontId="33" fillId="0" borderId="1" xfId="0" applyNumberFormat="1" applyFont="1" applyBorder="1"/>
    <xf numFmtId="167" fontId="33" fillId="7" borderId="1" xfId="0" applyNumberFormat="1" applyFont="1" applyFill="1" applyBorder="1"/>
    <xf numFmtId="167" fontId="33" fillId="7" borderId="2" xfId="0" applyNumberFormat="1" applyFont="1" applyFill="1" applyBorder="1"/>
    <xf numFmtId="170" fontId="8" fillId="0" borderId="0" xfId="0" applyNumberFormat="1" applyFont="1"/>
    <xf numFmtId="0" fontId="35" fillId="0" borderId="30" xfId="0" applyFont="1" applyBorder="1"/>
    <xf numFmtId="0" fontId="2" fillId="0" borderId="30" xfId="0" applyFont="1" applyBorder="1"/>
    <xf numFmtId="0" fontId="35" fillId="0" borderId="0" xfId="0" applyFont="1"/>
    <xf numFmtId="0" fontId="30" fillId="40" borderId="30" xfId="0" applyFont="1" applyFill="1" applyBorder="1" applyAlignment="1">
      <alignment vertical="center"/>
    </xf>
    <xf numFmtId="0" fontId="30" fillId="40" borderId="30" xfId="0" applyFont="1" applyFill="1" applyBorder="1" applyAlignment="1">
      <alignment vertical="center" wrapText="1"/>
    </xf>
    <xf numFmtId="0" fontId="2" fillId="0" borderId="0" xfId="0" applyFont="1" applyAlignment="1">
      <alignment vertical="center" wrapText="1"/>
    </xf>
    <xf numFmtId="0" fontId="30" fillId="3" borderId="30" xfId="0" applyFont="1" applyFill="1" applyBorder="1" applyAlignment="1">
      <alignment vertical="center"/>
    </xf>
    <xf numFmtId="0" fontId="30" fillId="3" borderId="30" xfId="0" applyFont="1" applyFill="1" applyBorder="1" applyAlignment="1">
      <alignment vertical="center" wrapText="1"/>
    </xf>
    <xf numFmtId="0" fontId="2" fillId="0" borderId="0" xfId="0" applyFont="1" applyAlignment="1">
      <alignment horizontal="left" vertical="center" wrapText="1"/>
    </xf>
    <xf numFmtId="0" fontId="2" fillId="41" borderId="0" xfId="0" applyFont="1" applyFill="1" applyAlignment="1">
      <alignment vertical="center" wrapText="1"/>
    </xf>
    <xf numFmtId="0" fontId="30" fillId="42" borderId="30" xfId="0" applyFont="1" applyFill="1" applyBorder="1" applyAlignment="1">
      <alignment vertical="center"/>
    </xf>
    <xf numFmtId="0" fontId="30" fillId="42" borderId="30" xfId="0" applyFont="1" applyFill="1" applyBorder="1" applyAlignment="1">
      <alignment vertical="center" wrapText="1"/>
    </xf>
    <xf numFmtId="0" fontId="6" fillId="0" borderId="0" xfId="0" applyFont="1" applyAlignment="1">
      <alignment horizontal="left" vertical="center" wrapText="1"/>
    </xf>
    <xf numFmtId="0" fontId="6" fillId="0" borderId="0" xfId="0" applyFont="1" applyAlignment="1">
      <alignment vertical="center" wrapText="1"/>
    </xf>
    <xf numFmtId="0" fontId="2" fillId="43" borderId="0" xfId="0" applyFont="1" applyFill="1" applyAlignment="1">
      <alignment vertical="center" wrapText="1"/>
    </xf>
    <xf numFmtId="17" fontId="2" fillId="0" borderId="0" xfId="0" applyNumberFormat="1" applyFont="1"/>
    <xf numFmtId="168" fontId="0" fillId="0" borderId="1" xfId="0" applyNumberFormat="1" applyBorder="1"/>
    <xf numFmtId="168" fontId="0" fillId="7" borderId="1" xfId="0" applyNumberFormat="1" applyFill="1" applyBorder="1"/>
    <xf numFmtId="168" fontId="0" fillId="7" borderId="22" xfId="0" applyNumberFormat="1" applyFill="1" applyBorder="1"/>
    <xf numFmtId="0" fontId="30" fillId="6" borderId="11" xfId="0" applyFont="1" applyFill="1" applyBorder="1" applyAlignment="1">
      <alignment horizontal="center"/>
    </xf>
    <xf numFmtId="0" fontId="30" fillId="6" borderId="26" xfId="0" applyFont="1" applyFill="1" applyBorder="1" applyAlignment="1">
      <alignment horizontal="center"/>
    </xf>
    <xf numFmtId="0" fontId="2" fillId="0" borderId="21" xfId="0" applyFont="1" applyBorder="1"/>
    <xf numFmtId="0" fontId="5" fillId="8" borderId="21" xfId="0" applyFont="1" applyFill="1" applyBorder="1" applyAlignment="1">
      <alignment horizontal="centerContinuous"/>
    </xf>
    <xf numFmtId="0" fontId="30" fillId="9" borderId="31" xfId="0" applyFont="1" applyFill="1" applyBorder="1" applyAlignment="1">
      <alignment horizontal="center"/>
    </xf>
    <xf numFmtId="0" fontId="2" fillId="0" borderId="31" xfId="0" applyFont="1" applyBorder="1"/>
    <xf numFmtId="0" fontId="5" fillId="2" borderId="2" xfId="0" applyFont="1" applyFill="1" applyBorder="1" applyAlignment="1">
      <alignment vertical="center"/>
    </xf>
    <xf numFmtId="0" fontId="2" fillId="4" borderId="4" xfId="0" applyFont="1" applyFill="1" applyBorder="1"/>
    <xf numFmtId="0" fontId="2" fillId="4" borderId="9" xfId="0" applyFont="1" applyFill="1" applyBorder="1"/>
    <xf numFmtId="0" fontId="2" fillId="0" borderId="7" xfId="0" applyFont="1" applyBorder="1"/>
    <xf numFmtId="164" fontId="2" fillId="0" borderId="24" xfId="0" applyNumberFormat="1" applyFont="1" applyBorder="1"/>
    <xf numFmtId="164" fontId="2" fillId="4" borderId="24" xfId="0" applyNumberFormat="1" applyFont="1" applyFill="1" applyBorder="1"/>
    <xf numFmtId="164" fontId="2" fillId="4" borderId="32" xfId="0" applyNumberFormat="1" applyFont="1" applyFill="1" applyBorder="1"/>
    <xf numFmtId="0" fontId="5" fillId="2" borderId="28" xfId="0" applyFont="1" applyFill="1" applyBorder="1" applyAlignment="1">
      <alignment vertical="center"/>
    </xf>
    <xf numFmtId="0" fontId="5" fillId="2" borderId="33" xfId="0" applyFont="1" applyFill="1" applyBorder="1" applyAlignment="1">
      <alignment vertical="center"/>
    </xf>
    <xf numFmtId="0" fontId="2" fillId="0" borderId="10" xfId="0" applyFont="1" applyBorder="1"/>
    <xf numFmtId="0" fontId="2" fillId="0" borderId="2" xfId="0" applyFont="1" applyBorder="1"/>
    <xf numFmtId="164" fontId="2" fillId="0" borderId="2" xfId="0" applyNumberFormat="1" applyFont="1" applyBorder="1"/>
    <xf numFmtId="0" fontId="5" fillId="5" borderId="3" xfId="0" applyFont="1" applyFill="1" applyBorder="1" applyAlignment="1">
      <alignment horizontal="centerContinuous"/>
    </xf>
    <xf numFmtId="165" fontId="2" fillId="44" borderId="25" xfId="0" applyNumberFormat="1" applyFont="1" applyFill="1" applyBorder="1"/>
    <xf numFmtId="0" fontId="5" fillId="5" borderId="3" xfId="0" applyFont="1" applyFill="1" applyBorder="1" applyAlignment="1">
      <alignment horizontal="center" vertical="center" wrapText="1"/>
    </xf>
    <xf numFmtId="1" fontId="8" fillId="44" borderId="25" xfId="0" applyNumberFormat="1" applyFont="1" applyFill="1" applyBorder="1"/>
    <xf numFmtId="166" fontId="8" fillId="44" borderId="25" xfId="1" applyNumberFormat="1" applyFont="1" applyFill="1" applyBorder="1"/>
    <xf numFmtId="170" fontId="8" fillId="44" borderId="25" xfId="0" applyNumberFormat="1" applyFont="1" applyFill="1" applyBorder="1"/>
    <xf numFmtId="166" fontId="8" fillId="39" borderId="25" xfId="1" applyNumberFormat="1" applyFont="1" applyFill="1" applyBorder="1"/>
    <xf numFmtId="1" fontId="7" fillId="0" borderId="25" xfId="0" applyNumberFormat="1" applyFont="1" applyBorder="1"/>
    <xf numFmtId="166" fontId="7" fillId="0" borderId="25" xfId="1" applyNumberFormat="1" applyFont="1" applyFill="1" applyBorder="1"/>
    <xf numFmtId="170" fontId="7" fillId="0" borderId="25" xfId="0" applyNumberFormat="1" applyFont="1" applyBorder="1"/>
    <xf numFmtId="166" fontId="7" fillId="0" borderId="25" xfId="1" applyNumberFormat="1" applyFont="1" applyBorder="1"/>
    <xf numFmtId="0" fontId="8" fillId="44" borderId="25" xfId="0" applyFont="1" applyFill="1" applyBorder="1" applyAlignment="1">
      <alignment vertical="center"/>
    </xf>
    <xf numFmtId="2" fontId="8" fillId="44" borderId="25" xfId="0" applyNumberFormat="1" applyFont="1" applyFill="1" applyBorder="1" applyAlignment="1">
      <alignment vertical="center"/>
    </xf>
    <xf numFmtId="10" fontId="8" fillId="44" borderId="25" xfId="0" applyNumberFormat="1" applyFont="1" applyFill="1" applyBorder="1"/>
    <xf numFmtId="167" fontId="8" fillId="44" borderId="25" xfId="0" applyNumberFormat="1" applyFont="1" applyFill="1" applyBorder="1" applyAlignment="1">
      <alignment vertical="center"/>
    </xf>
    <xf numFmtId="168" fontId="8" fillId="44" borderId="25" xfId="0" applyNumberFormat="1" applyFont="1" applyFill="1" applyBorder="1" applyAlignment="1">
      <alignment vertical="center"/>
    </xf>
    <xf numFmtId="0" fontId="0" fillId="0" borderId="1" xfId="0" applyBorder="1"/>
    <xf numFmtId="165" fontId="2" fillId="0" borderId="31" xfId="0" applyNumberFormat="1" applyFont="1" applyBorder="1"/>
    <xf numFmtId="168" fontId="2" fillId="0" borderId="31" xfId="0" applyNumberFormat="1" applyFont="1" applyBorder="1"/>
    <xf numFmtId="165" fontId="2" fillId="0" borderId="35" xfId="0" applyNumberFormat="1" applyFont="1" applyBorder="1"/>
    <xf numFmtId="0" fontId="2" fillId="0" borderId="35" xfId="0" applyFont="1" applyBorder="1"/>
    <xf numFmtId="168" fontId="2" fillId="0" borderId="35" xfId="0" applyNumberFormat="1" applyFont="1" applyBorder="1"/>
    <xf numFmtId="168" fontId="2" fillId="9" borderId="31" xfId="0" applyNumberFormat="1" applyFont="1" applyFill="1" applyBorder="1"/>
    <xf numFmtId="0" fontId="5" fillId="3" borderId="3" xfId="0" applyFont="1" applyFill="1" applyBorder="1" applyAlignment="1">
      <alignment horizontal="left" vertical="center"/>
    </xf>
    <xf numFmtId="0" fontId="5" fillId="3" borderId="34" xfId="0" applyFont="1" applyFill="1" applyBorder="1" applyAlignment="1">
      <alignment horizontal="left" vertical="center"/>
    </xf>
    <xf numFmtId="164" fontId="2" fillId="0" borderId="34" xfId="0" applyNumberFormat="1" applyFont="1" applyBorder="1"/>
    <xf numFmtId="164" fontId="2" fillId="4" borderId="23" xfId="0" applyNumberFormat="1" applyFont="1" applyFill="1" applyBorder="1"/>
    <xf numFmtId="164" fontId="2" fillId="0" borderId="11" xfId="0" applyNumberFormat="1" applyFont="1" applyBorder="1"/>
    <xf numFmtId="164" fontId="2" fillId="0" borderId="36" xfId="0" applyNumberFormat="1" applyFont="1" applyBorder="1"/>
    <xf numFmtId="164" fontId="2" fillId="4" borderId="37" xfId="0" applyNumberFormat="1" applyFont="1" applyFill="1" applyBorder="1"/>
    <xf numFmtId="164" fontId="2" fillId="0" borderId="38" xfId="0" applyNumberFormat="1" applyFont="1" applyBorder="1"/>
    <xf numFmtId="0" fontId="5" fillId="2" borderId="1" xfId="0" applyFont="1" applyFill="1" applyBorder="1" applyAlignment="1">
      <alignment horizontal="center"/>
    </xf>
    <xf numFmtId="0" fontId="5" fillId="33" borderId="2" xfId="0" applyFont="1" applyFill="1" applyBorder="1" applyAlignment="1">
      <alignment horizontal="center" vertical="center" wrapText="1"/>
    </xf>
    <xf numFmtId="0" fontId="5" fillId="33" borderId="3" xfId="0" applyFont="1" applyFill="1" applyBorder="1" applyAlignment="1">
      <alignment horizontal="center" vertical="center" wrapText="1"/>
    </xf>
    <xf numFmtId="0" fontId="5" fillId="33" borderId="2" xfId="0" applyFont="1" applyFill="1" applyBorder="1" applyAlignment="1">
      <alignment horizontal="center" vertical="center"/>
    </xf>
    <xf numFmtId="0" fontId="5" fillId="33" borderId="3" xfId="0" applyFont="1" applyFill="1" applyBorder="1" applyAlignment="1">
      <alignment horizontal="center" vertical="center"/>
    </xf>
    <xf numFmtId="0" fontId="5" fillId="6" borderId="11" xfId="0" applyFont="1" applyFill="1" applyBorder="1" applyAlignment="1">
      <alignment horizontal="center" vertical="center" wrapText="1"/>
    </xf>
    <xf numFmtId="0" fontId="5" fillId="6" borderId="10" xfId="0" applyFont="1" applyFill="1" applyBorder="1" applyAlignment="1">
      <alignment horizontal="center" vertical="center" wrapText="1"/>
    </xf>
  </cellXfs>
  <cellStyles count="87">
    <cellStyle name="20% - Accent1" xfId="4"/>
    <cellStyle name="20% - Accent2" xfId="5"/>
    <cellStyle name="20% - Accent3" xfId="6"/>
    <cellStyle name="20% - Accent4" xfId="7"/>
    <cellStyle name="20% - Accent5" xfId="8"/>
    <cellStyle name="20% - Accent6" xfId="9"/>
    <cellStyle name="20% - Ênfase1 2" xfId="10"/>
    <cellStyle name="20% - Ênfase2 2" xfId="11"/>
    <cellStyle name="20% - Ênfase3 2" xfId="12"/>
    <cellStyle name="20% - Ênfase4 2" xfId="13"/>
    <cellStyle name="20% - Ênfase5 2" xfId="14"/>
    <cellStyle name="20% - Ênfase6 2" xfId="15"/>
    <cellStyle name="40% - Accent1" xfId="16"/>
    <cellStyle name="40% - Accent2" xfId="17"/>
    <cellStyle name="40% - Accent3" xfId="18"/>
    <cellStyle name="40% - Accent4" xfId="19"/>
    <cellStyle name="40% - Accent5" xfId="20"/>
    <cellStyle name="40% - Accent6" xfId="21"/>
    <cellStyle name="40% - Ênfase1 2" xfId="22"/>
    <cellStyle name="40% - Ênfase2 2" xfId="23"/>
    <cellStyle name="40% - Ênfase3 2" xfId="24"/>
    <cellStyle name="40% - Ênfase4 2" xfId="25"/>
    <cellStyle name="40% - Ênfase5 2" xfId="26"/>
    <cellStyle name="40% - Ênfase6 2" xfId="27"/>
    <cellStyle name="60% - Accent1" xfId="28"/>
    <cellStyle name="60% - Accent2" xfId="29"/>
    <cellStyle name="60% - Accent3" xfId="30"/>
    <cellStyle name="60% - Accent4" xfId="31"/>
    <cellStyle name="60% - Accent5" xfId="32"/>
    <cellStyle name="60% - Accent6" xfId="33"/>
    <cellStyle name="60% - Ênfase1 2" xfId="34"/>
    <cellStyle name="60% - Ênfase2 2" xfId="35"/>
    <cellStyle name="60% - Ênfase3 2" xfId="36"/>
    <cellStyle name="60% - Ênfase4 2" xfId="37"/>
    <cellStyle name="60% - Ênfase5 2" xfId="38"/>
    <cellStyle name="60% - Ênfase6 2" xfId="39"/>
    <cellStyle name="Accent1" xfId="40"/>
    <cellStyle name="Accent2" xfId="41"/>
    <cellStyle name="Accent3" xfId="42"/>
    <cellStyle name="Accent4" xfId="43"/>
    <cellStyle name="Accent5" xfId="44"/>
    <cellStyle name="Accent6" xfId="45"/>
    <cellStyle name="Bad" xfId="46"/>
    <cellStyle name="Bom 2" xfId="47"/>
    <cellStyle name="Calculation" xfId="48"/>
    <cellStyle name="Cálculo 2" xfId="49"/>
    <cellStyle name="Célula de Verificação 2" xfId="50"/>
    <cellStyle name="Célula Vinculada 2" xfId="51"/>
    <cellStyle name="Check Cell" xfId="52"/>
    <cellStyle name="Ênfase1 2" xfId="53"/>
    <cellStyle name="Ênfase2 2" xfId="54"/>
    <cellStyle name="Ênfase3 2" xfId="55"/>
    <cellStyle name="Ênfase4 2" xfId="56"/>
    <cellStyle name="Ênfase5 2" xfId="57"/>
    <cellStyle name="Ênfase6 2" xfId="58"/>
    <cellStyle name="Entrada 2" xfId="59"/>
    <cellStyle name="Explanatory Text" xfId="60"/>
    <cellStyle name="Good" xfId="61"/>
    <cellStyle name="Heading 1" xfId="62"/>
    <cellStyle name="Heading 2" xfId="63"/>
    <cellStyle name="Heading 3" xfId="64"/>
    <cellStyle name="Heading 4" xfId="65"/>
    <cellStyle name="Hiperlink" xfId="2" builtinId="8"/>
    <cellStyle name="Hiperlink 2" xfId="66"/>
    <cellStyle name="Input" xfId="67"/>
    <cellStyle name="Linked Cell" xfId="68"/>
    <cellStyle name="Neutral" xfId="69"/>
    <cellStyle name="Normal" xfId="0" builtinId="0"/>
    <cellStyle name="Normal 2" xfId="70"/>
    <cellStyle name="Normal 3" xfId="3"/>
    <cellStyle name="Nota 2" xfId="71"/>
    <cellStyle name="Note" xfId="72"/>
    <cellStyle name="Output" xfId="73"/>
    <cellStyle name="Porcentagem" xfId="1" builtinId="5"/>
    <cellStyle name="Porcentagem 2" xfId="74"/>
    <cellStyle name="Saída 2" xfId="75"/>
    <cellStyle name="Texto de Aviso 2" xfId="76"/>
    <cellStyle name="Texto Explicativo 2" xfId="77"/>
    <cellStyle name="Title" xfId="78"/>
    <cellStyle name="Título 1 2" xfId="79"/>
    <cellStyle name="Título 2 2" xfId="80"/>
    <cellStyle name="Título 3 2" xfId="81"/>
    <cellStyle name="Título 4 2" xfId="82"/>
    <cellStyle name="Título 5" xfId="83"/>
    <cellStyle name="Total 2" xfId="84"/>
    <cellStyle name="Vírgula 2" xfId="85"/>
    <cellStyle name="Warning Text" xfId="86"/>
  </cellStyles>
  <dxfs count="28">
    <dxf>
      <font>
        <color auto="1"/>
      </font>
      <fill>
        <patternFill>
          <bgColor rgb="FFFFC000"/>
        </patternFill>
      </fill>
    </dxf>
    <dxf>
      <font>
        <color auto="1"/>
      </font>
      <fill>
        <patternFill>
          <bgColor rgb="FFFFC000"/>
        </patternFill>
      </fill>
    </dxf>
    <dxf>
      <font>
        <color theme="0"/>
      </font>
      <fill>
        <patternFill>
          <bgColor rgb="FF00B050"/>
        </patternFill>
      </fill>
    </dxf>
    <dxf>
      <font>
        <color theme="0"/>
      </font>
      <fill>
        <patternFill>
          <bgColor rgb="FFC00000"/>
        </patternFill>
      </fill>
    </dxf>
    <dxf>
      <font>
        <color theme="0"/>
      </font>
      <fill>
        <patternFill>
          <bgColor rgb="FF00B050"/>
        </patternFill>
      </fill>
    </dxf>
    <dxf>
      <font>
        <color theme="0"/>
      </font>
      <fill>
        <patternFill>
          <bgColor rgb="FFC00000"/>
        </patternFill>
      </fill>
    </dxf>
    <dxf>
      <font>
        <color auto="1"/>
      </font>
      <fill>
        <patternFill>
          <bgColor rgb="FFFFC000"/>
        </patternFill>
      </fill>
    </dxf>
    <dxf>
      <font>
        <color auto="1"/>
      </font>
      <fill>
        <patternFill>
          <bgColor rgb="FFFFC000"/>
        </patternFill>
      </fill>
    </dxf>
    <dxf>
      <border outline="0">
        <left style="thin">
          <color theme="0"/>
        </left>
        <right style="thin">
          <color theme="0"/>
        </right>
        <top style="thin">
          <color theme="0"/>
        </top>
        <bottom style="thin">
          <color theme="9" tint="-0.499984740745262"/>
        </bottom>
      </border>
    </dxf>
    <dxf>
      <font>
        <b val="0"/>
        <i val="0"/>
        <strike val="0"/>
        <condense val="0"/>
        <extend val="0"/>
        <outline val="0"/>
        <shadow val="0"/>
        <u val="none"/>
        <vertAlign val="baseline"/>
        <sz val="10"/>
        <color theme="0"/>
        <name val="Calibri"/>
        <scheme val="minor"/>
      </font>
      <fill>
        <patternFill patternType="solid">
          <fgColor indexed="64"/>
          <bgColor theme="9" tint="-0.249977111117893"/>
        </patternFill>
      </fill>
      <alignment horizontal="center" vertical="bottom" textRotation="0" wrapText="0"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Calibri"/>
        <scheme val="minor"/>
      </font>
      <numFmt numFmtId="168" formatCode="#,##0.00;\(#,##0.00\);\-"/>
      <fill>
        <patternFill patternType="solid">
          <fgColor indexed="64"/>
          <bgColor theme="4" tint="0.3999755851924192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numFmt numFmtId="168" formatCode="#,##0.00;\(#,##0.00\);\-"/>
      <fill>
        <patternFill patternType="solid">
          <fgColor indexed="64"/>
          <bgColor theme="4" tint="0.3999755851924192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numFmt numFmtId="168" formatCode="#,##0.00;\(#,##0.00\);\-"/>
      <fill>
        <patternFill patternType="solid">
          <fgColor indexed="64"/>
          <bgColor theme="4" tint="0.3999755851924192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numFmt numFmtId="168" formatCode="#,##0.00;\(#,##0.00\);\-"/>
      <fill>
        <patternFill patternType="solid">
          <fgColor indexed="64"/>
          <bgColor theme="4" tint="0.3999755851924192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numFmt numFmtId="168" formatCode="#,##0.00;\(#,##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numFmt numFmtId="168" formatCode="#,##0.00;\(#,##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numFmt numFmtId="168" formatCode="#,##0.00;\(#,##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numFmt numFmtId="168" formatCode="#,##0.00;\(#,##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numFmt numFmtId="165" formatCode="mmm/yyyy"/>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border outline="0">
        <left style="thin">
          <color theme="0" tint="-0.499984740745262"/>
        </left>
        <right style="thin">
          <color theme="0"/>
        </right>
      </border>
    </dxf>
    <dxf>
      <font>
        <b val="0"/>
        <i val="0"/>
        <strike val="0"/>
        <condense val="0"/>
        <extend val="0"/>
        <outline val="0"/>
        <shadow val="0"/>
        <u val="none"/>
        <vertAlign val="baseline"/>
        <sz val="10"/>
        <color theme="1"/>
        <name val="Calibri"/>
        <scheme val="minor"/>
      </font>
      <fill>
        <patternFill patternType="solid">
          <fgColor theme="4" tint="0.79998168889431442"/>
          <bgColor theme="4" tint="0.79998168889431442"/>
        </patternFill>
      </fill>
    </dxf>
    <dxf>
      <font>
        <b/>
        <i val="0"/>
        <strike val="0"/>
        <condense val="0"/>
        <extend val="0"/>
        <outline val="0"/>
        <shadow val="0"/>
        <u val="none"/>
        <vertAlign val="baseline"/>
        <sz val="10"/>
        <color theme="0"/>
        <name val="Calibri"/>
        <scheme val="minor"/>
      </font>
      <fill>
        <patternFill patternType="solid">
          <fgColor indexed="64"/>
          <bgColor theme="4" tint="-0.249977111117893"/>
        </patternFill>
      </fill>
      <alignment horizontal="center" vertical="bottom" textRotation="0" wrapText="0" indent="0" justifyLastLine="0" shrinkToFit="0" readingOrder="0"/>
    </dxf>
    <dxf>
      <font>
        <b val="0"/>
        <i val="0"/>
        <strike val="0"/>
        <condense val="0"/>
        <extend val="0"/>
        <outline val="0"/>
        <shadow val="0"/>
        <u val="none"/>
        <vertAlign val="baseline"/>
        <sz val="10"/>
        <color theme="1"/>
        <name val="Calibri"/>
        <scheme val="minor"/>
      </font>
      <numFmt numFmtId="168" formatCode="#,##0.00;\(#,##0.00\);\-"/>
    </dxf>
    <dxf>
      <font>
        <b val="0"/>
        <i val="0"/>
        <strike val="0"/>
        <condense val="0"/>
        <extend val="0"/>
        <outline val="0"/>
        <shadow val="0"/>
        <u val="none"/>
        <vertAlign val="baseline"/>
        <sz val="10"/>
        <color theme="1"/>
        <name val="Calibri"/>
        <scheme val="minor"/>
      </font>
      <numFmt numFmtId="165" formatCode="mmm/yyyy"/>
    </dxf>
    <dxf>
      <font>
        <b val="0"/>
        <i val="0"/>
        <strike val="0"/>
        <condense val="0"/>
        <extend val="0"/>
        <outline val="0"/>
        <shadow val="0"/>
        <u val="none"/>
        <vertAlign val="baseline"/>
        <sz val="10"/>
        <color theme="1"/>
        <name val="Calibri"/>
        <scheme val="minor"/>
      </font>
      <numFmt numFmtId="165" formatCode="mmm/yyyy"/>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PLD!$V$4</c:f>
              <c:strCache>
                <c:ptCount val="1"/>
                <c:pt idx="0">
                  <c:v>SUL</c:v>
                </c:pt>
              </c:strCache>
            </c:strRef>
          </c:tx>
          <c:spPr>
            <a:ln w="28575" cap="rnd">
              <a:solidFill>
                <a:schemeClr val="accent1">
                  <a:lumMod val="40000"/>
                  <a:lumOff val="60000"/>
                </a:schemeClr>
              </a:solidFill>
              <a:round/>
            </a:ln>
            <a:effectLst/>
          </c:spPr>
          <c:marker>
            <c:symbol val="none"/>
          </c:marker>
          <c:cat>
            <c:strRef>
              <c:f>PLD!$T$5:$T$16</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PLD!$V$5:$V$16</c:f>
              <c:numCache>
                <c:formatCode>#,##0.00;\(#,##0.00\);\-</c:formatCode>
                <c:ptCount val="12"/>
                <c:pt idx="0">
                  <c:v>0.96871343546013178</c:v>
                </c:pt>
                <c:pt idx="1">
                  <c:v>0.97191104655590566</c:v>
                </c:pt>
                <c:pt idx="2">
                  <c:v>0.96710817792960346</c:v>
                </c:pt>
                <c:pt idx="3">
                  <c:v>0.97542663083723802</c:v>
                </c:pt>
                <c:pt idx="4">
                  <c:v>1.1867580350217739</c:v>
                </c:pt>
                <c:pt idx="5">
                  <c:v>0.72508295357938624</c:v>
                </c:pt>
                <c:pt idx="6">
                  <c:v>0.90137076105787806</c:v>
                </c:pt>
                <c:pt idx="7">
                  <c:v>1.0025149416080634</c:v>
                </c:pt>
                <c:pt idx="8">
                  <c:v>1.1790165349455453</c:v>
                </c:pt>
                <c:pt idx="9">
                  <c:v>1.1449872850631444</c:v>
                </c:pt>
                <c:pt idx="10">
                  <c:v>1.1245413986671231</c:v>
                </c:pt>
                <c:pt idx="11">
                  <c:v>0.85256879927420826</c:v>
                </c:pt>
              </c:numCache>
            </c:numRef>
          </c:val>
          <c:smooth val="0"/>
          <c:extLst>
            <c:ext xmlns:c16="http://schemas.microsoft.com/office/drawing/2014/chart" uri="{C3380CC4-5D6E-409C-BE32-E72D297353CC}">
              <c16:uniqueId val="{00000001-A6FB-4549-B0A3-8F53B59755B8}"/>
            </c:ext>
          </c:extLst>
        </c:ser>
        <c:ser>
          <c:idx val="0"/>
          <c:order val="1"/>
          <c:tx>
            <c:strRef>
              <c:f>PLD!$U$4</c:f>
              <c:strCache>
                <c:ptCount val="1"/>
                <c:pt idx="0">
                  <c:v>SUDESTE</c:v>
                </c:pt>
              </c:strCache>
            </c:strRef>
          </c:tx>
          <c:spPr>
            <a:ln w="28575" cap="rnd">
              <a:solidFill>
                <a:schemeClr val="bg1">
                  <a:lumMod val="85000"/>
                </a:schemeClr>
              </a:solidFill>
              <a:round/>
            </a:ln>
            <a:effectLst/>
          </c:spPr>
          <c:marker>
            <c:symbol val="none"/>
          </c:marker>
          <c:cat>
            <c:strRef>
              <c:f>PLD!$T$5:$T$16</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PLD!$U$5:$U$16</c:f>
              <c:numCache>
                <c:formatCode>#,##0.00;\(#,##0.00\);\-</c:formatCode>
                <c:ptCount val="12"/>
                <c:pt idx="0">
                  <c:v>0.92955207971033027</c:v>
                </c:pt>
                <c:pt idx="1">
                  <c:v>0.82245767918994062</c:v>
                </c:pt>
                <c:pt idx="2">
                  <c:v>0.79248620143895387</c:v>
                </c:pt>
                <c:pt idx="3">
                  <c:v>0.79166137026026406</c:v>
                </c:pt>
                <c:pt idx="4">
                  <c:v>1.0074552174175493</c:v>
                </c:pt>
                <c:pt idx="5">
                  <c:v>1.0028862220590504</c:v>
                </c:pt>
                <c:pt idx="6">
                  <c:v>1.110483111772294</c:v>
                </c:pt>
                <c:pt idx="7">
                  <c:v>1.1707095468344331</c:v>
                </c:pt>
                <c:pt idx="8">
                  <c:v>1.2491124210947224</c:v>
                </c:pt>
                <c:pt idx="9">
                  <c:v>1.1502983412044747</c:v>
                </c:pt>
                <c:pt idx="10">
                  <c:v>1.0989321109635037</c:v>
                </c:pt>
                <c:pt idx="11">
                  <c:v>0.87396569805448265</c:v>
                </c:pt>
              </c:numCache>
            </c:numRef>
          </c:val>
          <c:smooth val="0"/>
          <c:extLst>
            <c:ext xmlns:c16="http://schemas.microsoft.com/office/drawing/2014/chart" uri="{C3380CC4-5D6E-409C-BE32-E72D297353CC}">
              <c16:uniqueId val="{00000000-A6FB-4549-B0A3-8F53B59755B8}"/>
            </c:ext>
          </c:extLst>
        </c:ser>
        <c:ser>
          <c:idx val="3"/>
          <c:order val="2"/>
          <c:tx>
            <c:strRef>
              <c:f>PLD!$X$4</c:f>
              <c:strCache>
                <c:ptCount val="1"/>
                <c:pt idx="0">
                  <c:v>NORTE</c:v>
                </c:pt>
              </c:strCache>
            </c:strRef>
          </c:tx>
          <c:spPr>
            <a:ln w="28575" cap="rnd">
              <a:solidFill>
                <a:schemeClr val="accent6">
                  <a:lumMod val="40000"/>
                  <a:lumOff val="60000"/>
                </a:schemeClr>
              </a:solidFill>
              <a:round/>
            </a:ln>
            <a:effectLst/>
          </c:spPr>
          <c:marker>
            <c:symbol val="none"/>
          </c:marker>
          <c:cat>
            <c:strRef>
              <c:f>PLD!$T$5:$T$16</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PLD!$X$5:$X$16</c:f>
              <c:numCache>
                <c:formatCode>#,##0.00;\(#,##0.00\);\-</c:formatCode>
                <c:ptCount val="12"/>
                <c:pt idx="0">
                  <c:v>0.81602203800928563</c:v>
                </c:pt>
                <c:pt idx="1">
                  <c:v>0.61756523299131738</c:v>
                </c:pt>
                <c:pt idx="2">
                  <c:v>0.66557454245112779</c:v>
                </c:pt>
                <c:pt idx="3">
                  <c:v>0.61340667005406035</c:v>
                </c:pt>
                <c:pt idx="4">
                  <c:v>0.77952935535836432</c:v>
                </c:pt>
                <c:pt idx="5">
                  <c:v>1.0151670561565862</c:v>
                </c:pt>
                <c:pt idx="6">
                  <c:v>1.2419199710313715</c:v>
                </c:pt>
                <c:pt idx="7">
                  <c:v>1.3060217871486393</c:v>
                </c:pt>
                <c:pt idx="8">
                  <c:v>1.4141887874801788</c:v>
                </c:pt>
                <c:pt idx="9">
                  <c:v>1.3202062523559692</c:v>
                </c:pt>
                <c:pt idx="10">
                  <c:v>1.2385114230072773</c:v>
                </c:pt>
                <c:pt idx="11">
                  <c:v>0.97188688395582312</c:v>
                </c:pt>
              </c:numCache>
            </c:numRef>
          </c:val>
          <c:smooth val="0"/>
          <c:extLst>
            <c:ext xmlns:c16="http://schemas.microsoft.com/office/drawing/2014/chart" uri="{C3380CC4-5D6E-409C-BE32-E72D297353CC}">
              <c16:uniqueId val="{00000003-A6FB-4549-B0A3-8F53B59755B8}"/>
            </c:ext>
          </c:extLst>
        </c:ser>
        <c:ser>
          <c:idx val="2"/>
          <c:order val="3"/>
          <c:tx>
            <c:strRef>
              <c:f>PLD!$W$4</c:f>
              <c:strCache>
                <c:ptCount val="1"/>
                <c:pt idx="0">
                  <c:v>NORDESTE</c:v>
                </c:pt>
              </c:strCache>
            </c:strRef>
          </c:tx>
          <c:spPr>
            <a:ln w="28575" cap="rnd">
              <a:solidFill>
                <a:schemeClr val="accent1">
                  <a:lumMod val="50000"/>
                </a:schemeClr>
              </a:solidFill>
              <a:round/>
            </a:ln>
            <a:effectLst/>
          </c:spPr>
          <c:marker>
            <c:symbol val="none"/>
          </c:marker>
          <c:cat>
            <c:strRef>
              <c:f>PLD!$T$5:$T$16</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PLD!$W$5:$W$16</c:f>
              <c:numCache>
                <c:formatCode>#,##0.00;\(#,##0.00\);\-</c:formatCode>
                <c:ptCount val="12"/>
                <c:pt idx="0">
                  <c:v>1.1227730036499841</c:v>
                </c:pt>
                <c:pt idx="1">
                  <c:v>0.85428387911213111</c:v>
                </c:pt>
                <c:pt idx="2">
                  <c:v>0.7715926110564022</c:v>
                </c:pt>
                <c:pt idx="3">
                  <c:v>0.73530799428604132</c:v>
                </c:pt>
                <c:pt idx="4">
                  <c:v>0.88605510550496469</c:v>
                </c:pt>
                <c:pt idx="5">
                  <c:v>0.9447259418170747</c:v>
                </c:pt>
                <c:pt idx="6">
                  <c:v>1.0487685218737648</c:v>
                </c:pt>
                <c:pt idx="7">
                  <c:v>1.1024320301924218</c:v>
                </c:pt>
                <c:pt idx="8">
                  <c:v>1.2190230685238912</c:v>
                </c:pt>
                <c:pt idx="9">
                  <c:v>1.2082538442158128</c:v>
                </c:pt>
                <c:pt idx="10">
                  <c:v>1.1180017775568178</c:v>
                </c:pt>
                <c:pt idx="11">
                  <c:v>0.98878222221069245</c:v>
                </c:pt>
              </c:numCache>
            </c:numRef>
          </c:val>
          <c:smooth val="0"/>
          <c:extLst>
            <c:ext xmlns:c16="http://schemas.microsoft.com/office/drawing/2014/chart" uri="{C3380CC4-5D6E-409C-BE32-E72D297353CC}">
              <c16:uniqueId val="{00000002-A6FB-4549-B0A3-8F53B59755B8}"/>
            </c:ext>
          </c:extLst>
        </c:ser>
        <c:dLbls>
          <c:showLegendKey val="0"/>
          <c:showVal val="0"/>
          <c:showCatName val="0"/>
          <c:showSerName val="0"/>
          <c:showPercent val="0"/>
          <c:showBubbleSize val="0"/>
        </c:dLbls>
        <c:smooth val="0"/>
        <c:axId val="112765808"/>
        <c:axId val="112767728"/>
      </c:lineChart>
      <c:catAx>
        <c:axId val="112765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2767728"/>
        <c:crosses val="autoZero"/>
        <c:auto val="1"/>
        <c:lblAlgn val="ctr"/>
        <c:lblOffset val="100"/>
        <c:noMultiLvlLbl val="0"/>
      </c:catAx>
      <c:valAx>
        <c:axId val="112767728"/>
        <c:scaling>
          <c:orientation val="minMax"/>
          <c:min val="0.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pt-BR"/>
                  <a:t>Sazonalidade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pt-BR"/>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276580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'Modulação Energia (MW)'!$Q$5</c:f>
              <c:strCache>
                <c:ptCount val="1"/>
                <c:pt idx="0">
                  <c:v>Volume mensal contratado (MW)</c:v>
                </c:pt>
              </c:strCache>
            </c:strRef>
          </c:tx>
          <c:spPr>
            <a:solidFill>
              <a:srgbClr val="00B050"/>
            </a:solidFill>
            <a:ln>
              <a:noFill/>
            </a:ln>
            <a:effectLst/>
          </c:spPr>
          <c:invertIfNegative val="0"/>
          <c:dLbls>
            <c:numFmt formatCode="#,##0.00;\(#,##0.00\);\-" sourceLinked="0"/>
            <c:spPr>
              <a:noFill/>
              <a:ln>
                <a:noFill/>
              </a:ln>
              <a:effectLst/>
            </c:spPr>
            <c:txPr>
              <a:bodyPr rot="-5400000" spcFirstLastPara="1" vertOverflow="ellipsis" wrap="square" anchor="ctr" anchorCtr="1"/>
              <a:lstStyle/>
              <a:p>
                <a:pPr>
                  <a:defRPr sz="1050" b="0" i="0" u="none" strike="noStrike" kern="1200" baseline="0">
                    <a:solidFill>
                      <a:schemeClr val="bg1"/>
                    </a:solidFill>
                    <a:latin typeface="+mn-lt"/>
                    <a:ea typeface="+mn-ea"/>
                    <a:cs typeface="+mn-cs"/>
                  </a:defRPr>
                </a:pPr>
                <a:endParaRPr lang="pt-B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'Modulação Energia (MW)'!$C$6:$C$17</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'Modulação Energia (MW)'!$Q$6:$Q$17</c:f>
              <c:numCache>
                <c:formatCode>#,##0.00;\(#,##0.00\);\-</c:formatCode>
                <c:ptCount val="12"/>
                <c:pt idx="0">
                  <c:v>83.399256011044272</c:v>
                </c:pt>
                <c:pt idx="1">
                  <c:v>69.570990279902972</c:v>
                </c:pt>
                <c:pt idx="2">
                  <c:v>57.043105648158978</c:v>
                </c:pt>
                <c:pt idx="3">
                  <c:v>42.5</c:v>
                </c:pt>
                <c:pt idx="4">
                  <c:v>80.037594957633829</c:v>
                </c:pt>
                <c:pt idx="5">
                  <c:v>88.181925556988404</c:v>
                </c:pt>
                <c:pt idx="6">
                  <c:v>92.718147909191643</c:v>
                </c:pt>
                <c:pt idx="7">
                  <c:v>97.4623607624968</c:v>
                </c:pt>
                <c:pt idx="8">
                  <c:v>111.3621141767161</c:v>
                </c:pt>
                <c:pt idx="9">
                  <c:v>106.81771649639127</c:v>
                </c:pt>
                <c:pt idx="10">
                  <c:v>102.13345819026543</c:v>
                </c:pt>
                <c:pt idx="11">
                  <c:v>87.414958035844847</c:v>
                </c:pt>
              </c:numCache>
            </c:numRef>
          </c:val>
          <c:extLst>
            <c:ext xmlns:c16="http://schemas.microsoft.com/office/drawing/2014/chart" uri="{C3380CC4-5D6E-409C-BE32-E72D297353CC}">
              <c16:uniqueId val="{00000000-2982-464B-AB0A-F519AB96F9E5}"/>
            </c:ext>
          </c:extLst>
        </c:ser>
        <c:dLbls>
          <c:showLegendKey val="0"/>
          <c:showVal val="0"/>
          <c:showCatName val="0"/>
          <c:showSerName val="0"/>
          <c:showPercent val="0"/>
          <c:showBubbleSize val="0"/>
        </c:dLbls>
        <c:gapWidth val="150"/>
        <c:axId val="1991461775"/>
        <c:axId val="1991470895"/>
      </c:barChart>
      <c:lineChart>
        <c:grouping val="standard"/>
        <c:varyColors val="0"/>
        <c:ser>
          <c:idx val="1"/>
          <c:order val="1"/>
          <c:tx>
            <c:strRef>
              <c:f>'Modulação Energia (MW)'!$R$5</c:f>
              <c:strCache>
                <c:ptCount val="1"/>
                <c:pt idx="0">
                  <c:v>Volume anual contratado (MWm)</c:v>
                </c:pt>
              </c:strCache>
            </c:strRef>
          </c:tx>
          <c:spPr>
            <a:ln w="28575" cap="rnd">
              <a:solidFill>
                <a:schemeClr val="accent5"/>
              </a:solidFill>
              <a:round/>
            </a:ln>
            <a:effectLst/>
          </c:spPr>
          <c:marker>
            <c:symbol val="none"/>
          </c:marker>
          <c:dLbls>
            <c:dLbl>
              <c:idx val="4"/>
              <c:numFmt formatCode="#,##0.00;\(#,##0.00\);\-" sourceLinked="0"/>
              <c:spPr>
                <a:solidFill>
                  <a:schemeClr val="accent5"/>
                </a:solidFill>
                <a:ln>
                  <a:noFill/>
                </a:ln>
                <a:effectLst/>
              </c:spPr>
              <c:txPr>
                <a:bodyPr rot="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pt-BR"/>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982-464B-AB0A-F519AB96F9E5}"/>
                </c:ext>
              </c:extLst>
            </c:dLbl>
            <c:numFmt formatCode="#,##0.00;\(#,##0.00\);\-" sourceLinked="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pt-BR"/>
              </a:p>
            </c:txPr>
            <c:dLblPos val="ct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'Modulação Energia (MW)'!$C$6:$C$17</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'Modulação Energia (MW)'!$R$6:$R$17</c:f>
              <c:numCache>
                <c:formatCode>#,##0.00;\(#,##0.00\);\-</c:formatCode>
                <c:ptCount val="12"/>
                <c:pt idx="0">
                  <c:v>84.999999999999986</c:v>
                </c:pt>
                <c:pt idx="1">
                  <c:v>84.999999999999986</c:v>
                </c:pt>
                <c:pt idx="2">
                  <c:v>84.999999999999986</c:v>
                </c:pt>
                <c:pt idx="3">
                  <c:v>84.999999999999986</c:v>
                </c:pt>
                <c:pt idx="4">
                  <c:v>84.999999999999986</c:v>
                </c:pt>
                <c:pt idx="5">
                  <c:v>84.999999999999986</c:v>
                </c:pt>
                <c:pt idx="6">
                  <c:v>84.999999999999986</c:v>
                </c:pt>
                <c:pt idx="7">
                  <c:v>84.999999999999986</c:v>
                </c:pt>
                <c:pt idx="8">
                  <c:v>84.999999999999986</c:v>
                </c:pt>
                <c:pt idx="9">
                  <c:v>84.999999999999986</c:v>
                </c:pt>
                <c:pt idx="10">
                  <c:v>84.999999999999986</c:v>
                </c:pt>
                <c:pt idx="11">
                  <c:v>84.999999999999986</c:v>
                </c:pt>
              </c:numCache>
            </c:numRef>
          </c:val>
          <c:smooth val="0"/>
          <c:extLst>
            <c:ext xmlns:c16="http://schemas.microsoft.com/office/drawing/2014/chart" uri="{C3380CC4-5D6E-409C-BE32-E72D297353CC}">
              <c16:uniqueId val="{00000002-2982-464B-AB0A-F519AB96F9E5}"/>
            </c:ext>
          </c:extLst>
        </c:ser>
        <c:dLbls>
          <c:showLegendKey val="0"/>
          <c:showVal val="0"/>
          <c:showCatName val="0"/>
          <c:showSerName val="0"/>
          <c:showPercent val="0"/>
          <c:showBubbleSize val="0"/>
        </c:dLbls>
        <c:marker val="1"/>
        <c:smooth val="0"/>
        <c:axId val="1991461775"/>
        <c:axId val="1991470895"/>
      </c:lineChart>
      <c:catAx>
        <c:axId val="19914617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pt-BR"/>
          </a:p>
        </c:txPr>
        <c:crossAx val="1991470895"/>
        <c:crosses val="autoZero"/>
        <c:auto val="1"/>
        <c:lblAlgn val="ctr"/>
        <c:lblOffset val="100"/>
        <c:noMultiLvlLbl val="0"/>
      </c:catAx>
      <c:valAx>
        <c:axId val="1991470895"/>
        <c:scaling>
          <c:orientation val="minMax"/>
        </c:scaling>
        <c:delete val="1"/>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pt-BR"/>
                  <a:t>Volume Contratado Modulado (MW)</a:t>
                </a: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pt-BR"/>
            </a:p>
          </c:txPr>
        </c:title>
        <c:numFmt formatCode="#,##0.00;\(#,##0.00\);\-" sourceLinked="1"/>
        <c:majorTickMark val="out"/>
        <c:minorTickMark val="none"/>
        <c:tickLblPos val="nextTo"/>
        <c:crossAx val="199146177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sz="1050"/>
      </a:pPr>
      <a:endParaRPr lang="pt-BR"/>
    </a:p>
  </c:txPr>
  <c:printSettings>
    <c:headerFooter/>
    <c:pageMargins b="0.78740157499999996" l="0.511811024" r="0.511811024" t="0.78740157499999996" header="0.31496062000000002" footer="0.3149606200000000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'Modulação Energia (MW)'!$N$5</c:f>
              <c:strCache>
                <c:ptCount val="1"/>
                <c:pt idx="0">
                  <c:v>Sazonalidade PGA</c:v>
                </c:pt>
              </c:strCache>
            </c:strRef>
          </c:tx>
          <c:spPr>
            <a:ln w="28575" cap="rnd">
              <a:solidFill>
                <a:schemeClr val="accent1">
                  <a:lumMod val="50000"/>
                </a:schemeClr>
              </a:solidFill>
              <a:round/>
            </a:ln>
            <a:effectLst/>
          </c:spPr>
          <c:marker>
            <c:symbol val="circle"/>
            <c:size val="5"/>
            <c:spPr>
              <a:solidFill>
                <a:schemeClr val="accent1">
                  <a:lumMod val="50000"/>
                </a:schemeClr>
              </a:solidFill>
              <a:ln w="9525">
                <a:solidFill>
                  <a:schemeClr val="accent1">
                    <a:lumMod val="50000"/>
                  </a:schemeClr>
                </a:solidFill>
              </a:ln>
              <a:effectLst/>
            </c:spPr>
          </c:marker>
          <c:cat>
            <c:strRef>
              <c:f>'Modulação Energia (MW)'!$C$6:$C$17</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'Modulação Energia (MW)'!$N$6:$N$17</c:f>
              <c:numCache>
                <c:formatCode>0.00</c:formatCode>
                <c:ptCount val="12"/>
                <c:pt idx="0">
                  <c:v>0.89683848950942102</c:v>
                </c:pt>
                <c:pt idx="1">
                  <c:v>0.98326368154240429</c:v>
                </c:pt>
                <c:pt idx="2">
                  <c:v>0.89260461101467714</c:v>
                </c:pt>
                <c:pt idx="3">
                  <c:v>0.53409071825519761</c:v>
                </c:pt>
                <c:pt idx="4">
                  <c:v>1.0906297036094019</c:v>
                </c:pt>
                <c:pt idx="5">
                  <c:v>1.1269840270630485</c:v>
                </c:pt>
                <c:pt idx="6">
                  <c:v>1.067404742143822</c:v>
                </c:pt>
                <c:pt idx="7">
                  <c:v>1.067404742143822</c:v>
                </c:pt>
                <c:pt idx="8">
                  <c:v>1.1029849002152829</c:v>
                </c:pt>
                <c:pt idx="9">
                  <c:v>1.067404742143822</c:v>
                </c:pt>
                <c:pt idx="10">
                  <c:v>1.1029849002152829</c:v>
                </c:pt>
                <c:pt idx="11">
                  <c:v>1.067404742143822</c:v>
                </c:pt>
              </c:numCache>
            </c:numRef>
          </c:val>
          <c:smooth val="0"/>
          <c:extLst>
            <c:ext xmlns:c16="http://schemas.microsoft.com/office/drawing/2014/chart" uri="{C3380CC4-5D6E-409C-BE32-E72D297353CC}">
              <c16:uniqueId val="{00000000-DC1C-45A9-99CB-F41CF32A6069}"/>
            </c:ext>
          </c:extLst>
        </c:ser>
        <c:ser>
          <c:idx val="1"/>
          <c:order val="1"/>
          <c:tx>
            <c:strRef>
              <c:f>'Modulação Energia (MW)'!$O$5</c:f>
              <c:strCache>
                <c:ptCount val="1"/>
                <c:pt idx="0">
                  <c:v>Sazonalidade PLD</c:v>
                </c:pt>
              </c:strCache>
            </c:strRef>
          </c:tx>
          <c:spPr>
            <a:ln w="28575" cap="rnd">
              <a:solidFill>
                <a:srgbClr val="FFC000"/>
              </a:solidFill>
              <a:round/>
            </a:ln>
            <a:effectLst/>
          </c:spPr>
          <c:marker>
            <c:symbol val="circle"/>
            <c:size val="5"/>
            <c:spPr>
              <a:solidFill>
                <a:srgbClr val="FFC000"/>
              </a:solidFill>
              <a:ln w="9525">
                <a:solidFill>
                  <a:srgbClr val="FFC000"/>
                </a:solidFill>
              </a:ln>
              <a:effectLst/>
            </c:spPr>
          </c:marker>
          <c:cat>
            <c:strRef>
              <c:f>'Modulação Energia (MW)'!$C$6:$C$17</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'Modulação Energia (MW)'!$O$6:$O$17</c:f>
              <c:numCache>
                <c:formatCode>0.00</c:formatCode>
                <c:ptCount val="12"/>
                <c:pt idx="0">
                  <c:v>1.1227730036499841</c:v>
                </c:pt>
                <c:pt idx="1">
                  <c:v>0.85428387911213111</c:v>
                </c:pt>
                <c:pt idx="2">
                  <c:v>0.7715926110564022</c:v>
                </c:pt>
                <c:pt idx="3">
                  <c:v>0.73530799428604132</c:v>
                </c:pt>
                <c:pt idx="4">
                  <c:v>0.88605510550496469</c:v>
                </c:pt>
                <c:pt idx="5">
                  <c:v>0.9447259418170747</c:v>
                </c:pt>
                <c:pt idx="6">
                  <c:v>1.0487685218737648</c:v>
                </c:pt>
                <c:pt idx="7">
                  <c:v>1.1024320301924218</c:v>
                </c:pt>
                <c:pt idx="8">
                  <c:v>1.2190230685238912</c:v>
                </c:pt>
                <c:pt idx="9">
                  <c:v>1.2082538442158128</c:v>
                </c:pt>
                <c:pt idx="10">
                  <c:v>1.1180017775568178</c:v>
                </c:pt>
                <c:pt idx="11">
                  <c:v>0.98878222221069245</c:v>
                </c:pt>
              </c:numCache>
            </c:numRef>
          </c:val>
          <c:smooth val="0"/>
          <c:extLst>
            <c:ext xmlns:c16="http://schemas.microsoft.com/office/drawing/2014/chart" uri="{C3380CC4-5D6E-409C-BE32-E72D297353CC}">
              <c16:uniqueId val="{00000001-DC1C-45A9-99CB-F41CF32A6069}"/>
            </c:ext>
          </c:extLst>
        </c:ser>
        <c:dLbls>
          <c:showLegendKey val="0"/>
          <c:showVal val="0"/>
          <c:showCatName val="0"/>
          <c:showSerName val="0"/>
          <c:showPercent val="0"/>
          <c:showBubbleSize val="0"/>
        </c:dLbls>
        <c:marker val="1"/>
        <c:smooth val="0"/>
        <c:axId val="1302993680"/>
        <c:axId val="1303014320"/>
      </c:lineChart>
      <c:catAx>
        <c:axId val="1302993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303014320"/>
        <c:crosses val="autoZero"/>
        <c:auto val="1"/>
        <c:lblAlgn val="ctr"/>
        <c:lblOffset val="100"/>
        <c:noMultiLvlLbl val="0"/>
      </c:catAx>
      <c:valAx>
        <c:axId val="130301432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3029936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'Modulação Energia (MWh)'!$Q$5</c:f>
              <c:strCache>
                <c:ptCount val="1"/>
                <c:pt idx="0">
                  <c:v>Volume mensal contratado (MWh)</c:v>
                </c:pt>
              </c:strCache>
            </c:strRef>
          </c:tx>
          <c:spPr>
            <a:solidFill>
              <a:srgbClr val="00B050"/>
            </a:solidFill>
            <a:ln>
              <a:noFill/>
            </a:ln>
            <a:effectLst/>
          </c:spPr>
          <c:invertIfNegative val="0"/>
          <c:dLbls>
            <c:numFmt formatCode="#,##0;\(#,##0\);\-" sourceLinked="0"/>
            <c:spPr>
              <a:noFill/>
              <a:ln>
                <a:noFill/>
              </a:ln>
              <a:effectLst/>
            </c:spPr>
            <c:txPr>
              <a:bodyPr rot="-5400000" spcFirstLastPara="1" vertOverflow="ellipsis" wrap="square" anchor="ctr" anchorCtr="1"/>
              <a:lstStyle/>
              <a:p>
                <a:pPr>
                  <a:defRPr sz="1050" b="0" i="0" u="none" strike="noStrike" kern="1200" baseline="0">
                    <a:solidFill>
                      <a:schemeClr val="bg1"/>
                    </a:solidFill>
                    <a:latin typeface="+mn-lt"/>
                    <a:ea typeface="+mn-ea"/>
                    <a:cs typeface="+mn-cs"/>
                  </a:defRPr>
                </a:pPr>
                <a:endParaRPr lang="pt-B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'Modulação Energia (MWh)'!$C$6:$C$17</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'Modulação Energia (MWh)'!$Q$6:$Q$17</c:f>
              <c:numCache>
                <c:formatCode>#,##0;\(#,##0\);\-</c:formatCode>
                <c:ptCount val="12"/>
                <c:pt idx="0">
                  <c:v>62049.046472216934</c:v>
                </c:pt>
                <c:pt idx="1">
                  <c:v>46751.705468094799</c:v>
                </c:pt>
                <c:pt idx="2">
                  <c:v>42440.070602230269</c:v>
                </c:pt>
                <c:pt idx="3">
                  <c:v>30600</c:v>
                </c:pt>
                <c:pt idx="4">
                  <c:v>59547.970648479553</c:v>
                </c:pt>
                <c:pt idx="5">
                  <c:v>63490.986401031638</c:v>
                </c:pt>
                <c:pt idx="6">
                  <c:v>68982.302044438591</c:v>
                </c:pt>
                <c:pt idx="7">
                  <c:v>72511.996407297629</c:v>
                </c:pt>
                <c:pt idx="8">
                  <c:v>80180.722207235594</c:v>
                </c:pt>
                <c:pt idx="9">
                  <c:v>79472.381073315119</c:v>
                </c:pt>
                <c:pt idx="10">
                  <c:v>73536.089896991107</c:v>
                </c:pt>
                <c:pt idx="11">
                  <c:v>65036.728778668577</c:v>
                </c:pt>
              </c:numCache>
            </c:numRef>
          </c:val>
          <c:extLst>
            <c:ext xmlns:c16="http://schemas.microsoft.com/office/drawing/2014/chart" uri="{C3380CC4-5D6E-409C-BE32-E72D297353CC}">
              <c16:uniqueId val="{00000000-E821-4427-9B90-7E617B834357}"/>
            </c:ext>
          </c:extLst>
        </c:ser>
        <c:dLbls>
          <c:showLegendKey val="0"/>
          <c:showVal val="0"/>
          <c:showCatName val="0"/>
          <c:showSerName val="0"/>
          <c:showPercent val="0"/>
          <c:showBubbleSize val="0"/>
        </c:dLbls>
        <c:gapWidth val="150"/>
        <c:axId val="1991461775"/>
        <c:axId val="1991470895"/>
      </c:barChart>
      <c:catAx>
        <c:axId val="19914617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pt-BR"/>
          </a:p>
        </c:txPr>
        <c:crossAx val="1991470895"/>
        <c:crosses val="autoZero"/>
        <c:auto val="1"/>
        <c:lblAlgn val="ctr"/>
        <c:lblOffset val="100"/>
        <c:noMultiLvlLbl val="0"/>
      </c:catAx>
      <c:valAx>
        <c:axId val="1991470895"/>
        <c:scaling>
          <c:orientation val="minMax"/>
        </c:scaling>
        <c:delete val="1"/>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pt-BR"/>
                  <a:t>Volume Contratado Modulado (MW)</a:t>
                </a: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pt-BR"/>
            </a:p>
          </c:txPr>
        </c:title>
        <c:numFmt formatCode="#,##0;\(#,##0\);\-" sourceLinked="1"/>
        <c:majorTickMark val="out"/>
        <c:minorTickMark val="none"/>
        <c:tickLblPos val="nextTo"/>
        <c:crossAx val="199146177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noFill/>
      <a:round/>
    </a:ln>
    <a:effectLst/>
  </c:spPr>
  <c:txPr>
    <a:bodyPr/>
    <a:lstStyle/>
    <a:p>
      <a:pPr>
        <a:defRPr sz="1050"/>
      </a:pPr>
      <a:endParaRPr lang="pt-BR"/>
    </a:p>
  </c:txPr>
  <c:printSettings>
    <c:headerFooter/>
    <c:pageMargins b="0.78740157499999996" l="0.511811024" r="0.511811024" t="0.78740157499999996" header="0.31496062000000002" footer="0.3149606200000000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'Modulação Energia (MWh)'!$N$5</c:f>
              <c:strCache>
                <c:ptCount val="1"/>
                <c:pt idx="0">
                  <c:v>Sazonalidade PGA</c:v>
                </c:pt>
              </c:strCache>
            </c:strRef>
          </c:tx>
          <c:spPr>
            <a:ln w="28575" cap="rnd">
              <a:solidFill>
                <a:schemeClr val="accent1">
                  <a:lumMod val="50000"/>
                </a:schemeClr>
              </a:solidFill>
              <a:round/>
            </a:ln>
            <a:effectLst/>
          </c:spPr>
          <c:marker>
            <c:symbol val="circle"/>
            <c:size val="5"/>
            <c:spPr>
              <a:solidFill>
                <a:schemeClr val="accent1">
                  <a:lumMod val="50000"/>
                </a:schemeClr>
              </a:solidFill>
              <a:ln w="9525">
                <a:solidFill>
                  <a:schemeClr val="accent1">
                    <a:lumMod val="50000"/>
                  </a:schemeClr>
                </a:solidFill>
              </a:ln>
              <a:effectLst/>
            </c:spPr>
          </c:marker>
          <c:cat>
            <c:strRef>
              <c:f>'Modulação Energia (MWh)'!$C$6:$C$17</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'Modulação Energia (MWh)'!$N$6:$N$17</c:f>
              <c:numCache>
                <c:formatCode>0.00</c:formatCode>
                <c:ptCount val="12"/>
                <c:pt idx="0">
                  <c:v>0.91357967894511249</c:v>
                </c:pt>
                <c:pt idx="1">
                  <c:v>0.9046873711507305</c:v>
                </c:pt>
                <c:pt idx="2">
                  <c:v>0.90926676708733001</c:v>
                </c:pt>
                <c:pt idx="3">
                  <c:v>0.52651019354276662</c:v>
                </c:pt>
                <c:pt idx="4">
                  <c:v>1.1109883731869132</c:v>
                </c:pt>
                <c:pt idx="5">
                  <c:v>1.1109883731869132</c:v>
                </c:pt>
                <c:pt idx="6">
                  <c:v>1.0873298738167056</c:v>
                </c:pt>
                <c:pt idx="7">
                  <c:v>1.0873298738167056</c:v>
                </c:pt>
                <c:pt idx="8">
                  <c:v>1.0873298738167056</c:v>
                </c:pt>
                <c:pt idx="9">
                  <c:v>1.0873298738167056</c:v>
                </c:pt>
                <c:pt idx="10">
                  <c:v>1.0873298738167056</c:v>
                </c:pt>
                <c:pt idx="11">
                  <c:v>1.0873298738167056</c:v>
                </c:pt>
              </c:numCache>
            </c:numRef>
          </c:val>
          <c:smooth val="0"/>
          <c:extLst>
            <c:ext xmlns:c16="http://schemas.microsoft.com/office/drawing/2014/chart" uri="{C3380CC4-5D6E-409C-BE32-E72D297353CC}">
              <c16:uniqueId val="{00000000-5D35-4C24-B75A-831F897605E3}"/>
            </c:ext>
          </c:extLst>
        </c:ser>
        <c:ser>
          <c:idx val="1"/>
          <c:order val="1"/>
          <c:tx>
            <c:strRef>
              <c:f>'Modulação Energia (MWh)'!$O$5</c:f>
              <c:strCache>
                <c:ptCount val="1"/>
                <c:pt idx="0">
                  <c:v>Sazonalidade PLD</c:v>
                </c:pt>
              </c:strCache>
            </c:strRef>
          </c:tx>
          <c:spPr>
            <a:ln w="28575" cap="rnd">
              <a:solidFill>
                <a:srgbClr val="FFC000"/>
              </a:solidFill>
              <a:round/>
            </a:ln>
            <a:effectLst/>
          </c:spPr>
          <c:marker>
            <c:symbol val="circle"/>
            <c:size val="5"/>
            <c:spPr>
              <a:solidFill>
                <a:srgbClr val="FFC000"/>
              </a:solidFill>
              <a:ln w="9525">
                <a:solidFill>
                  <a:srgbClr val="FFC000"/>
                </a:solidFill>
              </a:ln>
              <a:effectLst/>
            </c:spPr>
          </c:marker>
          <c:cat>
            <c:strRef>
              <c:f>'Modulação Energia (MWh)'!$C$6:$C$17</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'Modulação Energia (MWh)'!$O$6:$O$17</c:f>
              <c:numCache>
                <c:formatCode>0.00</c:formatCode>
                <c:ptCount val="12"/>
                <c:pt idx="0">
                  <c:v>1.1227730036499841</c:v>
                </c:pt>
                <c:pt idx="1">
                  <c:v>0.85428387911213111</c:v>
                </c:pt>
                <c:pt idx="2">
                  <c:v>0.7715926110564022</c:v>
                </c:pt>
                <c:pt idx="3">
                  <c:v>0.73530799428604132</c:v>
                </c:pt>
                <c:pt idx="4">
                  <c:v>0.88605510550496469</c:v>
                </c:pt>
                <c:pt idx="5">
                  <c:v>0.9447259418170747</c:v>
                </c:pt>
                <c:pt idx="6">
                  <c:v>1.0487685218737648</c:v>
                </c:pt>
                <c:pt idx="7">
                  <c:v>1.1024320301924218</c:v>
                </c:pt>
                <c:pt idx="8">
                  <c:v>1.2190230685238912</c:v>
                </c:pt>
                <c:pt idx="9">
                  <c:v>1.2082538442158128</c:v>
                </c:pt>
                <c:pt idx="10">
                  <c:v>1.1180017775568178</c:v>
                </c:pt>
                <c:pt idx="11">
                  <c:v>0.98878222221069245</c:v>
                </c:pt>
              </c:numCache>
            </c:numRef>
          </c:val>
          <c:smooth val="0"/>
          <c:extLst>
            <c:ext xmlns:c16="http://schemas.microsoft.com/office/drawing/2014/chart" uri="{C3380CC4-5D6E-409C-BE32-E72D297353CC}">
              <c16:uniqueId val="{00000001-5D35-4C24-B75A-831F897605E3}"/>
            </c:ext>
          </c:extLst>
        </c:ser>
        <c:dLbls>
          <c:showLegendKey val="0"/>
          <c:showVal val="0"/>
          <c:showCatName val="0"/>
          <c:showSerName val="0"/>
          <c:showPercent val="0"/>
          <c:showBubbleSize val="0"/>
        </c:dLbls>
        <c:marker val="1"/>
        <c:smooth val="0"/>
        <c:axId val="1302993680"/>
        <c:axId val="1303014320"/>
      </c:lineChart>
      <c:catAx>
        <c:axId val="1302993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303014320"/>
        <c:crosses val="autoZero"/>
        <c:auto val="1"/>
        <c:lblAlgn val="ctr"/>
        <c:lblOffset val="100"/>
        <c:noMultiLvlLbl val="0"/>
      </c:catAx>
      <c:valAx>
        <c:axId val="130301432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3029936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25</xdr:col>
      <xdr:colOff>0</xdr:colOff>
      <xdr:row>52</xdr:row>
      <xdr:rowOff>152400</xdr:rowOff>
    </xdr:to>
    <xdr:pic>
      <xdr:nvPicPr>
        <xdr:cNvPr id="2" name="Gráfico 1">
          <a:extLst>
            <a:ext uri="{FF2B5EF4-FFF2-40B4-BE49-F238E27FC236}">
              <a16:creationId xmlns:a16="http://schemas.microsoft.com/office/drawing/2014/main" id="{8F9FF5E9-5C54-91CD-AE43-D2DD9AF388C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xmlns="" r:embed="rId2"/>
            </a:ext>
          </a:extLst>
        </a:blip>
        <a:stretch>
          <a:fillRect/>
        </a:stretch>
      </xdr:blipFill>
      <xdr:spPr>
        <a:xfrm>
          <a:off x="0" y="0"/>
          <a:ext cx="15240000" cy="8572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14</xdr:col>
      <xdr:colOff>342900</xdr:colOff>
      <xdr:row>17</xdr:row>
      <xdr:rowOff>9525</xdr:rowOff>
    </xdr:from>
    <xdr:to>
      <xdr:col>24</xdr:col>
      <xdr:colOff>9525</xdr:colOff>
      <xdr:row>34</xdr:row>
      <xdr:rowOff>0</xdr:rowOff>
    </xdr:to>
    <xdr:graphicFrame macro="">
      <xdr:nvGraphicFramePr>
        <xdr:cNvPr id="2" name="Gráfico 1">
          <a:extLst>
            <a:ext uri="{FF2B5EF4-FFF2-40B4-BE49-F238E27FC236}">
              <a16:creationId xmlns:a16="http://schemas.microsoft.com/office/drawing/2014/main" id="{0334A1A8-5336-2E57-B9DE-1340BA6E693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19050</xdr:colOff>
          <xdr:row>1</xdr:row>
          <xdr:rowOff>0</xdr:rowOff>
        </xdr:from>
        <xdr:to>
          <xdr:col>3</xdr:col>
          <xdr:colOff>561975</xdr:colOff>
          <xdr:row>2</xdr:row>
          <xdr:rowOff>9525</xdr:rowOff>
        </xdr:to>
        <xdr:sp macro="" textlink="">
          <xdr:nvSpPr>
            <xdr:cNvPr id="16385" name="CommandButton1" hidden="1">
              <a:extLst>
                <a:ext uri="{63B3BB69-23CF-44E3-9099-C40C66FF867C}">
                  <a14:compatExt spid="_x0000_s16385"/>
                </a:ext>
                <a:ext uri="{FF2B5EF4-FFF2-40B4-BE49-F238E27FC236}">
                  <a16:creationId xmlns:a16="http://schemas.microsoft.com/office/drawing/2014/main" id="{00000000-0008-0000-0400-000001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200024</xdr:colOff>
      <xdr:row>20</xdr:row>
      <xdr:rowOff>161924</xdr:rowOff>
    </xdr:from>
    <xdr:to>
      <xdr:col>18</xdr:col>
      <xdr:colOff>0</xdr:colOff>
      <xdr:row>35</xdr:row>
      <xdr:rowOff>0</xdr:rowOff>
    </xdr:to>
    <xdr:graphicFrame macro="">
      <xdr:nvGraphicFramePr>
        <xdr:cNvPr id="2" name="Gráfico 1">
          <a:extLst>
            <a:ext uri="{FF2B5EF4-FFF2-40B4-BE49-F238E27FC236}">
              <a16:creationId xmlns:a16="http://schemas.microsoft.com/office/drawing/2014/main" id="{087EE409-5725-4C69-8F49-D252DBD1A3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36</xdr:row>
      <xdr:rowOff>0</xdr:rowOff>
    </xdr:from>
    <xdr:to>
      <xdr:col>18</xdr:col>
      <xdr:colOff>1875</xdr:colOff>
      <xdr:row>50</xdr:row>
      <xdr:rowOff>1050</xdr:rowOff>
    </xdr:to>
    <xdr:graphicFrame macro="">
      <xdr:nvGraphicFramePr>
        <xdr:cNvPr id="3" name="Gráfico 2">
          <a:extLst>
            <a:ext uri="{FF2B5EF4-FFF2-40B4-BE49-F238E27FC236}">
              <a16:creationId xmlns:a16="http://schemas.microsoft.com/office/drawing/2014/main" id="{3F5C6D8D-09BB-49C4-9930-0FD47AD9CA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200024</xdr:colOff>
      <xdr:row>20</xdr:row>
      <xdr:rowOff>161924</xdr:rowOff>
    </xdr:from>
    <xdr:to>
      <xdr:col>18</xdr:col>
      <xdr:colOff>0</xdr:colOff>
      <xdr:row>35</xdr:row>
      <xdr:rowOff>0</xdr:rowOff>
    </xdr:to>
    <xdr:graphicFrame macro="">
      <xdr:nvGraphicFramePr>
        <xdr:cNvPr id="2" name="Gráfico 1">
          <a:extLst>
            <a:ext uri="{FF2B5EF4-FFF2-40B4-BE49-F238E27FC236}">
              <a16:creationId xmlns:a16="http://schemas.microsoft.com/office/drawing/2014/main" id="{A5A9795C-1A93-444B-AB68-3BF4C9877E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36</xdr:row>
      <xdr:rowOff>0</xdr:rowOff>
    </xdr:from>
    <xdr:to>
      <xdr:col>18</xdr:col>
      <xdr:colOff>1875</xdr:colOff>
      <xdr:row>50</xdr:row>
      <xdr:rowOff>1050</xdr:rowOff>
    </xdr:to>
    <xdr:graphicFrame macro="">
      <xdr:nvGraphicFramePr>
        <xdr:cNvPr id="3" name="Gráfico 2">
          <a:extLst>
            <a:ext uri="{FF2B5EF4-FFF2-40B4-BE49-F238E27FC236}">
              <a16:creationId xmlns:a16="http://schemas.microsoft.com/office/drawing/2014/main" id="{93E0DDCF-8605-4A2D-B5DF-0601E7F108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Consultoria\01%20Projetos\2023\BNDES\PISF\Dados%20Trabalhados\Equil&#237;brio%20Econo-Fin\C&#225;lculo%20de%20reequil&#237;brio%20E-F%20v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Instruções"/>
      <sheetName val="BD Tesouro Nacional"/>
      <sheetName val="IPCA"/>
      <sheetName val="Cálculo Reequilíbrio"/>
      <sheetName val="Custo de Capital"/>
      <sheetName val="Cálculo de reequilíbrio E-F v02"/>
    </sheetNames>
    <sheetDataSet>
      <sheetData sheetId="0" refreshError="1"/>
      <sheetData sheetId="1" refreshError="1"/>
      <sheetData sheetId="2" refreshError="1"/>
      <sheetData sheetId="3"/>
      <sheetData sheetId="4" refreshError="1"/>
      <sheetData sheetId="5" refreshError="1"/>
      <sheetData sheetId="6"/>
    </sheetDataSet>
  </externalBook>
</externalLink>
</file>

<file path=xl/tables/table1.xml><?xml version="1.0" encoding="utf-8"?>
<table xmlns="http://schemas.openxmlformats.org/spreadsheetml/2006/main" id="1" name="Tabela1" displayName="Tabela1" ref="A3:C374" totalsRowShown="0" headerRowDxfId="27" dataDxfId="26">
  <autoFilter ref="A3:C374"/>
  <tableColumns count="3">
    <tableColumn id="1" name="Data" dataDxfId="25"/>
    <tableColumn id="2" name="Data padronizada" dataDxfId="24">
      <calculatedColumnFormula>EOMONTH(A4,0)</calculatedColumnFormula>
    </tableColumn>
    <tableColumn id="3" name="IPCA (dez/1993 = 100)" dataDxfId="23"/>
  </tableColumns>
  <tableStyleInfo name="TableStyleMedium2" showFirstColumn="0" showLastColumn="0" showRowStripes="1" showColumnStripes="0"/>
</table>
</file>

<file path=xl/tables/table2.xml><?xml version="1.0" encoding="utf-8"?>
<table xmlns="http://schemas.openxmlformats.org/spreadsheetml/2006/main" id="5" name="Tabela5" displayName="Tabela5" ref="A4:J291" totalsRowShown="0" headerRowDxfId="22" dataDxfId="21" tableBorderDxfId="20">
  <autoFilter ref="A4:J291"/>
  <tableColumns count="10">
    <tableColumn id="1" name="MES" dataDxfId="19"/>
    <tableColumn id="2" name="# mês" dataDxfId="18">
      <calculatedColumnFormula>MONTH(A5)</calculatedColumnFormula>
    </tableColumn>
    <tableColumn id="3" name="SUDESTE" dataDxfId="17"/>
    <tableColumn id="4" name="SUL" dataDxfId="16"/>
    <tableColumn id="5" name="NORDESTE" dataDxfId="15"/>
    <tableColumn id="6" name="NORTE" dataDxfId="14"/>
    <tableColumn id="7" name="SUDESTE - R" dataDxfId="13">
      <calculatedColumnFormula>C5*INDEX(Tabela1[IPCA (dez/1993 = 100)],MATCH(EOMONTH($J$2,0),Tabela1[Data padronizada],0))/INDEX(Tabela1[IPCA (dez/1993 = 100)],MATCH(EOMONTH($A5,0),Tabela1[Data padronizada],0))</calculatedColumnFormula>
    </tableColumn>
    <tableColumn id="8" name="SUL - R" dataDxfId="12">
      <calculatedColumnFormula>D5*INDEX(Tabela1[IPCA (dez/1993 = 100)],MATCH(EOMONTH($J$2,0),Tabela1[Data padronizada],0))/INDEX(Tabela1[IPCA (dez/1993 = 100)],MATCH(EOMONTH($A5,0),Tabela1[Data padronizada],0))</calculatedColumnFormula>
    </tableColumn>
    <tableColumn id="9" name="NORDESTE - R" dataDxfId="11">
      <calculatedColumnFormula>E5*INDEX(Tabela1[IPCA (dez/1993 = 100)],MATCH(EOMONTH($J$2,0),Tabela1[Data padronizada],0))/INDEX(Tabela1[IPCA (dez/1993 = 100)],MATCH(EOMONTH($A5,0),Tabela1[Data padronizada],0))</calculatedColumnFormula>
    </tableColumn>
    <tableColumn id="10" name="NORTE - R" dataDxfId="10">
      <calculatedColumnFormula>F5*INDEX(Tabela1[IPCA (dez/1993 = 100)],MATCH(EOMONTH($J$2,0),Tabela1[Data padronizada],0))/INDEX(Tabela1[IPCA (dez/1993 = 100)],MATCH(EOMONTH($A5,0),Tabela1[Data padronizada],0))</calculatedColumnFormula>
    </tableColumn>
  </tableColumns>
  <tableStyleInfo name="TableStyleMedium2" showFirstColumn="0" showLastColumn="0" showRowStripes="1" showColumnStripes="0"/>
</table>
</file>

<file path=xl/tables/table3.xml><?xml version="1.0" encoding="utf-8"?>
<table xmlns="http://schemas.openxmlformats.org/spreadsheetml/2006/main" id="6" name="Tabela6" displayName="Tabela6" ref="A6:O15" totalsRowShown="0" headerRowDxfId="9" tableBorderDxfId="8">
  <autoFilter ref="A6:O15"/>
  <tableColumns count="15">
    <tableColumn id="1" name="Eixo"/>
    <tableColumn id="2" name="EB"/>
    <tableColumn id="3" name="Janeiro"/>
    <tableColumn id="4" name="Fevereiro"/>
    <tableColumn id="5" name="Março"/>
    <tableColumn id="6" name="Abril"/>
    <tableColumn id="7" name="Maio"/>
    <tableColumn id="8" name="Junho"/>
    <tableColumn id="9" name="Julho"/>
    <tableColumn id="10" name="Agosto"/>
    <tableColumn id="11" name="Setembro"/>
    <tableColumn id="12" name="Outubro"/>
    <tableColumn id="13" name="Novembro"/>
    <tableColumn id="14" name="Dezembro"/>
    <tableColumn id="15" name="Média">
      <calculatedColumnFormula>AVERAGE(C7:N7)</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hyperlink" Target="https://www.ibge.gov.br/estatisticas/economicas/precos-e-custos/9256-indice-nacional-de-precos-ao-consumidor-amplo.html?=&amp;t=series-historicas" TargetMode="External"/></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hyperlink" Target="https://www.ccee.org.br/precos/painel-precos" TargetMode="External"/></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hyperlink" Target="https://www.gov.br/ana/pt-br/assuntos/seguranca-hidrica/pisf/plano-de-gestao-anual" TargetMode="External"/></Relationships>
</file>

<file path=xl/worksheets/_rels/sheet7.xml.rels><?xml version="1.0" encoding="UTF-8" standalone="yes"?>
<Relationships xmlns="http://schemas.openxmlformats.org/package/2006/relationships"><Relationship Id="rId3" Type="http://schemas.openxmlformats.org/officeDocument/2006/relationships/control" Target="../activeX/activeX1.xml"/><Relationship Id="rId2" Type="http://schemas.openxmlformats.org/officeDocument/2006/relationships/vmlDrawing" Target="../drawings/vmlDrawing1.vml"/><Relationship Id="rId1" Type="http://schemas.openxmlformats.org/officeDocument/2006/relationships/drawing" Target="../drawings/drawing3.xml"/><Relationship Id="rId4" Type="http://schemas.openxmlformats.org/officeDocument/2006/relationships/image" Target="../media/image2.emf"/></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tabColor theme="0"/>
  </sheetPr>
  <dimension ref="A1:Y53"/>
  <sheetViews>
    <sheetView showGridLines="0" tabSelected="1" zoomScale="70" zoomScaleNormal="70" workbookViewId="0"/>
  </sheetViews>
  <sheetFormatPr defaultColWidth="0" defaultRowHeight="12.75" zeroHeight="1" x14ac:dyDescent="0.2"/>
  <cols>
    <col min="1" max="25" width="9.140625" style="1" customWidth="1"/>
    <col min="26" max="16384" width="9.140625" style="1" hidden="1"/>
  </cols>
  <sheetData>
    <row r="1" x14ac:dyDescent="0.2"/>
    <row r="2" x14ac:dyDescent="0.2"/>
    <row r="3" x14ac:dyDescent="0.2"/>
    <row r="4" x14ac:dyDescent="0.2"/>
    <row r="5" x14ac:dyDescent="0.2"/>
    <row r="6" x14ac:dyDescent="0.2"/>
    <row r="7" x14ac:dyDescent="0.2"/>
    <row r="8" x14ac:dyDescent="0.2"/>
    <row r="9" x14ac:dyDescent="0.2"/>
    <row r="10" x14ac:dyDescent="0.2"/>
    <row r="11" x14ac:dyDescent="0.2"/>
    <row r="12" x14ac:dyDescent="0.2"/>
    <row r="13" x14ac:dyDescent="0.2"/>
    <row r="14" x14ac:dyDescent="0.2"/>
    <row r="15" x14ac:dyDescent="0.2"/>
    <row r="16" x14ac:dyDescent="0.2"/>
    <row r="17" x14ac:dyDescent="0.2"/>
    <row r="18" x14ac:dyDescent="0.2"/>
    <row r="19" x14ac:dyDescent="0.2"/>
    <row r="20" x14ac:dyDescent="0.2"/>
    <row r="21" x14ac:dyDescent="0.2"/>
    <row r="22" x14ac:dyDescent="0.2"/>
    <row r="23" x14ac:dyDescent="0.2"/>
    <row r="24" x14ac:dyDescent="0.2"/>
    <row r="25" x14ac:dyDescent="0.2"/>
    <row r="26" x14ac:dyDescent="0.2"/>
    <row r="27" x14ac:dyDescent="0.2"/>
    <row r="28" x14ac:dyDescent="0.2"/>
    <row r="29" x14ac:dyDescent="0.2"/>
    <row r="30" x14ac:dyDescent="0.2"/>
    <row r="31" x14ac:dyDescent="0.2"/>
    <row r="32" x14ac:dyDescent="0.2"/>
    <row r="33" x14ac:dyDescent="0.2"/>
    <row r="34" x14ac:dyDescent="0.2"/>
    <row r="35" x14ac:dyDescent="0.2"/>
    <row r="36" x14ac:dyDescent="0.2"/>
    <row r="37" x14ac:dyDescent="0.2"/>
    <row r="38" x14ac:dyDescent="0.2"/>
    <row r="39" x14ac:dyDescent="0.2"/>
    <row r="40" x14ac:dyDescent="0.2"/>
    <row r="41" x14ac:dyDescent="0.2"/>
    <row r="42" x14ac:dyDescent="0.2"/>
    <row r="43" x14ac:dyDescent="0.2"/>
    <row r="44" x14ac:dyDescent="0.2"/>
    <row r="45" x14ac:dyDescent="0.2"/>
    <row r="46" x14ac:dyDescent="0.2"/>
    <row r="47" x14ac:dyDescent="0.2"/>
    <row r="48" x14ac:dyDescent="0.2"/>
    <row r="49" x14ac:dyDescent="0.2"/>
    <row r="50" x14ac:dyDescent="0.2"/>
    <row r="51" x14ac:dyDescent="0.2"/>
    <row r="52" x14ac:dyDescent="0.2"/>
    <row r="53" x14ac:dyDescent="0.2"/>
  </sheetData>
  <pageMargins left="0.511811024" right="0.511811024" top="0.78740157499999996" bottom="0.78740157499999996" header="0.31496062000000002" footer="0.31496062000000002"/>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8">
    <tabColor theme="0"/>
    <outlinePr summaryBelow="0" summaryRight="0"/>
  </sheetPr>
  <dimension ref="B1:C43"/>
  <sheetViews>
    <sheetView showGridLines="0" workbookViewId="0">
      <pane ySplit="13" topLeftCell="A14" activePane="bottomLeft" state="frozen"/>
      <selection pane="bottomLeft" activeCell="C43" sqref="C43"/>
    </sheetView>
  </sheetViews>
  <sheetFormatPr defaultRowHeight="12.75" outlineLevelRow="1" x14ac:dyDescent="0.2"/>
  <cols>
    <col min="1" max="1" width="3.7109375" style="1" customWidth="1"/>
    <col min="2" max="2" width="4.42578125" style="1" customWidth="1"/>
    <col min="3" max="3" width="140.42578125" style="1" customWidth="1"/>
    <col min="4" max="16384" width="9.140625" style="1"/>
  </cols>
  <sheetData>
    <row r="1" spans="2:3" ht="15.75" x14ac:dyDescent="0.25">
      <c r="B1" s="107" t="s">
        <v>0</v>
      </c>
      <c r="C1" s="108"/>
    </row>
    <row r="2" spans="2:3" ht="15.75" x14ac:dyDescent="0.25">
      <c r="B2" s="109"/>
    </row>
    <row r="3" spans="2:3" x14ac:dyDescent="0.2">
      <c r="B3" s="110" t="s">
        <v>1</v>
      </c>
      <c r="C3" s="111"/>
    </row>
    <row r="4" spans="2:3" ht="38.25" x14ac:dyDescent="0.2">
      <c r="B4" s="112"/>
      <c r="C4" s="112" t="s">
        <v>2</v>
      </c>
    </row>
    <row r="5" spans="2:3" x14ac:dyDescent="0.2">
      <c r="B5" s="112"/>
      <c r="C5" s="112"/>
    </row>
    <row r="6" spans="2:3" x14ac:dyDescent="0.2">
      <c r="B6" s="113" t="s">
        <v>3</v>
      </c>
      <c r="C6" s="114"/>
    </row>
    <row r="7" spans="2:3" x14ac:dyDescent="0.2">
      <c r="B7" s="115">
        <v>1</v>
      </c>
      <c r="C7" s="112" t="s">
        <v>4</v>
      </c>
    </row>
    <row r="8" spans="2:3" x14ac:dyDescent="0.2">
      <c r="B8" s="115">
        <f>B7+1</f>
        <v>2</v>
      </c>
      <c r="C8" s="116" t="s">
        <v>5</v>
      </c>
    </row>
    <row r="9" spans="2:3" x14ac:dyDescent="0.2">
      <c r="B9" s="115">
        <f t="shared" ref="B9:B11" si="0">B8+1</f>
        <v>3</v>
      </c>
      <c r="C9" s="112" t="s">
        <v>6</v>
      </c>
    </row>
    <row r="10" spans="2:3" ht="25.5" x14ac:dyDescent="0.2">
      <c r="B10" s="115">
        <f t="shared" si="0"/>
        <v>4</v>
      </c>
      <c r="C10" s="116" t="s">
        <v>7</v>
      </c>
    </row>
    <row r="11" spans="2:3" ht="25.5" x14ac:dyDescent="0.2">
      <c r="B11" s="115">
        <f t="shared" si="0"/>
        <v>5</v>
      </c>
      <c r="C11" s="112" t="s">
        <v>8</v>
      </c>
    </row>
    <row r="12" spans="2:3" x14ac:dyDescent="0.2">
      <c r="B12" s="115"/>
      <c r="C12" s="112"/>
    </row>
    <row r="13" spans="2:3" x14ac:dyDescent="0.2">
      <c r="B13" s="117" t="s">
        <v>9</v>
      </c>
      <c r="C13" s="118"/>
    </row>
    <row r="14" spans="2:3" x14ac:dyDescent="0.2">
      <c r="B14" s="119">
        <v>1</v>
      </c>
      <c r="C14" s="120" t="s">
        <v>10</v>
      </c>
    </row>
    <row r="15" spans="2:3" outlineLevel="1" x14ac:dyDescent="0.2">
      <c r="B15" s="115" t="s">
        <v>11</v>
      </c>
      <c r="C15" s="121" t="s">
        <v>12</v>
      </c>
    </row>
    <row r="16" spans="2:3" outlineLevel="1" x14ac:dyDescent="0.2">
      <c r="B16" s="115" t="s">
        <v>13</v>
      </c>
      <c r="C16" s="112" t="s">
        <v>14</v>
      </c>
    </row>
    <row r="17" spans="2:3" outlineLevel="1" x14ac:dyDescent="0.2">
      <c r="B17" s="115" t="s">
        <v>15</v>
      </c>
      <c r="C17" s="121" t="s">
        <v>16</v>
      </c>
    </row>
    <row r="18" spans="2:3" outlineLevel="1" x14ac:dyDescent="0.2">
      <c r="B18" s="115" t="s">
        <v>17</v>
      </c>
      <c r="C18" s="112" t="s">
        <v>18</v>
      </c>
    </row>
    <row r="19" spans="2:3" outlineLevel="1" x14ac:dyDescent="0.2">
      <c r="B19" s="115" t="s">
        <v>19</v>
      </c>
      <c r="C19" s="121" t="s">
        <v>20</v>
      </c>
    </row>
    <row r="20" spans="2:3" x14ac:dyDescent="0.2">
      <c r="B20" s="119">
        <v>2</v>
      </c>
      <c r="C20" s="120" t="s">
        <v>21</v>
      </c>
    </row>
    <row r="21" spans="2:3" ht="25.5" outlineLevel="1" x14ac:dyDescent="0.2">
      <c r="B21" s="115" t="s">
        <v>22</v>
      </c>
      <c r="C21" s="121" t="s">
        <v>23</v>
      </c>
    </row>
    <row r="22" spans="2:3" ht="25.5" outlineLevel="1" x14ac:dyDescent="0.2">
      <c r="B22" s="115" t="s">
        <v>24</v>
      </c>
      <c r="C22" s="112" t="s">
        <v>25</v>
      </c>
    </row>
    <row r="23" spans="2:3" outlineLevel="1" x14ac:dyDescent="0.2">
      <c r="B23" s="115" t="s">
        <v>26</v>
      </c>
      <c r="C23" s="121" t="s">
        <v>27</v>
      </c>
    </row>
    <row r="24" spans="2:3" outlineLevel="1" x14ac:dyDescent="0.2">
      <c r="B24" s="115" t="s">
        <v>28</v>
      </c>
      <c r="C24" s="112" t="s">
        <v>29</v>
      </c>
    </row>
    <row r="25" spans="2:3" outlineLevel="1" x14ac:dyDescent="0.2">
      <c r="B25" s="115" t="s">
        <v>30</v>
      </c>
      <c r="C25" s="121" t="s">
        <v>31</v>
      </c>
    </row>
    <row r="26" spans="2:3" ht="25.5" outlineLevel="1" x14ac:dyDescent="0.2">
      <c r="B26" s="115" t="s">
        <v>32</v>
      </c>
      <c r="C26" s="112" t="s">
        <v>33</v>
      </c>
    </row>
    <row r="27" spans="2:3" x14ac:dyDescent="0.2">
      <c r="B27" s="119">
        <v>3</v>
      </c>
      <c r="C27" s="120" t="s">
        <v>34</v>
      </c>
    </row>
    <row r="28" spans="2:3" outlineLevel="1" x14ac:dyDescent="0.2">
      <c r="B28" s="115" t="s">
        <v>35</v>
      </c>
      <c r="C28" s="121" t="s">
        <v>36</v>
      </c>
    </row>
    <row r="29" spans="2:3" outlineLevel="1" x14ac:dyDescent="0.2">
      <c r="B29" s="115" t="s">
        <v>37</v>
      </c>
      <c r="C29" s="112" t="s">
        <v>38</v>
      </c>
    </row>
    <row r="30" spans="2:3" ht="25.5" outlineLevel="1" x14ac:dyDescent="0.2">
      <c r="B30" s="115" t="s">
        <v>39</v>
      </c>
      <c r="C30" s="121" t="s">
        <v>40</v>
      </c>
    </row>
    <row r="31" spans="2:3" x14ac:dyDescent="0.2">
      <c r="B31" s="119">
        <v>4</v>
      </c>
      <c r="C31" s="120" t="s">
        <v>41</v>
      </c>
    </row>
    <row r="32" spans="2:3" ht="25.5" outlineLevel="1" x14ac:dyDescent="0.2">
      <c r="B32" s="115" t="s">
        <v>42</v>
      </c>
      <c r="C32" s="121" t="s">
        <v>43</v>
      </c>
    </row>
    <row r="33" spans="2:3" ht="25.5" outlineLevel="1" x14ac:dyDescent="0.2">
      <c r="B33" s="115" t="s">
        <v>44</v>
      </c>
      <c r="C33" s="112" t="s">
        <v>45</v>
      </c>
    </row>
    <row r="34" spans="2:3" ht="25.5" outlineLevel="1" x14ac:dyDescent="0.2">
      <c r="B34" s="115" t="s">
        <v>46</v>
      </c>
      <c r="C34" s="121" t="s">
        <v>47</v>
      </c>
    </row>
    <row r="35" spans="2:3" x14ac:dyDescent="0.2">
      <c r="B35" s="119">
        <v>5</v>
      </c>
      <c r="C35" s="120" t="s">
        <v>48</v>
      </c>
    </row>
    <row r="36" spans="2:3" ht="38.25" outlineLevel="1" x14ac:dyDescent="0.2">
      <c r="B36" s="115" t="s">
        <v>49</v>
      </c>
      <c r="C36" s="121" t="s">
        <v>50</v>
      </c>
    </row>
    <row r="37" spans="2:3" outlineLevel="1" x14ac:dyDescent="0.2">
      <c r="B37" s="115" t="s">
        <v>51</v>
      </c>
      <c r="C37" s="112" t="s">
        <v>52</v>
      </c>
    </row>
    <row r="38" spans="2:3" outlineLevel="1" x14ac:dyDescent="0.2">
      <c r="B38" s="115" t="s">
        <v>53</v>
      </c>
      <c r="C38" s="121" t="s">
        <v>54</v>
      </c>
    </row>
    <row r="39" spans="2:3" outlineLevel="1" x14ac:dyDescent="0.2">
      <c r="B39" s="115" t="s">
        <v>55</v>
      </c>
      <c r="C39" s="112" t="s">
        <v>56</v>
      </c>
    </row>
    <row r="40" spans="2:3" outlineLevel="1" x14ac:dyDescent="0.2">
      <c r="B40" s="115" t="s">
        <v>57</v>
      </c>
      <c r="C40" s="121" t="s">
        <v>58</v>
      </c>
    </row>
    <row r="41" spans="2:3" ht="25.5" outlineLevel="1" x14ac:dyDescent="0.2">
      <c r="B41" s="115" t="s">
        <v>59</v>
      </c>
      <c r="C41" s="112" t="s">
        <v>60</v>
      </c>
    </row>
    <row r="42" spans="2:3" ht="25.5" outlineLevel="1" x14ac:dyDescent="0.2">
      <c r="B42" s="115" t="s">
        <v>61</v>
      </c>
      <c r="C42" s="121" t="s">
        <v>62</v>
      </c>
    </row>
    <row r="43" spans="2:3" ht="25.5" outlineLevel="1" x14ac:dyDescent="0.2">
      <c r="B43" s="115" t="s">
        <v>63</v>
      </c>
      <c r="C43" s="112" t="s">
        <v>64</v>
      </c>
    </row>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tabColor theme="4" tint="-0.249977111117893"/>
  </sheetPr>
  <dimension ref="A1:T380"/>
  <sheetViews>
    <sheetView showGridLines="0" workbookViewId="0">
      <pane ySplit="3" topLeftCell="A338" activePane="bottomLeft" state="frozen"/>
      <selection activeCell="B24" sqref="B24"/>
      <selection pane="bottomLeft" activeCell="C381" sqref="C381"/>
    </sheetView>
  </sheetViews>
  <sheetFormatPr defaultColWidth="9.140625" defaultRowHeight="12.75" x14ac:dyDescent="0.2"/>
  <cols>
    <col min="1" max="1" width="9.140625" style="1"/>
    <col min="2" max="2" width="16.5703125" style="1" customWidth="1"/>
    <col min="3" max="3" width="20.5703125" style="1" customWidth="1"/>
    <col min="4" max="16384" width="9.140625" style="1"/>
  </cols>
  <sheetData>
    <row r="1" spans="1:3" x14ac:dyDescent="0.2">
      <c r="A1" s="1" t="s">
        <v>65</v>
      </c>
      <c r="B1" s="99" t="s">
        <v>66</v>
      </c>
    </row>
    <row r="3" spans="1:3" x14ac:dyDescent="0.2">
      <c r="A3" s="1" t="s">
        <v>67</v>
      </c>
      <c r="B3" s="1" t="s">
        <v>68</v>
      </c>
      <c r="C3" s="1" t="s">
        <v>69</v>
      </c>
    </row>
    <row r="4" spans="1:3" x14ac:dyDescent="0.2">
      <c r="A4" s="16">
        <v>34365</v>
      </c>
      <c r="B4" s="16">
        <f>EOMONTH(A4,0)</f>
        <v>34365</v>
      </c>
      <c r="C4" s="30">
        <v>141.31</v>
      </c>
    </row>
    <row r="5" spans="1:3" x14ac:dyDescent="0.2">
      <c r="A5" s="16">
        <v>34393</v>
      </c>
      <c r="B5" s="16">
        <f t="shared" ref="B5:B68" si="0">EOMONTH(A5,0)</f>
        <v>34393</v>
      </c>
      <c r="C5" s="30">
        <v>198.22</v>
      </c>
    </row>
    <row r="6" spans="1:3" x14ac:dyDescent="0.2">
      <c r="A6" s="16">
        <v>34424</v>
      </c>
      <c r="B6" s="16">
        <f t="shared" si="0"/>
        <v>34424</v>
      </c>
      <c r="C6" s="30">
        <v>282.95999999999998</v>
      </c>
    </row>
    <row r="7" spans="1:3" x14ac:dyDescent="0.2">
      <c r="A7" s="16">
        <v>34454</v>
      </c>
      <c r="B7" s="16">
        <f t="shared" si="0"/>
        <v>34454</v>
      </c>
      <c r="C7" s="30">
        <v>403.73</v>
      </c>
    </row>
    <row r="8" spans="1:3" x14ac:dyDescent="0.2">
      <c r="A8" s="16">
        <v>34485</v>
      </c>
      <c r="B8" s="16">
        <f t="shared" si="0"/>
        <v>34485</v>
      </c>
      <c r="C8" s="30">
        <v>581.49</v>
      </c>
    </row>
    <row r="9" spans="1:3" x14ac:dyDescent="0.2">
      <c r="A9" s="16">
        <v>34515</v>
      </c>
      <c r="B9" s="16">
        <f t="shared" si="0"/>
        <v>34515</v>
      </c>
      <c r="C9" s="30">
        <v>857.29</v>
      </c>
    </row>
    <row r="10" spans="1:3" x14ac:dyDescent="0.2">
      <c r="A10" s="16">
        <v>34546</v>
      </c>
      <c r="B10" s="16">
        <f t="shared" si="0"/>
        <v>34546</v>
      </c>
      <c r="C10" s="30">
        <v>915.93</v>
      </c>
    </row>
    <row r="11" spans="1:3" x14ac:dyDescent="0.2">
      <c r="A11" s="16">
        <v>34577</v>
      </c>
      <c r="B11" s="16">
        <f t="shared" si="0"/>
        <v>34577</v>
      </c>
      <c r="C11" s="30">
        <v>932.97</v>
      </c>
    </row>
    <row r="12" spans="1:3" x14ac:dyDescent="0.2">
      <c r="A12" s="16">
        <v>34607</v>
      </c>
      <c r="B12" s="16">
        <f t="shared" si="0"/>
        <v>34607</v>
      </c>
      <c r="C12" s="30">
        <v>947.24</v>
      </c>
    </row>
    <row r="13" spans="1:3" x14ac:dyDescent="0.2">
      <c r="A13" s="16">
        <v>34638</v>
      </c>
      <c r="B13" s="16">
        <f t="shared" si="0"/>
        <v>34638</v>
      </c>
      <c r="C13" s="30">
        <v>972.06</v>
      </c>
    </row>
    <row r="14" spans="1:3" x14ac:dyDescent="0.2">
      <c r="A14" s="16">
        <v>34668</v>
      </c>
      <c r="B14" s="16">
        <f t="shared" si="0"/>
        <v>34668</v>
      </c>
      <c r="C14" s="30">
        <v>999.37</v>
      </c>
    </row>
    <row r="15" spans="1:3" x14ac:dyDescent="0.2">
      <c r="A15" s="16">
        <v>34699</v>
      </c>
      <c r="B15" s="16">
        <f t="shared" si="0"/>
        <v>34699</v>
      </c>
      <c r="C15" s="30">
        <v>1016.46</v>
      </c>
    </row>
    <row r="16" spans="1:3" x14ac:dyDescent="0.2">
      <c r="A16" s="16">
        <v>34730</v>
      </c>
      <c r="B16" s="16">
        <f t="shared" si="0"/>
        <v>34730</v>
      </c>
      <c r="C16" s="30">
        <v>1033.74</v>
      </c>
    </row>
    <row r="17" spans="1:3" x14ac:dyDescent="0.2">
      <c r="A17" s="16">
        <v>34758</v>
      </c>
      <c r="B17" s="16">
        <f t="shared" si="0"/>
        <v>34758</v>
      </c>
      <c r="C17" s="30">
        <v>1044.28</v>
      </c>
    </row>
    <row r="18" spans="1:3" x14ac:dyDescent="0.2">
      <c r="A18" s="16">
        <v>34789</v>
      </c>
      <c r="B18" s="16">
        <f t="shared" si="0"/>
        <v>34789</v>
      </c>
      <c r="C18" s="30">
        <v>1060.47</v>
      </c>
    </row>
    <row r="19" spans="1:3" x14ac:dyDescent="0.2">
      <c r="A19" s="16">
        <v>34819</v>
      </c>
      <c r="B19" s="16">
        <f t="shared" si="0"/>
        <v>34819</v>
      </c>
      <c r="C19" s="30">
        <v>1086.24</v>
      </c>
    </row>
    <row r="20" spans="1:3" x14ac:dyDescent="0.2">
      <c r="A20" s="16">
        <v>34850</v>
      </c>
      <c r="B20" s="16">
        <f t="shared" si="0"/>
        <v>34850</v>
      </c>
      <c r="C20" s="30">
        <v>1115.24</v>
      </c>
    </row>
    <row r="21" spans="1:3" x14ac:dyDescent="0.2">
      <c r="A21" s="16">
        <v>34880</v>
      </c>
      <c r="B21" s="16">
        <f t="shared" si="0"/>
        <v>34880</v>
      </c>
      <c r="C21" s="30">
        <v>1140.44</v>
      </c>
    </row>
    <row r="22" spans="1:3" x14ac:dyDescent="0.2">
      <c r="A22" s="16">
        <v>34911</v>
      </c>
      <c r="B22" s="16">
        <f t="shared" si="0"/>
        <v>34911</v>
      </c>
      <c r="C22" s="30">
        <v>1167.3499999999999</v>
      </c>
    </row>
    <row r="23" spans="1:3" x14ac:dyDescent="0.2">
      <c r="A23" s="16">
        <v>34942</v>
      </c>
      <c r="B23" s="16">
        <f t="shared" si="0"/>
        <v>34942</v>
      </c>
      <c r="C23" s="30">
        <v>1178.9100000000001</v>
      </c>
    </row>
    <row r="24" spans="1:3" x14ac:dyDescent="0.2">
      <c r="A24" s="16">
        <v>34972</v>
      </c>
      <c r="B24" s="16">
        <f t="shared" si="0"/>
        <v>34972</v>
      </c>
      <c r="C24" s="30">
        <v>1190.58</v>
      </c>
    </row>
    <row r="25" spans="1:3" x14ac:dyDescent="0.2">
      <c r="A25" s="16">
        <v>35003</v>
      </c>
      <c r="B25" s="16">
        <f t="shared" si="0"/>
        <v>35003</v>
      </c>
      <c r="C25" s="30">
        <v>1207.3699999999999</v>
      </c>
    </row>
    <row r="26" spans="1:3" x14ac:dyDescent="0.2">
      <c r="A26" s="16">
        <v>35033</v>
      </c>
      <c r="B26" s="16">
        <f t="shared" si="0"/>
        <v>35033</v>
      </c>
      <c r="C26" s="30">
        <v>1225.1199999999999</v>
      </c>
    </row>
    <row r="27" spans="1:3" x14ac:dyDescent="0.2">
      <c r="A27" s="16">
        <v>35064</v>
      </c>
      <c r="B27" s="16">
        <f t="shared" si="0"/>
        <v>35064</v>
      </c>
      <c r="C27" s="30">
        <v>1244.23</v>
      </c>
    </row>
    <row r="28" spans="1:3" x14ac:dyDescent="0.2">
      <c r="A28" s="16">
        <v>35095</v>
      </c>
      <c r="B28" s="16">
        <f t="shared" si="0"/>
        <v>35095</v>
      </c>
      <c r="C28" s="30">
        <v>1260.9000000000001</v>
      </c>
    </row>
    <row r="29" spans="1:3" x14ac:dyDescent="0.2">
      <c r="A29" s="16">
        <v>35124</v>
      </c>
      <c r="B29" s="16">
        <f t="shared" si="0"/>
        <v>35124</v>
      </c>
      <c r="C29" s="30">
        <v>1273.8900000000001</v>
      </c>
    </row>
    <row r="30" spans="1:3" x14ac:dyDescent="0.2">
      <c r="A30" s="16">
        <v>35155</v>
      </c>
      <c r="B30" s="16">
        <f t="shared" si="0"/>
        <v>35155</v>
      </c>
      <c r="C30" s="30">
        <v>1278.3499999999999</v>
      </c>
    </row>
    <row r="31" spans="1:3" x14ac:dyDescent="0.2">
      <c r="A31" s="16">
        <v>35185</v>
      </c>
      <c r="B31" s="16">
        <f t="shared" si="0"/>
        <v>35185</v>
      </c>
      <c r="C31" s="30">
        <v>1294.46</v>
      </c>
    </row>
    <row r="32" spans="1:3" x14ac:dyDescent="0.2">
      <c r="A32" s="16">
        <v>35216</v>
      </c>
      <c r="B32" s="16">
        <f t="shared" si="0"/>
        <v>35216</v>
      </c>
      <c r="C32" s="30">
        <v>1310.25</v>
      </c>
    </row>
    <row r="33" spans="1:3" x14ac:dyDescent="0.2">
      <c r="A33" s="16">
        <v>35246</v>
      </c>
      <c r="B33" s="16">
        <f t="shared" si="0"/>
        <v>35246</v>
      </c>
      <c r="C33" s="30">
        <v>1325.84</v>
      </c>
    </row>
    <row r="34" spans="1:3" x14ac:dyDescent="0.2">
      <c r="A34" s="16">
        <v>35277</v>
      </c>
      <c r="B34" s="16">
        <f t="shared" si="0"/>
        <v>35277</v>
      </c>
      <c r="C34" s="30">
        <v>1340.56</v>
      </c>
    </row>
    <row r="35" spans="1:3" x14ac:dyDescent="0.2">
      <c r="A35" s="16">
        <v>35308</v>
      </c>
      <c r="B35" s="16">
        <f t="shared" si="0"/>
        <v>35308</v>
      </c>
      <c r="C35" s="30">
        <v>1346.46</v>
      </c>
    </row>
    <row r="36" spans="1:3" x14ac:dyDescent="0.2">
      <c r="A36" s="16">
        <v>35338</v>
      </c>
      <c r="B36" s="16">
        <f t="shared" si="0"/>
        <v>35338</v>
      </c>
      <c r="C36" s="30">
        <v>1348.48</v>
      </c>
    </row>
    <row r="37" spans="1:3" x14ac:dyDescent="0.2">
      <c r="A37" s="16">
        <v>35369</v>
      </c>
      <c r="B37" s="16">
        <f t="shared" si="0"/>
        <v>35369</v>
      </c>
      <c r="C37" s="30">
        <v>1352.53</v>
      </c>
    </row>
    <row r="38" spans="1:3" x14ac:dyDescent="0.2">
      <c r="A38" s="16">
        <v>35399</v>
      </c>
      <c r="B38" s="16">
        <f t="shared" si="0"/>
        <v>35399</v>
      </c>
      <c r="C38" s="30">
        <v>1356.86</v>
      </c>
    </row>
    <row r="39" spans="1:3" x14ac:dyDescent="0.2">
      <c r="A39" s="16">
        <v>35430</v>
      </c>
      <c r="B39" s="16">
        <f t="shared" si="0"/>
        <v>35430</v>
      </c>
      <c r="C39" s="30">
        <v>1363.24</v>
      </c>
    </row>
    <row r="40" spans="1:3" x14ac:dyDescent="0.2">
      <c r="A40" s="16">
        <v>35461</v>
      </c>
      <c r="B40" s="16">
        <f t="shared" si="0"/>
        <v>35461</v>
      </c>
      <c r="C40" s="30">
        <v>1379.33</v>
      </c>
    </row>
    <row r="41" spans="1:3" x14ac:dyDescent="0.2">
      <c r="A41" s="16">
        <v>35489</v>
      </c>
      <c r="B41" s="16">
        <f t="shared" si="0"/>
        <v>35489</v>
      </c>
      <c r="C41" s="30">
        <v>1386.23</v>
      </c>
    </row>
    <row r="42" spans="1:3" x14ac:dyDescent="0.2">
      <c r="A42" s="16">
        <v>35520</v>
      </c>
      <c r="B42" s="16">
        <f t="shared" si="0"/>
        <v>35520</v>
      </c>
      <c r="C42" s="30">
        <v>1393.3</v>
      </c>
    </row>
    <row r="43" spans="1:3" x14ac:dyDescent="0.2">
      <c r="A43" s="16">
        <v>35550</v>
      </c>
      <c r="B43" s="16">
        <f t="shared" si="0"/>
        <v>35550</v>
      </c>
      <c r="C43" s="30">
        <v>1405.56</v>
      </c>
    </row>
    <row r="44" spans="1:3" x14ac:dyDescent="0.2">
      <c r="A44" s="16">
        <v>35581</v>
      </c>
      <c r="B44" s="16">
        <f t="shared" si="0"/>
        <v>35581</v>
      </c>
      <c r="C44" s="30">
        <v>1411.32</v>
      </c>
    </row>
    <row r="45" spans="1:3" x14ac:dyDescent="0.2">
      <c r="A45" s="16">
        <v>35611</v>
      </c>
      <c r="B45" s="16">
        <f t="shared" si="0"/>
        <v>35611</v>
      </c>
      <c r="C45" s="30">
        <v>1418.94</v>
      </c>
    </row>
    <row r="46" spans="1:3" x14ac:dyDescent="0.2">
      <c r="A46" s="16">
        <v>35642</v>
      </c>
      <c r="B46" s="16">
        <f t="shared" si="0"/>
        <v>35642</v>
      </c>
      <c r="C46" s="30">
        <v>1422.06</v>
      </c>
    </row>
    <row r="47" spans="1:3" x14ac:dyDescent="0.2">
      <c r="A47" s="16">
        <v>35673</v>
      </c>
      <c r="B47" s="16">
        <f t="shared" si="0"/>
        <v>35673</v>
      </c>
      <c r="C47" s="30">
        <v>1421.78</v>
      </c>
    </row>
    <row r="48" spans="1:3" x14ac:dyDescent="0.2">
      <c r="A48" s="16">
        <v>35703</v>
      </c>
      <c r="B48" s="16">
        <f t="shared" si="0"/>
        <v>35703</v>
      </c>
      <c r="C48" s="30">
        <v>1422.63</v>
      </c>
    </row>
    <row r="49" spans="1:3" x14ac:dyDescent="0.2">
      <c r="A49" s="16">
        <v>35734</v>
      </c>
      <c r="B49" s="16">
        <f t="shared" si="0"/>
        <v>35734</v>
      </c>
      <c r="C49" s="30">
        <v>1425.9</v>
      </c>
    </row>
    <row r="50" spans="1:3" x14ac:dyDescent="0.2">
      <c r="A50" s="16">
        <v>35764</v>
      </c>
      <c r="B50" s="16">
        <f t="shared" si="0"/>
        <v>35764</v>
      </c>
      <c r="C50" s="30">
        <v>1428.32</v>
      </c>
    </row>
    <row r="51" spans="1:3" x14ac:dyDescent="0.2">
      <c r="A51" s="16">
        <v>35795</v>
      </c>
      <c r="B51" s="16">
        <f t="shared" si="0"/>
        <v>35795</v>
      </c>
      <c r="C51" s="30">
        <v>1434.46</v>
      </c>
    </row>
    <row r="52" spans="1:3" x14ac:dyDescent="0.2">
      <c r="A52" s="16">
        <v>35826</v>
      </c>
      <c r="B52" s="16">
        <f t="shared" si="0"/>
        <v>35826</v>
      </c>
      <c r="C52" s="30">
        <v>1444.64</v>
      </c>
    </row>
    <row r="53" spans="1:3" x14ac:dyDescent="0.2">
      <c r="A53" s="16">
        <v>35854</v>
      </c>
      <c r="B53" s="16">
        <f t="shared" si="0"/>
        <v>35854</v>
      </c>
      <c r="C53" s="30">
        <v>1451.29</v>
      </c>
    </row>
    <row r="54" spans="1:3" x14ac:dyDescent="0.2">
      <c r="A54" s="16">
        <v>35885</v>
      </c>
      <c r="B54" s="16">
        <f t="shared" si="0"/>
        <v>35885</v>
      </c>
      <c r="C54" s="30">
        <v>1456.22</v>
      </c>
    </row>
    <row r="55" spans="1:3" x14ac:dyDescent="0.2">
      <c r="A55" s="16">
        <v>35915</v>
      </c>
      <c r="B55" s="16">
        <f t="shared" si="0"/>
        <v>35915</v>
      </c>
      <c r="C55" s="30">
        <v>1459.71</v>
      </c>
    </row>
    <row r="56" spans="1:3" x14ac:dyDescent="0.2">
      <c r="A56" s="16">
        <v>35946</v>
      </c>
      <c r="B56" s="16">
        <f t="shared" si="0"/>
        <v>35946</v>
      </c>
      <c r="C56" s="30">
        <v>1467.01</v>
      </c>
    </row>
    <row r="57" spans="1:3" x14ac:dyDescent="0.2">
      <c r="A57" s="16">
        <v>35976</v>
      </c>
      <c r="B57" s="16">
        <f t="shared" si="0"/>
        <v>35976</v>
      </c>
      <c r="C57" s="30">
        <v>1467.3</v>
      </c>
    </row>
    <row r="58" spans="1:3" x14ac:dyDescent="0.2">
      <c r="A58" s="16">
        <v>36007</v>
      </c>
      <c r="B58" s="16">
        <f t="shared" si="0"/>
        <v>36007</v>
      </c>
      <c r="C58" s="30">
        <v>1465.54</v>
      </c>
    </row>
    <row r="59" spans="1:3" x14ac:dyDescent="0.2">
      <c r="A59" s="16">
        <v>36038</v>
      </c>
      <c r="B59" s="16">
        <f t="shared" si="0"/>
        <v>36038</v>
      </c>
      <c r="C59" s="30">
        <v>1458.07</v>
      </c>
    </row>
    <row r="60" spans="1:3" x14ac:dyDescent="0.2">
      <c r="A60" s="16">
        <v>36068</v>
      </c>
      <c r="B60" s="16">
        <f t="shared" si="0"/>
        <v>36068</v>
      </c>
      <c r="C60" s="30">
        <v>1454.86</v>
      </c>
    </row>
    <row r="61" spans="1:3" x14ac:dyDescent="0.2">
      <c r="A61" s="16">
        <v>36099</v>
      </c>
      <c r="B61" s="16">
        <f t="shared" si="0"/>
        <v>36099</v>
      </c>
      <c r="C61" s="30">
        <v>1455.15</v>
      </c>
    </row>
    <row r="62" spans="1:3" x14ac:dyDescent="0.2">
      <c r="A62" s="16">
        <v>36129</v>
      </c>
      <c r="B62" s="16">
        <f t="shared" si="0"/>
        <v>36129</v>
      </c>
      <c r="C62" s="30">
        <v>1453.4</v>
      </c>
    </row>
    <row r="63" spans="1:3" x14ac:dyDescent="0.2">
      <c r="A63" s="16">
        <v>36160</v>
      </c>
      <c r="B63" s="16">
        <f t="shared" si="0"/>
        <v>36160</v>
      </c>
      <c r="C63" s="30">
        <v>1458.2</v>
      </c>
    </row>
    <row r="64" spans="1:3" x14ac:dyDescent="0.2">
      <c r="A64" s="16">
        <v>36191</v>
      </c>
      <c r="B64" s="16">
        <f t="shared" si="0"/>
        <v>36191</v>
      </c>
      <c r="C64" s="30">
        <v>1468.41</v>
      </c>
    </row>
    <row r="65" spans="1:3" x14ac:dyDescent="0.2">
      <c r="A65" s="16">
        <v>36219</v>
      </c>
      <c r="B65" s="16">
        <f t="shared" si="0"/>
        <v>36219</v>
      </c>
      <c r="C65" s="30">
        <v>1483.83</v>
      </c>
    </row>
    <row r="66" spans="1:3" x14ac:dyDescent="0.2">
      <c r="A66" s="16">
        <v>36250</v>
      </c>
      <c r="B66" s="16">
        <f t="shared" si="0"/>
        <v>36250</v>
      </c>
      <c r="C66" s="30">
        <v>1500.15</v>
      </c>
    </row>
    <row r="67" spans="1:3" x14ac:dyDescent="0.2">
      <c r="A67" s="16">
        <v>36280</v>
      </c>
      <c r="B67" s="16">
        <f t="shared" si="0"/>
        <v>36280</v>
      </c>
      <c r="C67" s="30">
        <v>1508.55</v>
      </c>
    </row>
    <row r="68" spans="1:3" x14ac:dyDescent="0.2">
      <c r="A68" s="16">
        <v>36311</v>
      </c>
      <c r="B68" s="16">
        <f t="shared" si="0"/>
        <v>36311</v>
      </c>
      <c r="C68" s="30">
        <v>1513.08</v>
      </c>
    </row>
    <row r="69" spans="1:3" x14ac:dyDescent="0.2">
      <c r="A69" s="16">
        <v>36341</v>
      </c>
      <c r="B69" s="16">
        <f t="shared" ref="B69:B132" si="1">EOMONTH(A69,0)</f>
        <v>36341</v>
      </c>
      <c r="C69" s="30">
        <v>1515.95</v>
      </c>
    </row>
    <row r="70" spans="1:3" x14ac:dyDescent="0.2">
      <c r="A70" s="16">
        <v>36372</v>
      </c>
      <c r="B70" s="16">
        <f t="shared" si="1"/>
        <v>36372</v>
      </c>
      <c r="C70" s="30">
        <v>1532.47</v>
      </c>
    </row>
    <row r="71" spans="1:3" x14ac:dyDescent="0.2">
      <c r="A71" s="16">
        <v>36403</v>
      </c>
      <c r="B71" s="16">
        <f t="shared" si="1"/>
        <v>36403</v>
      </c>
      <c r="C71" s="30">
        <v>1541.05</v>
      </c>
    </row>
    <row r="72" spans="1:3" x14ac:dyDescent="0.2">
      <c r="A72" s="16">
        <v>36433</v>
      </c>
      <c r="B72" s="16">
        <f t="shared" si="1"/>
        <v>36433</v>
      </c>
      <c r="C72" s="30">
        <v>1545.83</v>
      </c>
    </row>
    <row r="73" spans="1:3" x14ac:dyDescent="0.2">
      <c r="A73" s="16">
        <v>36464</v>
      </c>
      <c r="B73" s="16">
        <f t="shared" si="1"/>
        <v>36464</v>
      </c>
      <c r="C73" s="30">
        <v>1564.23</v>
      </c>
    </row>
    <row r="74" spans="1:3" x14ac:dyDescent="0.2">
      <c r="A74" s="16">
        <v>36494</v>
      </c>
      <c r="B74" s="16">
        <f t="shared" si="1"/>
        <v>36494</v>
      </c>
      <c r="C74" s="30">
        <v>1579.09</v>
      </c>
    </row>
    <row r="75" spans="1:3" x14ac:dyDescent="0.2">
      <c r="A75" s="16">
        <v>36525</v>
      </c>
      <c r="B75" s="16">
        <f t="shared" si="1"/>
        <v>36525</v>
      </c>
      <c r="C75" s="30">
        <v>1588.56</v>
      </c>
    </row>
    <row r="76" spans="1:3" x14ac:dyDescent="0.2">
      <c r="A76" s="16">
        <v>36556</v>
      </c>
      <c r="B76" s="16">
        <f t="shared" si="1"/>
        <v>36556</v>
      </c>
      <c r="C76" s="30">
        <v>1598.41</v>
      </c>
    </row>
    <row r="77" spans="1:3" x14ac:dyDescent="0.2">
      <c r="A77" s="16">
        <v>36585</v>
      </c>
      <c r="B77" s="16">
        <f t="shared" si="1"/>
        <v>36585</v>
      </c>
      <c r="C77" s="30">
        <v>1600.49</v>
      </c>
    </row>
    <row r="78" spans="1:3" x14ac:dyDescent="0.2">
      <c r="A78" s="16">
        <v>36616</v>
      </c>
      <c r="B78" s="16">
        <f t="shared" si="1"/>
        <v>36616</v>
      </c>
      <c r="C78" s="30">
        <v>1604.01</v>
      </c>
    </row>
    <row r="79" spans="1:3" x14ac:dyDescent="0.2">
      <c r="A79" s="16">
        <v>36646</v>
      </c>
      <c r="B79" s="16">
        <f t="shared" si="1"/>
        <v>36646</v>
      </c>
      <c r="C79" s="30">
        <v>1610.75</v>
      </c>
    </row>
    <row r="80" spans="1:3" x14ac:dyDescent="0.2">
      <c r="A80" s="16">
        <v>36677</v>
      </c>
      <c r="B80" s="16">
        <f t="shared" si="1"/>
        <v>36677</v>
      </c>
      <c r="C80" s="30">
        <v>1610.91</v>
      </c>
    </row>
    <row r="81" spans="1:3" x14ac:dyDescent="0.2">
      <c r="A81" s="16">
        <v>36707</v>
      </c>
      <c r="B81" s="16">
        <f t="shared" si="1"/>
        <v>36707</v>
      </c>
      <c r="C81" s="30">
        <v>1614.62</v>
      </c>
    </row>
    <row r="82" spans="1:3" x14ac:dyDescent="0.2">
      <c r="A82" s="16">
        <v>36738</v>
      </c>
      <c r="B82" s="16">
        <f t="shared" si="1"/>
        <v>36738</v>
      </c>
      <c r="C82" s="30">
        <v>1640.62</v>
      </c>
    </row>
    <row r="83" spans="1:3" x14ac:dyDescent="0.2">
      <c r="A83" s="16">
        <v>36769</v>
      </c>
      <c r="B83" s="16">
        <f t="shared" si="1"/>
        <v>36769</v>
      </c>
      <c r="C83" s="30">
        <v>1662.11</v>
      </c>
    </row>
    <row r="84" spans="1:3" x14ac:dyDescent="0.2">
      <c r="A84" s="16">
        <v>36799</v>
      </c>
      <c r="B84" s="16">
        <f t="shared" si="1"/>
        <v>36799</v>
      </c>
      <c r="C84" s="30">
        <v>1665.93</v>
      </c>
    </row>
    <row r="85" spans="1:3" x14ac:dyDescent="0.2">
      <c r="A85" s="16">
        <v>36830</v>
      </c>
      <c r="B85" s="16">
        <f t="shared" si="1"/>
        <v>36830</v>
      </c>
      <c r="C85" s="30">
        <v>1668.26</v>
      </c>
    </row>
    <row r="86" spans="1:3" x14ac:dyDescent="0.2">
      <c r="A86" s="16">
        <v>36860</v>
      </c>
      <c r="B86" s="16">
        <f t="shared" si="1"/>
        <v>36860</v>
      </c>
      <c r="C86" s="30">
        <v>1673.6</v>
      </c>
    </row>
    <row r="87" spans="1:3" x14ac:dyDescent="0.2">
      <c r="A87" s="16">
        <v>36891</v>
      </c>
      <c r="B87" s="16">
        <f t="shared" si="1"/>
        <v>36891</v>
      </c>
      <c r="C87" s="30">
        <v>1683.47</v>
      </c>
    </row>
    <row r="88" spans="1:3" x14ac:dyDescent="0.2">
      <c r="A88" s="16">
        <v>36922</v>
      </c>
      <c r="B88" s="16">
        <f t="shared" si="1"/>
        <v>36922</v>
      </c>
      <c r="C88" s="30">
        <v>1693.07</v>
      </c>
    </row>
    <row r="89" spans="1:3" x14ac:dyDescent="0.2">
      <c r="A89" s="16">
        <v>36950</v>
      </c>
      <c r="B89" s="16">
        <f t="shared" si="1"/>
        <v>36950</v>
      </c>
      <c r="C89" s="30">
        <v>1700.86</v>
      </c>
    </row>
    <row r="90" spans="1:3" x14ac:dyDescent="0.2">
      <c r="A90" s="16">
        <v>36981</v>
      </c>
      <c r="B90" s="16">
        <f t="shared" si="1"/>
        <v>36981</v>
      </c>
      <c r="C90" s="30">
        <v>1707.32</v>
      </c>
    </row>
    <row r="91" spans="1:3" x14ac:dyDescent="0.2">
      <c r="A91" s="16">
        <v>37011</v>
      </c>
      <c r="B91" s="16">
        <f t="shared" si="1"/>
        <v>37011</v>
      </c>
      <c r="C91" s="30">
        <v>1717.22</v>
      </c>
    </row>
    <row r="92" spans="1:3" x14ac:dyDescent="0.2">
      <c r="A92" s="16">
        <v>37042</v>
      </c>
      <c r="B92" s="16">
        <f t="shared" si="1"/>
        <v>37042</v>
      </c>
      <c r="C92" s="30">
        <v>1724.26</v>
      </c>
    </row>
    <row r="93" spans="1:3" x14ac:dyDescent="0.2">
      <c r="A93" s="16">
        <v>37072</v>
      </c>
      <c r="B93" s="16">
        <f t="shared" si="1"/>
        <v>37072</v>
      </c>
      <c r="C93" s="30">
        <v>1733.23</v>
      </c>
    </row>
    <row r="94" spans="1:3" x14ac:dyDescent="0.2">
      <c r="A94" s="16">
        <v>37103</v>
      </c>
      <c r="B94" s="16">
        <f t="shared" si="1"/>
        <v>37103</v>
      </c>
      <c r="C94" s="30">
        <v>1756.28</v>
      </c>
    </row>
    <row r="95" spans="1:3" x14ac:dyDescent="0.2">
      <c r="A95" s="16">
        <v>37134</v>
      </c>
      <c r="B95" s="16">
        <f t="shared" si="1"/>
        <v>37134</v>
      </c>
      <c r="C95" s="30">
        <v>1768.57</v>
      </c>
    </row>
    <row r="96" spans="1:3" x14ac:dyDescent="0.2">
      <c r="A96" s="16">
        <v>37164</v>
      </c>
      <c r="B96" s="16">
        <f t="shared" si="1"/>
        <v>37164</v>
      </c>
      <c r="C96" s="30">
        <v>1773.52</v>
      </c>
    </row>
    <row r="97" spans="1:3" x14ac:dyDescent="0.2">
      <c r="A97" s="16">
        <v>37195</v>
      </c>
      <c r="B97" s="16">
        <f t="shared" si="1"/>
        <v>37195</v>
      </c>
      <c r="C97" s="30">
        <v>1788.24</v>
      </c>
    </row>
    <row r="98" spans="1:3" x14ac:dyDescent="0.2">
      <c r="A98" s="16">
        <v>37225</v>
      </c>
      <c r="B98" s="16">
        <f t="shared" si="1"/>
        <v>37225</v>
      </c>
      <c r="C98" s="30">
        <v>1800.94</v>
      </c>
    </row>
    <row r="99" spans="1:3" x14ac:dyDescent="0.2">
      <c r="A99" s="16">
        <v>37256</v>
      </c>
      <c r="B99" s="16">
        <f t="shared" si="1"/>
        <v>37256</v>
      </c>
      <c r="C99" s="30">
        <v>1812.65</v>
      </c>
    </row>
    <row r="100" spans="1:3" x14ac:dyDescent="0.2">
      <c r="A100" s="16">
        <v>37287</v>
      </c>
      <c r="B100" s="16">
        <f t="shared" si="1"/>
        <v>37287</v>
      </c>
      <c r="C100" s="30">
        <v>1822.08</v>
      </c>
    </row>
    <row r="101" spans="1:3" x14ac:dyDescent="0.2">
      <c r="A101" s="16">
        <v>37315</v>
      </c>
      <c r="B101" s="16">
        <f t="shared" si="1"/>
        <v>37315</v>
      </c>
      <c r="C101" s="30">
        <v>1828.64</v>
      </c>
    </row>
    <row r="102" spans="1:3" x14ac:dyDescent="0.2">
      <c r="A102" s="16">
        <v>37346</v>
      </c>
      <c r="B102" s="16">
        <f t="shared" si="1"/>
        <v>37346</v>
      </c>
      <c r="C102" s="30">
        <v>1839.61</v>
      </c>
    </row>
    <row r="103" spans="1:3" x14ac:dyDescent="0.2">
      <c r="A103" s="16">
        <v>37376</v>
      </c>
      <c r="B103" s="16">
        <f t="shared" si="1"/>
        <v>37376</v>
      </c>
      <c r="C103" s="30">
        <v>1854.33</v>
      </c>
    </row>
    <row r="104" spans="1:3" x14ac:dyDescent="0.2">
      <c r="A104" s="16">
        <v>37407</v>
      </c>
      <c r="B104" s="16">
        <f t="shared" si="1"/>
        <v>37407</v>
      </c>
      <c r="C104" s="30">
        <v>1858.22</v>
      </c>
    </row>
    <row r="105" spans="1:3" x14ac:dyDescent="0.2">
      <c r="A105" s="16">
        <v>37437</v>
      </c>
      <c r="B105" s="16">
        <f t="shared" si="1"/>
        <v>37437</v>
      </c>
      <c r="C105" s="30">
        <v>1866.02</v>
      </c>
    </row>
    <row r="106" spans="1:3" x14ac:dyDescent="0.2">
      <c r="A106" s="16">
        <v>37468</v>
      </c>
      <c r="B106" s="16">
        <f t="shared" si="1"/>
        <v>37468</v>
      </c>
      <c r="C106" s="30">
        <v>1888.23</v>
      </c>
    </row>
    <row r="107" spans="1:3" x14ac:dyDescent="0.2">
      <c r="A107" s="16">
        <v>37499</v>
      </c>
      <c r="B107" s="16">
        <f t="shared" si="1"/>
        <v>37499</v>
      </c>
      <c r="C107" s="30">
        <v>1900.5</v>
      </c>
    </row>
    <row r="108" spans="1:3" x14ac:dyDescent="0.2">
      <c r="A108" s="16">
        <v>37529</v>
      </c>
      <c r="B108" s="16">
        <f t="shared" si="1"/>
        <v>37529</v>
      </c>
      <c r="C108" s="30">
        <v>1914.18</v>
      </c>
    </row>
    <row r="109" spans="1:3" x14ac:dyDescent="0.2">
      <c r="A109" s="16">
        <v>37560</v>
      </c>
      <c r="B109" s="16">
        <f t="shared" si="1"/>
        <v>37560</v>
      </c>
      <c r="C109" s="30">
        <v>1939.26</v>
      </c>
    </row>
    <row r="110" spans="1:3" x14ac:dyDescent="0.2">
      <c r="A110" s="16">
        <v>37590</v>
      </c>
      <c r="B110" s="16">
        <f t="shared" si="1"/>
        <v>37590</v>
      </c>
      <c r="C110" s="30">
        <v>1997.83</v>
      </c>
    </row>
    <row r="111" spans="1:3" x14ac:dyDescent="0.2">
      <c r="A111" s="16">
        <v>37621</v>
      </c>
      <c r="B111" s="16">
        <f t="shared" si="1"/>
        <v>37621</v>
      </c>
      <c r="C111" s="30">
        <v>2039.78</v>
      </c>
    </row>
    <row r="112" spans="1:3" x14ac:dyDescent="0.2">
      <c r="A112" s="16">
        <v>37652</v>
      </c>
      <c r="B112" s="16">
        <f t="shared" si="1"/>
        <v>37652</v>
      </c>
      <c r="C112" s="30">
        <v>2085.6799999999998</v>
      </c>
    </row>
    <row r="113" spans="1:3" x14ac:dyDescent="0.2">
      <c r="A113" s="16">
        <v>37680</v>
      </c>
      <c r="B113" s="16">
        <f t="shared" si="1"/>
        <v>37680</v>
      </c>
      <c r="C113" s="30">
        <v>2118.4299999999998</v>
      </c>
    </row>
    <row r="114" spans="1:3" x14ac:dyDescent="0.2">
      <c r="A114" s="16">
        <v>37711</v>
      </c>
      <c r="B114" s="16">
        <f t="shared" si="1"/>
        <v>37711</v>
      </c>
      <c r="C114" s="30">
        <v>2144.4899999999998</v>
      </c>
    </row>
    <row r="115" spans="1:3" x14ac:dyDescent="0.2">
      <c r="A115" s="16">
        <v>37741</v>
      </c>
      <c r="B115" s="16">
        <f t="shared" si="1"/>
        <v>37741</v>
      </c>
      <c r="C115" s="30">
        <v>2165.29</v>
      </c>
    </row>
    <row r="116" spans="1:3" x14ac:dyDescent="0.2">
      <c r="A116" s="16">
        <v>37772</v>
      </c>
      <c r="B116" s="16">
        <f t="shared" si="1"/>
        <v>37772</v>
      </c>
      <c r="C116" s="30">
        <v>2178.5</v>
      </c>
    </row>
    <row r="117" spans="1:3" x14ac:dyDescent="0.2">
      <c r="A117" s="16">
        <v>37802</v>
      </c>
      <c r="B117" s="16">
        <f t="shared" si="1"/>
        <v>37802</v>
      </c>
      <c r="C117" s="30">
        <v>2175.23</v>
      </c>
    </row>
    <row r="118" spans="1:3" x14ac:dyDescent="0.2">
      <c r="A118" s="16">
        <v>37833</v>
      </c>
      <c r="B118" s="16">
        <f t="shared" si="1"/>
        <v>37833</v>
      </c>
      <c r="C118" s="30">
        <v>2179.58</v>
      </c>
    </row>
    <row r="119" spans="1:3" x14ac:dyDescent="0.2">
      <c r="A119" s="16">
        <v>37864</v>
      </c>
      <c r="B119" s="16">
        <f t="shared" si="1"/>
        <v>37864</v>
      </c>
      <c r="C119" s="30">
        <v>2186.9899999999998</v>
      </c>
    </row>
    <row r="120" spans="1:3" x14ac:dyDescent="0.2">
      <c r="A120" s="16">
        <v>37894</v>
      </c>
      <c r="B120" s="16">
        <f t="shared" si="1"/>
        <v>37894</v>
      </c>
      <c r="C120" s="30">
        <v>2204.0500000000002</v>
      </c>
    </row>
    <row r="121" spans="1:3" x14ac:dyDescent="0.2">
      <c r="A121" s="16">
        <v>37925</v>
      </c>
      <c r="B121" s="16">
        <f t="shared" si="1"/>
        <v>37925</v>
      </c>
      <c r="C121" s="30">
        <v>2210.44</v>
      </c>
    </row>
    <row r="122" spans="1:3" x14ac:dyDescent="0.2">
      <c r="A122" s="16">
        <v>37955</v>
      </c>
      <c r="B122" s="16">
        <f t="shared" si="1"/>
        <v>37955</v>
      </c>
      <c r="C122" s="30">
        <v>2217.96</v>
      </c>
    </row>
    <row r="123" spans="1:3" x14ac:dyDescent="0.2">
      <c r="A123" s="16">
        <v>37986</v>
      </c>
      <c r="B123" s="16">
        <f t="shared" si="1"/>
        <v>37986</v>
      </c>
      <c r="C123" s="30">
        <v>2229.4899999999998</v>
      </c>
    </row>
    <row r="124" spans="1:3" x14ac:dyDescent="0.2">
      <c r="A124" s="16">
        <v>38017</v>
      </c>
      <c r="B124" s="16">
        <f t="shared" si="1"/>
        <v>38017</v>
      </c>
      <c r="C124" s="30">
        <v>2246.4299999999998</v>
      </c>
    </row>
    <row r="125" spans="1:3" x14ac:dyDescent="0.2">
      <c r="A125" s="16">
        <v>38046</v>
      </c>
      <c r="B125" s="16">
        <f t="shared" si="1"/>
        <v>38046</v>
      </c>
      <c r="C125" s="30">
        <v>2260.13</v>
      </c>
    </row>
    <row r="126" spans="1:3" x14ac:dyDescent="0.2">
      <c r="A126" s="16">
        <v>38077</v>
      </c>
      <c r="B126" s="16">
        <f t="shared" si="1"/>
        <v>38077</v>
      </c>
      <c r="C126" s="30">
        <v>2270.75</v>
      </c>
    </row>
    <row r="127" spans="1:3" x14ac:dyDescent="0.2">
      <c r="A127" s="16">
        <v>38107</v>
      </c>
      <c r="B127" s="16">
        <f t="shared" si="1"/>
        <v>38107</v>
      </c>
      <c r="C127" s="30">
        <v>2279.15</v>
      </c>
    </row>
    <row r="128" spans="1:3" x14ac:dyDescent="0.2">
      <c r="A128" s="16">
        <v>38138</v>
      </c>
      <c r="B128" s="16">
        <f t="shared" si="1"/>
        <v>38138</v>
      </c>
      <c r="C128" s="30">
        <v>2290.77</v>
      </c>
    </row>
    <row r="129" spans="1:3" x14ac:dyDescent="0.2">
      <c r="A129" s="16">
        <v>38168</v>
      </c>
      <c r="B129" s="16">
        <f t="shared" si="1"/>
        <v>38168</v>
      </c>
      <c r="C129" s="30">
        <v>2307.0300000000002</v>
      </c>
    </row>
    <row r="130" spans="1:3" x14ac:dyDescent="0.2">
      <c r="A130" s="16">
        <v>38199</v>
      </c>
      <c r="B130" s="16">
        <f t="shared" si="1"/>
        <v>38199</v>
      </c>
      <c r="C130" s="30">
        <v>2328.02</v>
      </c>
    </row>
    <row r="131" spans="1:3" x14ac:dyDescent="0.2">
      <c r="A131" s="16">
        <v>38230</v>
      </c>
      <c r="B131" s="16">
        <f t="shared" si="1"/>
        <v>38230</v>
      </c>
      <c r="C131" s="30">
        <v>2344.08</v>
      </c>
    </row>
    <row r="132" spans="1:3" x14ac:dyDescent="0.2">
      <c r="A132" s="16">
        <v>38260</v>
      </c>
      <c r="B132" s="16">
        <f t="shared" si="1"/>
        <v>38260</v>
      </c>
      <c r="C132" s="30">
        <v>2351.8200000000002</v>
      </c>
    </row>
    <row r="133" spans="1:3" x14ac:dyDescent="0.2">
      <c r="A133" s="16">
        <v>38291</v>
      </c>
      <c r="B133" s="16">
        <f t="shared" ref="B133:B196" si="2">EOMONTH(A133,0)</f>
        <v>38291</v>
      </c>
      <c r="C133" s="30">
        <v>2362.17</v>
      </c>
    </row>
    <row r="134" spans="1:3" x14ac:dyDescent="0.2">
      <c r="A134" s="16">
        <v>38321</v>
      </c>
      <c r="B134" s="16">
        <f t="shared" si="2"/>
        <v>38321</v>
      </c>
      <c r="C134" s="30">
        <v>2378.4699999999998</v>
      </c>
    </row>
    <row r="135" spans="1:3" x14ac:dyDescent="0.2">
      <c r="A135" s="16">
        <v>38352</v>
      </c>
      <c r="B135" s="16">
        <f t="shared" si="2"/>
        <v>38352</v>
      </c>
      <c r="C135" s="30">
        <v>2398.92</v>
      </c>
    </row>
    <row r="136" spans="1:3" x14ac:dyDescent="0.2">
      <c r="A136" s="16">
        <v>38383</v>
      </c>
      <c r="B136" s="16">
        <f t="shared" si="2"/>
        <v>38383</v>
      </c>
      <c r="C136" s="30">
        <v>2412.83</v>
      </c>
    </row>
    <row r="137" spans="1:3" x14ac:dyDescent="0.2">
      <c r="A137" s="16">
        <v>38411</v>
      </c>
      <c r="B137" s="16">
        <f t="shared" si="2"/>
        <v>38411</v>
      </c>
      <c r="C137" s="30">
        <v>2427.0700000000002</v>
      </c>
    </row>
    <row r="138" spans="1:3" x14ac:dyDescent="0.2">
      <c r="A138" s="16">
        <v>38442</v>
      </c>
      <c r="B138" s="16">
        <f t="shared" si="2"/>
        <v>38442</v>
      </c>
      <c r="C138" s="30">
        <v>2441.87</v>
      </c>
    </row>
    <row r="139" spans="1:3" x14ac:dyDescent="0.2">
      <c r="A139" s="16">
        <v>38472</v>
      </c>
      <c r="B139" s="16">
        <f t="shared" si="2"/>
        <v>38472</v>
      </c>
      <c r="C139" s="30">
        <v>2463.11</v>
      </c>
    </row>
    <row r="140" spans="1:3" x14ac:dyDescent="0.2">
      <c r="A140" s="16">
        <v>38503</v>
      </c>
      <c r="B140" s="16">
        <f t="shared" si="2"/>
        <v>38503</v>
      </c>
      <c r="C140" s="30">
        <v>2475.1799999999998</v>
      </c>
    </row>
    <row r="141" spans="1:3" x14ac:dyDescent="0.2">
      <c r="A141" s="16">
        <v>38533</v>
      </c>
      <c r="B141" s="16">
        <f t="shared" si="2"/>
        <v>38533</v>
      </c>
      <c r="C141" s="30">
        <v>2474.6799999999998</v>
      </c>
    </row>
    <row r="142" spans="1:3" x14ac:dyDescent="0.2">
      <c r="A142" s="16">
        <v>38564</v>
      </c>
      <c r="B142" s="16">
        <f t="shared" si="2"/>
        <v>38564</v>
      </c>
      <c r="C142" s="30">
        <v>2480.87</v>
      </c>
    </row>
    <row r="143" spans="1:3" x14ac:dyDescent="0.2">
      <c r="A143" s="16">
        <v>38595</v>
      </c>
      <c r="B143" s="16">
        <f t="shared" si="2"/>
        <v>38595</v>
      </c>
      <c r="C143" s="30">
        <v>2485.09</v>
      </c>
    </row>
    <row r="144" spans="1:3" x14ac:dyDescent="0.2">
      <c r="A144" s="16">
        <v>38625</v>
      </c>
      <c r="B144" s="16">
        <f t="shared" si="2"/>
        <v>38625</v>
      </c>
      <c r="C144" s="30">
        <v>2493.79</v>
      </c>
    </row>
    <row r="145" spans="1:3" x14ac:dyDescent="0.2">
      <c r="A145" s="16">
        <v>38656</v>
      </c>
      <c r="B145" s="16">
        <f t="shared" si="2"/>
        <v>38656</v>
      </c>
      <c r="C145" s="30">
        <v>2512.4899999999998</v>
      </c>
    </row>
    <row r="146" spans="1:3" x14ac:dyDescent="0.2">
      <c r="A146" s="16">
        <v>38686</v>
      </c>
      <c r="B146" s="16">
        <f t="shared" si="2"/>
        <v>38686</v>
      </c>
      <c r="C146" s="30">
        <v>2526.31</v>
      </c>
    </row>
    <row r="147" spans="1:3" x14ac:dyDescent="0.2">
      <c r="A147" s="16">
        <v>38717</v>
      </c>
      <c r="B147" s="16">
        <f t="shared" si="2"/>
        <v>38717</v>
      </c>
      <c r="C147" s="30">
        <v>2535.4</v>
      </c>
    </row>
    <row r="148" spans="1:3" x14ac:dyDescent="0.2">
      <c r="A148" s="16">
        <v>38748</v>
      </c>
      <c r="B148" s="16">
        <f t="shared" si="2"/>
        <v>38748</v>
      </c>
      <c r="C148" s="30">
        <v>2550.36</v>
      </c>
    </row>
    <row r="149" spans="1:3" x14ac:dyDescent="0.2">
      <c r="A149" s="16">
        <v>38776</v>
      </c>
      <c r="B149" s="16">
        <f t="shared" si="2"/>
        <v>38776</v>
      </c>
      <c r="C149" s="30">
        <v>2560.8200000000002</v>
      </c>
    </row>
    <row r="150" spans="1:3" x14ac:dyDescent="0.2">
      <c r="A150" s="16">
        <v>38807</v>
      </c>
      <c r="B150" s="16">
        <f t="shared" si="2"/>
        <v>38807</v>
      </c>
      <c r="C150" s="30">
        <v>2571.83</v>
      </c>
    </row>
    <row r="151" spans="1:3" x14ac:dyDescent="0.2">
      <c r="A151" s="16">
        <v>38837</v>
      </c>
      <c r="B151" s="16">
        <f t="shared" si="2"/>
        <v>38837</v>
      </c>
      <c r="C151" s="30">
        <v>2577.23</v>
      </c>
    </row>
    <row r="152" spans="1:3" x14ac:dyDescent="0.2">
      <c r="A152" s="16">
        <v>38868</v>
      </c>
      <c r="B152" s="16">
        <f t="shared" si="2"/>
        <v>38868</v>
      </c>
      <c r="C152" s="30">
        <v>2579.81</v>
      </c>
    </row>
    <row r="153" spans="1:3" x14ac:dyDescent="0.2">
      <c r="A153" s="16">
        <v>38898</v>
      </c>
      <c r="B153" s="16">
        <f t="shared" si="2"/>
        <v>38898</v>
      </c>
      <c r="C153" s="30">
        <v>2574.39</v>
      </c>
    </row>
    <row r="154" spans="1:3" x14ac:dyDescent="0.2">
      <c r="A154" s="16">
        <v>38929</v>
      </c>
      <c r="B154" s="16">
        <f t="shared" si="2"/>
        <v>38929</v>
      </c>
      <c r="C154" s="30">
        <v>2579.2800000000002</v>
      </c>
    </row>
    <row r="155" spans="1:3" x14ac:dyDescent="0.2">
      <c r="A155" s="16">
        <v>38960</v>
      </c>
      <c r="B155" s="16">
        <f t="shared" si="2"/>
        <v>38960</v>
      </c>
      <c r="C155" s="30">
        <v>2580.5700000000002</v>
      </c>
    </row>
    <row r="156" spans="1:3" x14ac:dyDescent="0.2">
      <c r="A156" s="16">
        <v>38990</v>
      </c>
      <c r="B156" s="16">
        <f t="shared" si="2"/>
        <v>38990</v>
      </c>
      <c r="C156" s="30">
        <v>2585.9899999999998</v>
      </c>
    </row>
    <row r="157" spans="1:3" x14ac:dyDescent="0.2">
      <c r="A157" s="16">
        <v>39021</v>
      </c>
      <c r="B157" s="16">
        <f t="shared" si="2"/>
        <v>39021</v>
      </c>
      <c r="C157" s="30">
        <v>2594.52</v>
      </c>
    </row>
    <row r="158" spans="1:3" x14ac:dyDescent="0.2">
      <c r="A158" s="16">
        <v>39051</v>
      </c>
      <c r="B158" s="16">
        <f t="shared" si="2"/>
        <v>39051</v>
      </c>
      <c r="C158" s="30">
        <v>2602.56</v>
      </c>
    </row>
    <row r="159" spans="1:3" x14ac:dyDescent="0.2">
      <c r="A159" s="16">
        <v>39082</v>
      </c>
      <c r="B159" s="16">
        <f t="shared" si="2"/>
        <v>39082</v>
      </c>
      <c r="C159" s="30">
        <v>2615.0500000000002</v>
      </c>
    </row>
    <row r="160" spans="1:3" x14ac:dyDescent="0.2">
      <c r="A160" s="16">
        <v>39113</v>
      </c>
      <c r="B160" s="16">
        <f t="shared" si="2"/>
        <v>39113</v>
      </c>
      <c r="C160" s="30">
        <v>2626.56</v>
      </c>
    </row>
    <row r="161" spans="1:3" x14ac:dyDescent="0.2">
      <c r="A161" s="16">
        <v>39141</v>
      </c>
      <c r="B161" s="16">
        <f t="shared" si="2"/>
        <v>39141</v>
      </c>
      <c r="C161" s="30">
        <v>2638.12</v>
      </c>
    </row>
    <row r="162" spans="1:3" x14ac:dyDescent="0.2">
      <c r="A162" s="16">
        <v>39172</v>
      </c>
      <c r="B162" s="16">
        <f t="shared" si="2"/>
        <v>39172</v>
      </c>
      <c r="C162" s="30">
        <v>2647.88</v>
      </c>
    </row>
    <row r="163" spans="1:3" x14ac:dyDescent="0.2">
      <c r="A163" s="16">
        <v>39202</v>
      </c>
      <c r="B163" s="16">
        <f t="shared" si="2"/>
        <v>39202</v>
      </c>
      <c r="C163" s="30">
        <v>2654.5</v>
      </c>
    </row>
    <row r="164" spans="1:3" x14ac:dyDescent="0.2">
      <c r="A164" s="16">
        <v>39233</v>
      </c>
      <c r="B164" s="16">
        <f t="shared" si="2"/>
        <v>39233</v>
      </c>
      <c r="C164" s="30">
        <v>2661.93</v>
      </c>
    </row>
    <row r="165" spans="1:3" x14ac:dyDescent="0.2">
      <c r="A165" s="16">
        <v>39263</v>
      </c>
      <c r="B165" s="16">
        <f t="shared" si="2"/>
        <v>39263</v>
      </c>
      <c r="C165" s="30">
        <v>2669.38</v>
      </c>
    </row>
    <row r="166" spans="1:3" x14ac:dyDescent="0.2">
      <c r="A166" s="16">
        <v>39294</v>
      </c>
      <c r="B166" s="16">
        <f t="shared" si="2"/>
        <v>39294</v>
      </c>
      <c r="C166" s="30">
        <v>2675.79</v>
      </c>
    </row>
    <row r="167" spans="1:3" x14ac:dyDescent="0.2">
      <c r="A167" s="16">
        <v>39325</v>
      </c>
      <c r="B167" s="16">
        <f t="shared" si="2"/>
        <v>39325</v>
      </c>
      <c r="C167" s="30">
        <v>2688.37</v>
      </c>
    </row>
    <row r="168" spans="1:3" x14ac:dyDescent="0.2">
      <c r="A168" s="16">
        <v>39355</v>
      </c>
      <c r="B168" s="16">
        <f t="shared" si="2"/>
        <v>39355</v>
      </c>
      <c r="C168" s="30">
        <v>2693.21</v>
      </c>
    </row>
    <row r="169" spans="1:3" x14ac:dyDescent="0.2">
      <c r="A169" s="16">
        <v>39386</v>
      </c>
      <c r="B169" s="16">
        <f t="shared" si="2"/>
        <v>39386</v>
      </c>
      <c r="C169" s="30">
        <v>2701.29</v>
      </c>
    </row>
    <row r="170" spans="1:3" x14ac:dyDescent="0.2">
      <c r="A170" s="16">
        <v>39416</v>
      </c>
      <c r="B170" s="16">
        <f t="shared" si="2"/>
        <v>39416</v>
      </c>
      <c r="C170" s="30">
        <v>2711.55</v>
      </c>
    </row>
    <row r="171" spans="1:3" x14ac:dyDescent="0.2">
      <c r="A171" s="16">
        <v>39447</v>
      </c>
      <c r="B171" s="16">
        <f t="shared" si="2"/>
        <v>39447</v>
      </c>
      <c r="C171" s="30">
        <v>2731.62</v>
      </c>
    </row>
    <row r="172" spans="1:3" x14ac:dyDescent="0.2">
      <c r="A172" s="16">
        <v>39478</v>
      </c>
      <c r="B172" s="16">
        <f t="shared" si="2"/>
        <v>39478</v>
      </c>
      <c r="C172" s="30">
        <v>2746.37</v>
      </c>
    </row>
    <row r="173" spans="1:3" x14ac:dyDescent="0.2">
      <c r="A173" s="16">
        <v>39507</v>
      </c>
      <c r="B173" s="16">
        <f t="shared" si="2"/>
        <v>39507</v>
      </c>
      <c r="C173" s="30">
        <v>2759.83</v>
      </c>
    </row>
    <row r="174" spans="1:3" x14ac:dyDescent="0.2">
      <c r="A174" s="16">
        <v>39538</v>
      </c>
      <c r="B174" s="16">
        <f t="shared" si="2"/>
        <v>39538</v>
      </c>
      <c r="C174" s="30">
        <v>2773.08</v>
      </c>
    </row>
    <row r="175" spans="1:3" x14ac:dyDescent="0.2">
      <c r="A175" s="16">
        <v>39568</v>
      </c>
      <c r="B175" s="16">
        <f t="shared" si="2"/>
        <v>39568</v>
      </c>
      <c r="C175" s="30">
        <v>2788.33</v>
      </c>
    </row>
    <row r="176" spans="1:3" x14ac:dyDescent="0.2">
      <c r="A176" s="16">
        <v>39599</v>
      </c>
      <c r="B176" s="16">
        <f t="shared" si="2"/>
        <v>39599</v>
      </c>
      <c r="C176" s="30">
        <v>2810.36</v>
      </c>
    </row>
    <row r="177" spans="1:3" x14ac:dyDescent="0.2">
      <c r="A177" s="16">
        <v>39629</v>
      </c>
      <c r="B177" s="16">
        <f t="shared" si="2"/>
        <v>39629</v>
      </c>
      <c r="C177" s="30">
        <v>2831.16</v>
      </c>
    </row>
    <row r="178" spans="1:3" x14ac:dyDescent="0.2">
      <c r="A178" s="16">
        <v>39660</v>
      </c>
      <c r="B178" s="16">
        <f t="shared" si="2"/>
        <v>39660</v>
      </c>
      <c r="C178" s="30">
        <v>2846.16</v>
      </c>
    </row>
    <row r="179" spans="1:3" x14ac:dyDescent="0.2">
      <c r="A179" s="16">
        <v>39691</v>
      </c>
      <c r="B179" s="16">
        <f t="shared" si="2"/>
        <v>39691</v>
      </c>
      <c r="C179" s="30">
        <v>2854.13</v>
      </c>
    </row>
    <row r="180" spans="1:3" x14ac:dyDescent="0.2">
      <c r="A180" s="16">
        <v>39721</v>
      </c>
      <c r="B180" s="16">
        <f t="shared" si="2"/>
        <v>39721</v>
      </c>
      <c r="C180" s="30">
        <v>2861.55</v>
      </c>
    </row>
    <row r="181" spans="1:3" x14ac:dyDescent="0.2">
      <c r="A181" s="16">
        <v>39752</v>
      </c>
      <c r="B181" s="16">
        <f t="shared" si="2"/>
        <v>39752</v>
      </c>
      <c r="C181" s="30">
        <v>2874.43</v>
      </c>
    </row>
    <row r="182" spans="1:3" x14ac:dyDescent="0.2">
      <c r="A182" s="16">
        <v>39782</v>
      </c>
      <c r="B182" s="16">
        <f t="shared" si="2"/>
        <v>39782</v>
      </c>
      <c r="C182" s="30">
        <v>2884.78</v>
      </c>
    </row>
    <row r="183" spans="1:3" x14ac:dyDescent="0.2">
      <c r="A183" s="16">
        <v>39813</v>
      </c>
      <c r="B183" s="16">
        <f t="shared" si="2"/>
        <v>39813</v>
      </c>
      <c r="C183" s="30">
        <v>2892.86</v>
      </c>
    </row>
    <row r="184" spans="1:3" x14ac:dyDescent="0.2">
      <c r="A184" s="16">
        <v>39844</v>
      </c>
      <c r="B184" s="16">
        <f t="shared" si="2"/>
        <v>39844</v>
      </c>
      <c r="C184" s="30">
        <v>2906.74</v>
      </c>
    </row>
    <row r="185" spans="1:3" x14ac:dyDescent="0.2">
      <c r="A185" s="16">
        <v>39872</v>
      </c>
      <c r="B185" s="16">
        <f t="shared" si="2"/>
        <v>39872</v>
      </c>
      <c r="C185" s="30">
        <v>2922.73</v>
      </c>
    </row>
    <row r="186" spans="1:3" x14ac:dyDescent="0.2">
      <c r="A186" s="16">
        <v>39903</v>
      </c>
      <c r="B186" s="16">
        <f t="shared" si="2"/>
        <v>39903</v>
      </c>
      <c r="C186" s="30">
        <v>2928.57</v>
      </c>
    </row>
    <row r="187" spans="1:3" x14ac:dyDescent="0.2">
      <c r="A187" s="16">
        <v>39933</v>
      </c>
      <c r="B187" s="16">
        <f t="shared" si="2"/>
        <v>39933</v>
      </c>
      <c r="C187" s="30">
        <v>2942.63</v>
      </c>
    </row>
    <row r="188" spans="1:3" x14ac:dyDescent="0.2">
      <c r="A188" s="16">
        <v>39964</v>
      </c>
      <c r="B188" s="16">
        <f t="shared" si="2"/>
        <v>39964</v>
      </c>
      <c r="C188" s="30">
        <v>2956.46</v>
      </c>
    </row>
    <row r="189" spans="1:3" x14ac:dyDescent="0.2">
      <c r="A189" s="16">
        <v>39994</v>
      </c>
      <c r="B189" s="16">
        <f t="shared" si="2"/>
        <v>39994</v>
      </c>
      <c r="C189" s="30">
        <v>2967.1</v>
      </c>
    </row>
    <row r="190" spans="1:3" x14ac:dyDescent="0.2">
      <c r="A190" s="16">
        <v>40025</v>
      </c>
      <c r="B190" s="16">
        <f t="shared" si="2"/>
        <v>40025</v>
      </c>
      <c r="C190" s="30">
        <v>2974.22</v>
      </c>
    </row>
    <row r="191" spans="1:3" x14ac:dyDescent="0.2">
      <c r="A191" s="16">
        <v>40056</v>
      </c>
      <c r="B191" s="16">
        <f t="shared" si="2"/>
        <v>40056</v>
      </c>
      <c r="C191" s="30">
        <v>2978.68</v>
      </c>
    </row>
    <row r="192" spans="1:3" x14ac:dyDescent="0.2">
      <c r="A192" s="16">
        <v>40086</v>
      </c>
      <c r="B192" s="16">
        <f t="shared" si="2"/>
        <v>40086</v>
      </c>
      <c r="C192" s="30">
        <v>2985.83</v>
      </c>
    </row>
    <row r="193" spans="1:3" x14ac:dyDescent="0.2">
      <c r="A193" s="16">
        <v>40117</v>
      </c>
      <c r="B193" s="16">
        <f t="shared" si="2"/>
        <v>40117</v>
      </c>
      <c r="C193" s="30">
        <v>2994.19</v>
      </c>
    </row>
    <row r="194" spans="1:3" x14ac:dyDescent="0.2">
      <c r="A194" s="16">
        <v>40147</v>
      </c>
      <c r="B194" s="16">
        <f t="shared" si="2"/>
        <v>40147</v>
      </c>
      <c r="C194" s="30">
        <v>3006.47</v>
      </c>
    </row>
    <row r="195" spans="1:3" x14ac:dyDescent="0.2">
      <c r="A195" s="16">
        <v>40178</v>
      </c>
      <c r="B195" s="16">
        <f t="shared" si="2"/>
        <v>40178</v>
      </c>
      <c r="C195" s="30">
        <v>3017.59</v>
      </c>
    </row>
    <row r="196" spans="1:3" x14ac:dyDescent="0.2">
      <c r="A196" s="16">
        <v>40209</v>
      </c>
      <c r="B196" s="16">
        <f t="shared" si="2"/>
        <v>40209</v>
      </c>
      <c r="C196" s="30">
        <v>3040.22</v>
      </c>
    </row>
    <row r="197" spans="1:3" x14ac:dyDescent="0.2">
      <c r="A197" s="16">
        <v>40237</v>
      </c>
      <c r="B197" s="16">
        <f t="shared" ref="B197:B260" si="3">EOMONTH(A197,0)</f>
        <v>40237</v>
      </c>
      <c r="C197" s="30">
        <v>3063.93</v>
      </c>
    </row>
    <row r="198" spans="1:3" x14ac:dyDescent="0.2">
      <c r="A198" s="16">
        <v>40268</v>
      </c>
      <c r="B198" s="16">
        <f t="shared" si="3"/>
        <v>40268</v>
      </c>
      <c r="C198" s="30">
        <v>3079.86</v>
      </c>
    </row>
    <row r="199" spans="1:3" x14ac:dyDescent="0.2">
      <c r="A199" s="16">
        <v>40298</v>
      </c>
      <c r="B199" s="16">
        <f t="shared" si="3"/>
        <v>40298</v>
      </c>
      <c r="C199" s="30">
        <v>3097.42</v>
      </c>
    </row>
    <row r="200" spans="1:3" x14ac:dyDescent="0.2">
      <c r="A200" s="16">
        <v>40329</v>
      </c>
      <c r="B200" s="16">
        <f t="shared" si="3"/>
        <v>40329</v>
      </c>
      <c r="C200" s="30">
        <v>3110.74</v>
      </c>
    </row>
    <row r="201" spans="1:3" x14ac:dyDescent="0.2">
      <c r="A201" s="16">
        <v>40359</v>
      </c>
      <c r="B201" s="16">
        <f t="shared" si="3"/>
        <v>40359</v>
      </c>
      <c r="C201" s="30">
        <v>3110.74</v>
      </c>
    </row>
    <row r="202" spans="1:3" x14ac:dyDescent="0.2">
      <c r="A202" s="16">
        <v>40390</v>
      </c>
      <c r="B202" s="16">
        <f t="shared" si="3"/>
        <v>40390</v>
      </c>
      <c r="C202" s="30">
        <v>3111.05</v>
      </c>
    </row>
    <row r="203" spans="1:3" x14ac:dyDescent="0.2">
      <c r="A203" s="16">
        <v>40421</v>
      </c>
      <c r="B203" s="16">
        <f t="shared" si="3"/>
        <v>40421</v>
      </c>
      <c r="C203" s="30">
        <v>3112.29</v>
      </c>
    </row>
    <row r="204" spans="1:3" x14ac:dyDescent="0.2">
      <c r="A204" s="16">
        <v>40451</v>
      </c>
      <c r="B204" s="16">
        <f t="shared" si="3"/>
        <v>40451</v>
      </c>
      <c r="C204" s="30">
        <v>3126.29</v>
      </c>
    </row>
    <row r="205" spans="1:3" x14ac:dyDescent="0.2">
      <c r="A205" s="16">
        <v>40482</v>
      </c>
      <c r="B205" s="16">
        <f t="shared" si="3"/>
        <v>40482</v>
      </c>
      <c r="C205" s="30">
        <v>3149.74</v>
      </c>
    </row>
    <row r="206" spans="1:3" x14ac:dyDescent="0.2">
      <c r="A206" s="16">
        <v>40512</v>
      </c>
      <c r="B206" s="16">
        <f t="shared" si="3"/>
        <v>40512</v>
      </c>
      <c r="C206" s="30">
        <v>3175.88</v>
      </c>
    </row>
    <row r="207" spans="1:3" x14ac:dyDescent="0.2">
      <c r="A207" s="16">
        <v>40543</v>
      </c>
      <c r="B207" s="16">
        <f t="shared" si="3"/>
        <v>40543</v>
      </c>
      <c r="C207" s="30">
        <v>3195.89</v>
      </c>
    </row>
    <row r="208" spans="1:3" x14ac:dyDescent="0.2">
      <c r="A208" s="16">
        <v>40574</v>
      </c>
      <c r="B208" s="16">
        <f t="shared" si="3"/>
        <v>40574</v>
      </c>
      <c r="C208" s="30">
        <v>3222.42</v>
      </c>
    </row>
    <row r="209" spans="1:3" x14ac:dyDescent="0.2">
      <c r="A209" s="16">
        <v>40602</v>
      </c>
      <c r="B209" s="16">
        <f t="shared" si="3"/>
        <v>40602</v>
      </c>
      <c r="C209" s="30">
        <v>3248.2</v>
      </c>
    </row>
    <row r="210" spans="1:3" x14ac:dyDescent="0.2">
      <c r="A210" s="16">
        <v>40633</v>
      </c>
      <c r="B210" s="16">
        <f t="shared" si="3"/>
        <v>40633</v>
      </c>
      <c r="C210" s="30">
        <v>3273.86</v>
      </c>
    </row>
    <row r="211" spans="1:3" x14ac:dyDescent="0.2">
      <c r="A211" s="16">
        <v>40663</v>
      </c>
      <c r="B211" s="16">
        <f t="shared" si="3"/>
        <v>40663</v>
      </c>
      <c r="C211" s="30">
        <v>3299.07</v>
      </c>
    </row>
    <row r="212" spans="1:3" x14ac:dyDescent="0.2">
      <c r="A212" s="16">
        <v>40694</v>
      </c>
      <c r="B212" s="16">
        <f t="shared" si="3"/>
        <v>40694</v>
      </c>
      <c r="C212" s="30">
        <v>3314.58</v>
      </c>
    </row>
    <row r="213" spans="1:3" x14ac:dyDescent="0.2">
      <c r="A213" s="16">
        <v>40724</v>
      </c>
      <c r="B213" s="16">
        <f t="shared" si="3"/>
        <v>40724</v>
      </c>
      <c r="C213" s="30">
        <v>3319.55</v>
      </c>
    </row>
    <row r="214" spans="1:3" x14ac:dyDescent="0.2">
      <c r="A214" s="16">
        <v>40755</v>
      </c>
      <c r="B214" s="16">
        <f t="shared" si="3"/>
        <v>40755</v>
      </c>
      <c r="C214" s="30">
        <v>3324.86</v>
      </c>
    </row>
    <row r="215" spans="1:3" x14ac:dyDescent="0.2">
      <c r="A215" s="16">
        <v>40786</v>
      </c>
      <c r="B215" s="16">
        <f t="shared" si="3"/>
        <v>40786</v>
      </c>
      <c r="C215" s="30">
        <v>3337.16</v>
      </c>
    </row>
    <row r="216" spans="1:3" x14ac:dyDescent="0.2">
      <c r="A216" s="16">
        <v>40816</v>
      </c>
      <c r="B216" s="16">
        <f t="shared" si="3"/>
        <v>40816</v>
      </c>
      <c r="C216" s="30">
        <v>3354.85</v>
      </c>
    </row>
    <row r="217" spans="1:3" x14ac:dyDescent="0.2">
      <c r="A217" s="16">
        <v>40847</v>
      </c>
      <c r="B217" s="16">
        <f t="shared" si="3"/>
        <v>40847</v>
      </c>
      <c r="C217" s="30">
        <v>3369.28</v>
      </c>
    </row>
    <row r="218" spans="1:3" x14ac:dyDescent="0.2">
      <c r="A218" s="16">
        <v>40877</v>
      </c>
      <c r="B218" s="16">
        <f t="shared" si="3"/>
        <v>40877</v>
      </c>
      <c r="C218" s="30">
        <v>3386.8</v>
      </c>
    </row>
    <row r="219" spans="1:3" x14ac:dyDescent="0.2">
      <c r="A219" s="16">
        <v>40908</v>
      </c>
      <c r="B219" s="16">
        <f t="shared" si="3"/>
        <v>40908</v>
      </c>
      <c r="C219" s="30">
        <v>3403.73</v>
      </c>
    </row>
    <row r="220" spans="1:3" x14ac:dyDescent="0.2">
      <c r="A220" s="16">
        <v>40939</v>
      </c>
      <c r="B220" s="16">
        <f t="shared" si="3"/>
        <v>40939</v>
      </c>
      <c r="C220" s="30">
        <v>3422.79</v>
      </c>
    </row>
    <row r="221" spans="1:3" x14ac:dyDescent="0.2">
      <c r="A221" s="16">
        <v>40968</v>
      </c>
      <c r="B221" s="16">
        <f t="shared" si="3"/>
        <v>40968</v>
      </c>
      <c r="C221" s="30">
        <v>3438.19</v>
      </c>
    </row>
    <row r="222" spans="1:3" x14ac:dyDescent="0.2">
      <c r="A222" s="16">
        <v>40999</v>
      </c>
      <c r="B222" s="16">
        <f t="shared" si="3"/>
        <v>40999</v>
      </c>
      <c r="C222" s="30">
        <v>3445.41</v>
      </c>
    </row>
    <row r="223" spans="1:3" x14ac:dyDescent="0.2">
      <c r="A223" s="16">
        <v>41029</v>
      </c>
      <c r="B223" s="16">
        <f t="shared" si="3"/>
        <v>41029</v>
      </c>
      <c r="C223" s="30">
        <v>3467.46</v>
      </c>
    </row>
    <row r="224" spans="1:3" x14ac:dyDescent="0.2">
      <c r="A224" s="16">
        <v>41060</v>
      </c>
      <c r="B224" s="16">
        <f t="shared" si="3"/>
        <v>41060</v>
      </c>
      <c r="C224" s="30">
        <v>3479.94</v>
      </c>
    </row>
    <row r="225" spans="1:3" x14ac:dyDescent="0.2">
      <c r="A225" s="16">
        <v>41090</v>
      </c>
      <c r="B225" s="16">
        <f t="shared" si="3"/>
        <v>41090</v>
      </c>
      <c r="C225" s="30">
        <v>3482.72</v>
      </c>
    </row>
    <row r="226" spans="1:3" x14ac:dyDescent="0.2">
      <c r="A226" s="16">
        <v>41121</v>
      </c>
      <c r="B226" s="16">
        <f t="shared" si="3"/>
        <v>41121</v>
      </c>
      <c r="C226" s="30">
        <v>3497.7</v>
      </c>
    </row>
    <row r="227" spans="1:3" x14ac:dyDescent="0.2">
      <c r="A227" s="16">
        <v>41152</v>
      </c>
      <c r="B227" s="16">
        <f t="shared" si="3"/>
        <v>41152</v>
      </c>
      <c r="C227" s="30">
        <v>3512.04</v>
      </c>
    </row>
    <row r="228" spans="1:3" x14ac:dyDescent="0.2">
      <c r="A228" s="16">
        <v>41182</v>
      </c>
      <c r="B228" s="16">
        <f t="shared" si="3"/>
        <v>41182</v>
      </c>
      <c r="C228" s="30">
        <v>3532.06</v>
      </c>
    </row>
    <row r="229" spans="1:3" x14ac:dyDescent="0.2">
      <c r="A229" s="16">
        <v>41213</v>
      </c>
      <c r="B229" s="16">
        <f t="shared" si="3"/>
        <v>41213</v>
      </c>
      <c r="C229" s="30">
        <v>3552.9</v>
      </c>
    </row>
    <row r="230" spans="1:3" x14ac:dyDescent="0.2">
      <c r="A230" s="16">
        <v>41243</v>
      </c>
      <c r="B230" s="16">
        <f t="shared" si="3"/>
        <v>41243</v>
      </c>
      <c r="C230" s="30">
        <v>3574.22</v>
      </c>
    </row>
    <row r="231" spans="1:3" x14ac:dyDescent="0.2">
      <c r="A231" s="16">
        <v>41274</v>
      </c>
      <c r="B231" s="16">
        <f t="shared" si="3"/>
        <v>41274</v>
      </c>
      <c r="C231" s="30">
        <v>3602.46</v>
      </c>
    </row>
    <row r="232" spans="1:3" x14ac:dyDescent="0.2">
      <c r="A232" s="16">
        <v>41305</v>
      </c>
      <c r="B232" s="16">
        <f t="shared" si="3"/>
        <v>41305</v>
      </c>
      <c r="C232" s="30">
        <v>3633.44</v>
      </c>
    </row>
    <row r="233" spans="1:3" x14ac:dyDescent="0.2">
      <c r="A233" s="16">
        <v>41333</v>
      </c>
      <c r="B233" s="16">
        <f t="shared" si="3"/>
        <v>41333</v>
      </c>
      <c r="C233" s="30">
        <v>3655.24</v>
      </c>
    </row>
    <row r="234" spans="1:3" x14ac:dyDescent="0.2">
      <c r="A234" s="16">
        <v>41364</v>
      </c>
      <c r="B234" s="16">
        <f t="shared" si="3"/>
        <v>41364</v>
      </c>
      <c r="C234" s="30">
        <v>3672.42</v>
      </c>
    </row>
    <row r="235" spans="1:3" x14ac:dyDescent="0.2">
      <c r="A235" s="16">
        <v>41394</v>
      </c>
      <c r="B235" s="16">
        <f t="shared" si="3"/>
        <v>41394</v>
      </c>
      <c r="C235" s="30">
        <v>3692.62</v>
      </c>
    </row>
    <row r="236" spans="1:3" x14ac:dyDescent="0.2">
      <c r="A236" s="16">
        <v>41425</v>
      </c>
      <c r="B236" s="16">
        <f t="shared" si="3"/>
        <v>41425</v>
      </c>
      <c r="C236" s="30">
        <v>3706.28</v>
      </c>
    </row>
    <row r="237" spans="1:3" x14ac:dyDescent="0.2">
      <c r="A237" s="16">
        <v>41455</v>
      </c>
      <c r="B237" s="16">
        <f t="shared" si="3"/>
        <v>41455</v>
      </c>
      <c r="C237" s="30">
        <v>3715.92</v>
      </c>
    </row>
    <row r="238" spans="1:3" x14ac:dyDescent="0.2">
      <c r="A238" s="16">
        <v>41486</v>
      </c>
      <c r="B238" s="16">
        <f t="shared" si="3"/>
        <v>41486</v>
      </c>
      <c r="C238" s="30">
        <v>3717.03</v>
      </c>
    </row>
    <row r="239" spans="1:3" x14ac:dyDescent="0.2">
      <c r="A239" s="16">
        <v>41517</v>
      </c>
      <c r="B239" s="16">
        <f t="shared" si="3"/>
        <v>41517</v>
      </c>
      <c r="C239" s="30">
        <v>3725.95</v>
      </c>
    </row>
    <row r="240" spans="1:3" x14ac:dyDescent="0.2">
      <c r="A240" s="16">
        <v>41547</v>
      </c>
      <c r="B240" s="16">
        <f t="shared" si="3"/>
        <v>41547</v>
      </c>
      <c r="C240" s="30">
        <v>3738.99</v>
      </c>
    </row>
    <row r="241" spans="1:3" x14ac:dyDescent="0.2">
      <c r="A241" s="16">
        <v>41578</v>
      </c>
      <c r="B241" s="16">
        <f t="shared" si="3"/>
        <v>41578</v>
      </c>
      <c r="C241" s="30">
        <v>3760.3</v>
      </c>
    </row>
    <row r="242" spans="1:3" x14ac:dyDescent="0.2">
      <c r="A242" s="16">
        <v>41608</v>
      </c>
      <c r="B242" s="16">
        <f t="shared" si="3"/>
        <v>41608</v>
      </c>
      <c r="C242" s="30">
        <v>3780.61</v>
      </c>
    </row>
    <row r="243" spans="1:3" x14ac:dyDescent="0.2">
      <c r="A243" s="16">
        <v>41639</v>
      </c>
      <c r="B243" s="16">
        <f t="shared" si="3"/>
        <v>41639</v>
      </c>
      <c r="C243" s="30">
        <v>3815.39</v>
      </c>
    </row>
    <row r="244" spans="1:3" x14ac:dyDescent="0.2">
      <c r="A244" s="16">
        <v>41670</v>
      </c>
      <c r="B244" s="16">
        <f t="shared" si="3"/>
        <v>41670</v>
      </c>
      <c r="C244" s="30">
        <v>3836.37</v>
      </c>
    </row>
    <row r="245" spans="1:3" x14ac:dyDescent="0.2">
      <c r="A245" s="16">
        <v>41698</v>
      </c>
      <c r="B245" s="16">
        <f t="shared" si="3"/>
        <v>41698</v>
      </c>
      <c r="C245" s="30">
        <v>3862.84</v>
      </c>
    </row>
    <row r="246" spans="1:3" x14ac:dyDescent="0.2">
      <c r="A246" s="16">
        <v>41729</v>
      </c>
      <c r="B246" s="16">
        <f t="shared" si="3"/>
        <v>41729</v>
      </c>
      <c r="C246" s="30">
        <v>3898.38</v>
      </c>
    </row>
    <row r="247" spans="1:3" x14ac:dyDescent="0.2">
      <c r="A247" s="16">
        <v>41759</v>
      </c>
      <c r="B247" s="16">
        <f t="shared" si="3"/>
        <v>41759</v>
      </c>
      <c r="C247" s="30">
        <v>3924.5</v>
      </c>
    </row>
    <row r="248" spans="1:3" x14ac:dyDescent="0.2">
      <c r="A248" s="16">
        <v>41790</v>
      </c>
      <c r="B248" s="16">
        <f t="shared" si="3"/>
        <v>41790</v>
      </c>
      <c r="C248" s="30">
        <v>3942.55</v>
      </c>
    </row>
    <row r="249" spans="1:3" x14ac:dyDescent="0.2">
      <c r="A249" s="16">
        <v>41820</v>
      </c>
      <c r="B249" s="16">
        <f t="shared" si="3"/>
        <v>41820</v>
      </c>
      <c r="C249" s="30">
        <v>3958.32</v>
      </c>
    </row>
    <row r="250" spans="1:3" x14ac:dyDescent="0.2">
      <c r="A250" s="16">
        <v>41851</v>
      </c>
      <c r="B250" s="16">
        <f t="shared" si="3"/>
        <v>41851</v>
      </c>
      <c r="C250" s="30">
        <v>3958.72</v>
      </c>
    </row>
    <row r="251" spans="1:3" x14ac:dyDescent="0.2">
      <c r="A251" s="16">
        <v>41882</v>
      </c>
      <c r="B251" s="16">
        <f t="shared" si="3"/>
        <v>41882</v>
      </c>
      <c r="C251" s="30">
        <v>3968.62</v>
      </c>
    </row>
    <row r="252" spans="1:3" x14ac:dyDescent="0.2">
      <c r="A252" s="16">
        <v>41912</v>
      </c>
      <c r="B252" s="16">
        <f t="shared" si="3"/>
        <v>41912</v>
      </c>
      <c r="C252" s="30">
        <v>3991.24</v>
      </c>
    </row>
    <row r="253" spans="1:3" x14ac:dyDescent="0.2">
      <c r="A253" s="16">
        <v>41943</v>
      </c>
      <c r="B253" s="16">
        <f t="shared" si="3"/>
        <v>41943</v>
      </c>
      <c r="C253" s="30">
        <v>4008</v>
      </c>
    </row>
    <row r="254" spans="1:3" x14ac:dyDescent="0.2">
      <c r="A254" s="16">
        <v>41973</v>
      </c>
      <c r="B254" s="16">
        <f t="shared" si="3"/>
        <v>41973</v>
      </c>
      <c r="C254" s="30">
        <v>4028.44</v>
      </c>
    </row>
    <row r="255" spans="1:3" x14ac:dyDescent="0.2">
      <c r="A255" s="16">
        <v>42004</v>
      </c>
      <c r="B255" s="16">
        <f t="shared" si="3"/>
        <v>42004</v>
      </c>
      <c r="C255" s="30">
        <v>4059.86</v>
      </c>
    </row>
    <row r="256" spans="1:3" x14ac:dyDescent="0.2">
      <c r="A256" s="16">
        <v>42035</v>
      </c>
      <c r="B256" s="16">
        <f t="shared" si="3"/>
        <v>42035</v>
      </c>
      <c r="C256" s="30">
        <v>4110.2</v>
      </c>
    </row>
    <row r="257" spans="1:3" x14ac:dyDescent="0.2">
      <c r="A257" s="16">
        <v>42063</v>
      </c>
      <c r="B257" s="16">
        <f t="shared" si="3"/>
        <v>42063</v>
      </c>
      <c r="C257" s="30">
        <v>4160.34</v>
      </c>
    </row>
    <row r="258" spans="1:3" x14ac:dyDescent="0.2">
      <c r="A258" s="16">
        <v>42094</v>
      </c>
      <c r="B258" s="16">
        <f t="shared" si="3"/>
        <v>42094</v>
      </c>
      <c r="C258" s="30">
        <v>4215.26</v>
      </c>
    </row>
    <row r="259" spans="1:3" x14ac:dyDescent="0.2">
      <c r="A259" s="16">
        <v>42124</v>
      </c>
      <c r="B259" s="16">
        <f t="shared" si="3"/>
        <v>42124</v>
      </c>
      <c r="C259" s="30">
        <v>4245.1899999999996</v>
      </c>
    </row>
    <row r="260" spans="1:3" x14ac:dyDescent="0.2">
      <c r="A260" s="16">
        <v>42155</v>
      </c>
      <c r="B260" s="16">
        <f t="shared" si="3"/>
        <v>42155</v>
      </c>
      <c r="C260" s="30">
        <v>4276.6000000000004</v>
      </c>
    </row>
    <row r="261" spans="1:3" x14ac:dyDescent="0.2">
      <c r="A261" s="16">
        <v>42185</v>
      </c>
      <c r="B261" s="16">
        <f t="shared" ref="B261:B324" si="4">EOMONTH(A261,0)</f>
        <v>42185</v>
      </c>
      <c r="C261" s="30">
        <v>4310.3900000000003</v>
      </c>
    </row>
    <row r="262" spans="1:3" x14ac:dyDescent="0.2">
      <c r="A262" s="16">
        <v>42216</v>
      </c>
      <c r="B262" s="16">
        <f t="shared" si="4"/>
        <v>42216</v>
      </c>
      <c r="C262" s="30">
        <v>4337.1099999999997</v>
      </c>
    </row>
    <row r="263" spans="1:3" x14ac:dyDescent="0.2">
      <c r="A263" s="16">
        <v>42247</v>
      </c>
      <c r="B263" s="16">
        <f t="shared" si="4"/>
        <v>42247</v>
      </c>
      <c r="C263" s="30">
        <v>4346.6499999999996</v>
      </c>
    </row>
    <row r="264" spans="1:3" x14ac:dyDescent="0.2">
      <c r="A264" s="16">
        <v>42277</v>
      </c>
      <c r="B264" s="16">
        <f t="shared" si="4"/>
        <v>42277</v>
      </c>
      <c r="C264" s="30">
        <v>4370.12</v>
      </c>
    </row>
    <row r="265" spans="1:3" x14ac:dyDescent="0.2">
      <c r="A265" s="16">
        <v>42308</v>
      </c>
      <c r="B265" s="16">
        <f t="shared" si="4"/>
        <v>42308</v>
      </c>
      <c r="C265" s="30">
        <v>4405.95</v>
      </c>
    </row>
    <row r="266" spans="1:3" x14ac:dyDescent="0.2">
      <c r="A266" s="16">
        <v>42338</v>
      </c>
      <c r="B266" s="16">
        <f t="shared" si="4"/>
        <v>42338</v>
      </c>
      <c r="C266" s="30">
        <v>4450.45</v>
      </c>
    </row>
    <row r="267" spans="1:3" x14ac:dyDescent="0.2">
      <c r="A267" s="16">
        <v>42369</v>
      </c>
      <c r="B267" s="16">
        <f t="shared" si="4"/>
        <v>42369</v>
      </c>
      <c r="C267" s="30">
        <v>4493.17</v>
      </c>
    </row>
    <row r="268" spans="1:3" x14ac:dyDescent="0.2">
      <c r="A268" s="16">
        <v>42400</v>
      </c>
      <c r="B268" s="16">
        <f t="shared" si="4"/>
        <v>42400</v>
      </c>
      <c r="C268" s="30">
        <v>4550.2299999999996</v>
      </c>
    </row>
    <row r="269" spans="1:3" x14ac:dyDescent="0.2">
      <c r="A269" s="16">
        <v>42429</v>
      </c>
      <c r="B269" s="16">
        <f t="shared" si="4"/>
        <v>42429</v>
      </c>
      <c r="C269" s="30">
        <v>4591.18</v>
      </c>
    </row>
    <row r="270" spans="1:3" x14ac:dyDescent="0.2">
      <c r="A270" s="16">
        <v>42460</v>
      </c>
      <c r="B270" s="16">
        <f t="shared" si="4"/>
        <v>42460</v>
      </c>
      <c r="C270" s="30">
        <v>4610.92</v>
      </c>
    </row>
    <row r="271" spans="1:3" x14ac:dyDescent="0.2">
      <c r="A271" s="16">
        <v>42490</v>
      </c>
      <c r="B271" s="16">
        <f t="shared" si="4"/>
        <v>42490</v>
      </c>
      <c r="C271" s="30">
        <v>4639.05</v>
      </c>
    </row>
    <row r="272" spans="1:3" x14ac:dyDescent="0.2">
      <c r="A272" s="16">
        <v>42521</v>
      </c>
      <c r="B272" s="16">
        <f t="shared" si="4"/>
        <v>42521</v>
      </c>
      <c r="C272" s="30">
        <v>4675.2299999999996</v>
      </c>
    </row>
    <row r="273" spans="1:3" x14ac:dyDescent="0.2">
      <c r="A273" s="16">
        <v>42551</v>
      </c>
      <c r="B273" s="16">
        <f t="shared" si="4"/>
        <v>42551</v>
      </c>
      <c r="C273" s="30">
        <v>4691.59</v>
      </c>
    </row>
    <row r="274" spans="1:3" x14ac:dyDescent="0.2">
      <c r="A274" s="16">
        <v>42582</v>
      </c>
      <c r="B274" s="16">
        <f t="shared" si="4"/>
        <v>42582</v>
      </c>
      <c r="C274" s="30">
        <v>4715.99</v>
      </c>
    </row>
    <row r="275" spans="1:3" x14ac:dyDescent="0.2">
      <c r="A275" s="16">
        <v>42613</v>
      </c>
      <c r="B275" s="16">
        <f t="shared" si="4"/>
        <v>42613</v>
      </c>
      <c r="C275" s="30">
        <v>4736.74</v>
      </c>
    </row>
    <row r="276" spans="1:3" x14ac:dyDescent="0.2">
      <c r="A276" s="16">
        <v>42643</v>
      </c>
      <c r="B276" s="16">
        <f t="shared" si="4"/>
        <v>42643</v>
      </c>
      <c r="C276" s="30">
        <v>4740.53</v>
      </c>
    </row>
    <row r="277" spans="1:3" x14ac:dyDescent="0.2">
      <c r="A277" s="16">
        <v>42674</v>
      </c>
      <c r="B277" s="16">
        <f t="shared" si="4"/>
        <v>42674</v>
      </c>
      <c r="C277" s="30">
        <v>4752.8599999999997</v>
      </c>
    </row>
    <row r="278" spans="1:3" x14ac:dyDescent="0.2">
      <c r="A278" s="16">
        <v>42704</v>
      </c>
      <c r="B278" s="16">
        <f t="shared" si="4"/>
        <v>42704</v>
      </c>
      <c r="C278" s="30">
        <v>4761.42</v>
      </c>
    </row>
    <row r="279" spans="1:3" x14ac:dyDescent="0.2">
      <c r="A279" s="16">
        <v>42735</v>
      </c>
      <c r="B279" s="16">
        <f t="shared" si="4"/>
        <v>42735</v>
      </c>
      <c r="C279" s="30">
        <v>4775.7</v>
      </c>
    </row>
    <row r="280" spans="1:3" x14ac:dyDescent="0.2">
      <c r="A280" s="16">
        <v>42766</v>
      </c>
      <c r="B280" s="16">
        <f t="shared" si="4"/>
        <v>42766</v>
      </c>
      <c r="C280" s="30">
        <v>4793.8500000000004</v>
      </c>
    </row>
    <row r="281" spans="1:3" x14ac:dyDescent="0.2">
      <c r="A281" s="16">
        <v>42794</v>
      </c>
      <c r="B281" s="16">
        <f t="shared" si="4"/>
        <v>42794</v>
      </c>
      <c r="C281" s="30">
        <v>4809.67</v>
      </c>
    </row>
    <row r="282" spans="1:3" x14ac:dyDescent="0.2">
      <c r="A282" s="16">
        <v>42825</v>
      </c>
      <c r="B282" s="16">
        <f t="shared" si="4"/>
        <v>42825</v>
      </c>
      <c r="C282" s="30">
        <v>4821.6899999999996</v>
      </c>
    </row>
    <row r="283" spans="1:3" x14ac:dyDescent="0.2">
      <c r="A283" s="16">
        <v>42855</v>
      </c>
      <c r="B283" s="16">
        <f t="shared" si="4"/>
        <v>42855</v>
      </c>
      <c r="C283" s="30">
        <v>4828.4399999999996</v>
      </c>
    </row>
    <row r="284" spans="1:3" x14ac:dyDescent="0.2">
      <c r="A284" s="16">
        <v>42886</v>
      </c>
      <c r="B284" s="16">
        <f t="shared" si="4"/>
        <v>42886</v>
      </c>
      <c r="C284" s="30">
        <v>4843.41</v>
      </c>
    </row>
    <row r="285" spans="1:3" x14ac:dyDescent="0.2">
      <c r="A285" s="16">
        <v>42916</v>
      </c>
      <c r="B285" s="16">
        <f t="shared" si="4"/>
        <v>42916</v>
      </c>
      <c r="C285" s="30">
        <v>4832.2700000000004</v>
      </c>
    </row>
    <row r="286" spans="1:3" x14ac:dyDescent="0.2">
      <c r="A286" s="16">
        <v>42947</v>
      </c>
      <c r="B286" s="16">
        <f t="shared" si="4"/>
        <v>42947</v>
      </c>
      <c r="C286" s="30">
        <v>4843.87</v>
      </c>
    </row>
    <row r="287" spans="1:3" x14ac:dyDescent="0.2">
      <c r="A287" s="16">
        <v>42978</v>
      </c>
      <c r="B287" s="16">
        <f t="shared" si="4"/>
        <v>42978</v>
      </c>
      <c r="C287" s="30">
        <v>4853.07</v>
      </c>
    </row>
    <row r="288" spans="1:3" x14ac:dyDescent="0.2">
      <c r="A288" s="16">
        <v>43008</v>
      </c>
      <c r="B288" s="16">
        <f t="shared" si="4"/>
        <v>43008</v>
      </c>
      <c r="C288" s="30">
        <v>4860.83</v>
      </c>
    </row>
    <row r="289" spans="1:3" x14ac:dyDescent="0.2">
      <c r="A289" s="16">
        <v>43039</v>
      </c>
      <c r="B289" s="16">
        <f t="shared" si="4"/>
        <v>43039</v>
      </c>
      <c r="C289" s="30">
        <v>4881.25</v>
      </c>
    </row>
    <row r="290" spans="1:3" x14ac:dyDescent="0.2">
      <c r="A290" s="16">
        <v>43069</v>
      </c>
      <c r="B290" s="16">
        <f t="shared" si="4"/>
        <v>43069</v>
      </c>
      <c r="C290" s="30">
        <v>4894.92</v>
      </c>
    </row>
    <row r="291" spans="1:3" x14ac:dyDescent="0.2">
      <c r="A291" s="16">
        <v>43100</v>
      </c>
      <c r="B291" s="16">
        <f t="shared" si="4"/>
        <v>43100</v>
      </c>
      <c r="C291" s="30">
        <v>4916.46</v>
      </c>
    </row>
    <row r="292" spans="1:3" x14ac:dyDescent="0.2">
      <c r="A292" s="16">
        <v>43131</v>
      </c>
      <c r="B292" s="16">
        <f t="shared" si="4"/>
        <v>43131</v>
      </c>
      <c r="C292" s="30">
        <v>4930.72</v>
      </c>
    </row>
    <row r="293" spans="1:3" x14ac:dyDescent="0.2">
      <c r="A293" s="16">
        <v>43159</v>
      </c>
      <c r="B293" s="16">
        <f t="shared" si="4"/>
        <v>43159</v>
      </c>
      <c r="C293" s="30">
        <v>4946.5</v>
      </c>
    </row>
    <row r="294" spans="1:3" x14ac:dyDescent="0.2">
      <c r="A294" s="16">
        <v>43190</v>
      </c>
      <c r="B294" s="16">
        <f t="shared" si="4"/>
        <v>43190</v>
      </c>
      <c r="C294" s="30">
        <v>4950.95</v>
      </c>
    </row>
    <row r="295" spans="1:3" x14ac:dyDescent="0.2">
      <c r="A295" s="16">
        <v>43220</v>
      </c>
      <c r="B295" s="16">
        <f t="shared" si="4"/>
        <v>43220</v>
      </c>
      <c r="C295" s="30">
        <v>4961.84</v>
      </c>
    </row>
    <row r="296" spans="1:3" x14ac:dyDescent="0.2">
      <c r="A296" s="16">
        <v>43251</v>
      </c>
      <c r="B296" s="16">
        <f t="shared" si="4"/>
        <v>43251</v>
      </c>
      <c r="C296" s="30">
        <v>4981.6899999999996</v>
      </c>
    </row>
    <row r="297" spans="1:3" x14ac:dyDescent="0.2">
      <c r="A297" s="16">
        <v>43281</v>
      </c>
      <c r="B297" s="16">
        <f t="shared" si="4"/>
        <v>43281</v>
      </c>
      <c r="C297" s="30">
        <v>5044.46</v>
      </c>
    </row>
    <row r="298" spans="1:3" x14ac:dyDescent="0.2">
      <c r="A298" s="16">
        <v>43312</v>
      </c>
      <c r="B298" s="16">
        <f t="shared" si="4"/>
        <v>43312</v>
      </c>
      <c r="C298" s="30">
        <v>5061.1099999999997</v>
      </c>
    </row>
    <row r="299" spans="1:3" x14ac:dyDescent="0.2">
      <c r="A299" s="16">
        <v>43343</v>
      </c>
      <c r="B299" s="16">
        <f t="shared" si="4"/>
        <v>43343</v>
      </c>
      <c r="C299" s="30">
        <v>5056.5600000000004</v>
      </c>
    </row>
    <row r="300" spans="1:3" x14ac:dyDescent="0.2">
      <c r="A300" s="16">
        <v>43373</v>
      </c>
      <c r="B300" s="16">
        <f t="shared" si="4"/>
        <v>43373</v>
      </c>
      <c r="C300" s="30">
        <v>5080.83</v>
      </c>
    </row>
    <row r="301" spans="1:3" x14ac:dyDescent="0.2">
      <c r="A301" s="16">
        <v>43404</v>
      </c>
      <c r="B301" s="16">
        <f t="shared" si="4"/>
        <v>43404</v>
      </c>
      <c r="C301" s="30">
        <v>5103.6899999999996</v>
      </c>
    </row>
    <row r="302" spans="1:3" x14ac:dyDescent="0.2">
      <c r="A302" s="16">
        <v>43434</v>
      </c>
      <c r="B302" s="16">
        <f t="shared" si="4"/>
        <v>43434</v>
      </c>
      <c r="C302" s="30">
        <v>5092.97</v>
      </c>
    </row>
    <row r="303" spans="1:3" x14ac:dyDescent="0.2">
      <c r="A303" s="16">
        <v>43465</v>
      </c>
      <c r="B303" s="16">
        <f t="shared" si="4"/>
        <v>43465</v>
      </c>
      <c r="C303" s="30">
        <v>5100.6099999999997</v>
      </c>
    </row>
    <row r="304" spans="1:3" x14ac:dyDescent="0.2">
      <c r="A304" s="16">
        <v>43496</v>
      </c>
      <c r="B304" s="16">
        <f t="shared" si="4"/>
        <v>43496</v>
      </c>
      <c r="C304" s="30">
        <v>5116.93</v>
      </c>
    </row>
    <row r="305" spans="1:3" x14ac:dyDescent="0.2">
      <c r="A305" s="16">
        <v>43524</v>
      </c>
      <c r="B305" s="16">
        <f t="shared" si="4"/>
        <v>43524</v>
      </c>
      <c r="C305" s="30">
        <v>5138.93</v>
      </c>
    </row>
    <row r="306" spans="1:3" x14ac:dyDescent="0.2">
      <c r="A306" s="16">
        <v>43555</v>
      </c>
      <c r="B306" s="16">
        <f t="shared" si="4"/>
        <v>43555</v>
      </c>
      <c r="C306" s="30">
        <v>5177.47</v>
      </c>
    </row>
    <row r="307" spans="1:3" x14ac:dyDescent="0.2">
      <c r="A307" s="16">
        <v>43585</v>
      </c>
      <c r="B307" s="16">
        <f t="shared" si="4"/>
        <v>43585</v>
      </c>
      <c r="C307" s="30">
        <v>5206.9799999999996</v>
      </c>
    </row>
    <row r="308" spans="1:3" x14ac:dyDescent="0.2">
      <c r="A308" s="16">
        <v>43616</v>
      </c>
      <c r="B308" s="16">
        <f t="shared" si="4"/>
        <v>43616</v>
      </c>
      <c r="C308" s="30">
        <v>5213.75</v>
      </c>
    </row>
    <row r="309" spans="1:3" x14ac:dyDescent="0.2">
      <c r="A309" s="16">
        <v>43646</v>
      </c>
      <c r="B309" s="16">
        <f t="shared" si="4"/>
        <v>43646</v>
      </c>
      <c r="C309" s="30">
        <v>5214.2700000000004</v>
      </c>
    </row>
    <row r="310" spans="1:3" x14ac:dyDescent="0.2">
      <c r="A310" s="16">
        <v>43677</v>
      </c>
      <c r="B310" s="16">
        <f t="shared" si="4"/>
        <v>43677</v>
      </c>
      <c r="C310" s="30">
        <v>5224.18</v>
      </c>
    </row>
    <row r="311" spans="1:3" x14ac:dyDescent="0.2">
      <c r="A311" s="16">
        <v>43708</v>
      </c>
      <c r="B311" s="16">
        <f t="shared" si="4"/>
        <v>43708</v>
      </c>
      <c r="C311" s="30">
        <v>5229.93</v>
      </c>
    </row>
    <row r="312" spans="1:3" x14ac:dyDescent="0.2">
      <c r="A312" s="16">
        <v>43738</v>
      </c>
      <c r="B312" s="16">
        <f t="shared" si="4"/>
        <v>43738</v>
      </c>
      <c r="C312" s="30">
        <v>5227.84</v>
      </c>
    </row>
    <row r="313" spans="1:3" x14ac:dyDescent="0.2">
      <c r="A313" s="16">
        <v>43769</v>
      </c>
      <c r="B313" s="16">
        <f t="shared" si="4"/>
        <v>43769</v>
      </c>
      <c r="C313" s="30">
        <v>5233.07</v>
      </c>
    </row>
    <row r="314" spans="1:3" x14ac:dyDescent="0.2">
      <c r="A314" s="16">
        <v>43799</v>
      </c>
      <c r="B314" s="16">
        <f t="shared" si="4"/>
        <v>43799</v>
      </c>
      <c r="C314" s="30">
        <v>5259.76</v>
      </c>
    </row>
    <row r="315" spans="1:3" x14ac:dyDescent="0.2">
      <c r="A315" s="16">
        <v>43830</v>
      </c>
      <c r="B315" s="16">
        <f t="shared" si="4"/>
        <v>43830</v>
      </c>
      <c r="C315" s="30">
        <v>5320.25</v>
      </c>
    </row>
    <row r="316" spans="1:3" x14ac:dyDescent="0.2">
      <c r="A316" s="16">
        <v>43861</v>
      </c>
      <c r="B316" s="16">
        <f t="shared" si="4"/>
        <v>43861</v>
      </c>
      <c r="C316" s="30">
        <v>5331.42</v>
      </c>
    </row>
    <row r="317" spans="1:3" x14ac:dyDescent="0.2">
      <c r="A317" s="16">
        <v>43890</v>
      </c>
      <c r="B317" s="16">
        <f t="shared" si="4"/>
        <v>43890</v>
      </c>
      <c r="C317" s="30">
        <v>5344.75</v>
      </c>
    </row>
    <row r="318" spans="1:3" x14ac:dyDescent="0.2">
      <c r="A318" s="16">
        <v>43921</v>
      </c>
      <c r="B318" s="16">
        <f t="shared" si="4"/>
        <v>43921</v>
      </c>
      <c r="C318" s="30">
        <v>5348.49</v>
      </c>
    </row>
    <row r="319" spans="1:3" x14ac:dyDescent="0.2">
      <c r="A319" s="16">
        <v>43951</v>
      </c>
      <c r="B319" s="16">
        <f t="shared" si="4"/>
        <v>43951</v>
      </c>
      <c r="C319" s="30">
        <v>5331.91</v>
      </c>
    </row>
    <row r="320" spans="1:3" x14ac:dyDescent="0.2">
      <c r="A320" s="16">
        <v>43982</v>
      </c>
      <c r="B320" s="16">
        <f t="shared" si="4"/>
        <v>43982</v>
      </c>
      <c r="C320" s="30">
        <v>5311.65</v>
      </c>
    </row>
    <row r="321" spans="1:3" x14ac:dyDescent="0.2">
      <c r="A321" s="16">
        <v>44012</v>
      </c>
      <c r="B321" s="16">
        <f t="shared" si="4"/>
        <v>44012</v>
      </c>
      <c r="C321" s="30">
        <v>5325.46</v>
      </c>
    </row>
    <row r="322" spans="1:3" x14ac:dyDescent="0.2">
      <c r="A322" s="16">
        <v>44043</v>
      </c>
      <c r="B322" s="16">
        <f t="shared" si="4"/>
        <v>44043</v>
      </c>
      <c r="C322" s="30">
        <v>5344.63</v>
      </c>
    </row>
    <row r="323" spans="1:3" x14ac:dyDescent="0.2">
      <c r="A323" s="16">
        <v>44074</v>
      </c>
      <c r="B323" s="16">
        <f t="shared" si="4"/>
        <v>44074</v>
      </c>
      <c r="C323" s="30">
        <v>5357.46</v>
      </c>
    </row>
    <row r="324" spans="1:3" x14ac:dyDescent="0.2">
      <c r="A324" s="16">
        <v>44104</v>
      </c>
      <c r="B324" s="16">
        <f t="shared" si="4"/>
        <v>44104</v>
      </c>
      <c r="C324" s="30">
        <v>5391.75</v>
      </c>
    </row>
    <row r="325" spans="1:3" x14ac:dyDescent="0.2">
      <c r="A325" s="16">
        <v>44135</v>
      </c>
      <c r="B325" s="16">
        <f t="shared" ref="B325:B371" si="5">EOMONTH(A325,0)</f>
        <v>44135</v>
      </c>
      <c r="C325" s="30">
        <v>5438.12</v>
      </c>
    </row>
    <row r="326" spans="1:3" x14ac:dyDescent="0.2">
      <c r="A326" s="16">
        <v>44165</v>
      </c>
      <c r="B326" s="16">
        <f t="shared" si="5"/>
        <v>44165</v>
      </c>
      <c r="C326" s="30">
        <v>5486.52</v>
      </c>
    </row>
    <row r="327" spans="1:3" x14ac:dyDescent="0.2">
      <c r="A327" s="16">
        <v>44196</v>
      </c>
      <c r="B327" s="16">
        <f t="shared" si="5"/>
        <v>44196</v>
      </c>
      <c r="C327" s="30">
        <v>5560.59</v>
      </c>
    </row>
    <row r="328" spans="1:3" x14ac:dyDescent="0.2">
      <c r="A328" s="16">
        <v>44227</v>
      </c>
      <c r="B328" s="16">
        <f t="shared" si="5"/>
        <v>44227</v>
      </c>
      <c r="C328" s="30">
        <v>5574.49</v>
      </c>
    </row>
    <row r="329" spans="1:3" x14ac:dyDescent="0.2">
      <c r="A329" s="16">
        <v>44255</v>
      </c>
      <c r="B329" s="16">
        <f t="shared" si="5"/>
        <v>44255</v>
      </c>
      <c r="C329" s="30">
        <v>5622.43</v>
      </c>
    </row>
    <row r="330" spans="1:3" x14ac:dyDescent="0.2">
      <c r="A330" s="16">
        <v>44286</v>
      </c>
      <c r="B330" s="16">
        <f t="shared" si="5"/>
        <v>44286</v>
      </c>
      <c r="C330" s="30">
        <v>5674.72</v>
      </c>
    </row>
    <row r="331" spans="1:3" x14ac:dyDescent="0.2">
      <c r="A331" s="16">
        <v>44316</v>
      </c>
      <c r="B331" s="16">
        <f t="shared" si="5"/>
        <v>44316</v>
      </c>
      <c r="C331" s="30">
        <v>5692.31</v>
      </c>
    </row>
    <row r="332" spans="1:3" x14ac:dyDescent="0.2">
      <c r="A332" s="16">
        <v>44347</v>
      </c>
      <c r="B332" s="16">
        <f t="shared" si="5"/>
        <v>44347</v>
      </c>
      <c r="C332" s="30">
        <v>5739.56</v>
      </c>
    </row>
    <row r="333" spans="1:3" x14ac:dyDescent="0.2">
      <c r="A333" s="16">
        <v>44377</v>
      </c>
      <c r="B333" s="16">
        <f t="shared" si="5"/>
        <v>44377</v>
      </c>
      <c r="C333" s="30">
        <v>5769.98</v>
      </c>
    </row>
    <row r="334" spans="1:3" x14ac:dyDescent="0.2">
      <c r="A334" s="16">
        <v>44408</v>
      </c>
      <c r="B334" s="16">
        <f t="shared" si="5"/>
        <v>44408</v>
      </c>
      <c r="C334" s="30">
        <v>5825.37</v>
      </c>
    </row>
    <row r="335" spans="1:3" x14ac:dyDescent="0.2">
      <c r="A335" s="16">
        <v>44439</v>
      </c>
      <c r="B335" s="16">
        <f t="shared" si="5"/>
        <v>44439</v>
      </c>
      <c r="C335" s="30">
        <v>5876.05</v>
      </c>
    </row>
    <row r="336" spans="1:3" x14ac:dyDescent="0.2">
      <c r="A336" s="16">
        <v>44469</v>
      </c>
      <c r="B336" s="16">
        <f t="shared" si="5"/>
        <v>44469</v>
      </c>
      <c r="C336" s="30">
        <v>5944.21</v>
      </c>
    </row>
    <row r="337" spans="1:3" x14ac:dyDescent="0.2">
      <c r="A337" s="16">
        <v>44500</v>
      </c>
      <c r="B337" s="16">
        <f t="shared" si="5"/>
        <v>44500</v>
      </c>
      <c r="C337" s="30">
        <v>6018.51</v>
      </c>
    </row>
    <row r="338" spans="1:3" x14ac:dyDescent="0.2">
      <c r="A338" s="16">
        <v>44530</v>
      </c>
      <c r="B338" s="16">
        <f t="shared" si="5"/>
        <v>44530</v>
      </c>
      <c r="C338" s="30">
        <v>6075.69</v>
      </c>
    </row>
    <row r="339" spans="1:3" x14ac:dyDescent="0.2">
      <c r="A339" s="16">
        <v>44561</v>
      </c>
      <c r="B339" s="16">
        <f t="shared" si="5"/>
        <v>44561</v>
      </c>
      <c r="C339" s="30">
        <v>6120.04</v>
      </c>
    </row>
    <row r="340" spans="1:3" x14ac:dyDescent="0.2">
      <c r="A340" s="16">
        <v>44592</v>
      </c>
      <c r="B340" s="16">
        <f t="shared" si="5"/>
        <v>44592</v>
      </c>
      <c r="C340" s="30">
        <v>6153.09</v>
      </c>
    </row>
    <row r="341" spans="1:3" x14ac:dyDescent="0.2">
      <c r="A341" s="16">
        <v>44620</v>
      </c>
      <c r="B341" s="16">
        <f t="shared" si="5"/>
        <v>44620</v>
      </c>
      <c r="C341" s="30">
        <v>6215.24</v>
      </c>
    </row>
    <row r="342" spans="1:3" x14ac:dyDescent="0.2">
      <c r="A342" s="16">
        <v>44651</v>
      </c>
      <c r="B342" s="16">
        <f t="shared" si="5"/>
        <v>44651</v>
      </c>
      <c r="C342" s="30">
        <v>6315.93</v>
      </c>
    </row>
    <row r="343" spans="1:3" x14ac:dyDescent="0.2">
      <c r="A343" s="16">
        <v>44681</v>
      </c>
      <c r="B343" s="16">
        <f t="shared" si="5"/>
        <v>44681</v>
      </c>
      <c r="C343" s="30">
        <v>6382.88</v>
      </c>
    </row>
    <row r="344" spans="1:3" x14ac:dyDescent="0.2">
      <c r="A344" s="16">
        <v>44712</v>
      </c>
      <c r="B344" s="16">
        <f t="shared" si="5"/>
        <v>44712</v>
      </c>
      <c r="C344" s="30">
        <v>6412.88</v>
      </c>
    </row>
    <row r="345" spans="1:3" x14ac:dyDescent="0.2">
      <c r="A345" s="16">
        <v>44742</v>
      </c>
      <c r="B345" s="16">
        <f t="shared" si="5"/>
        <v>44742</v>
      </c>
      <c r="C345" s="30">
        <v>6455.85</v>
      </c>
    </row>
    <row r="346" spans="1:3" x14ac:dyDescent="0.2">
      <c r="A346" s="16">
        <v>44773</v>
      </c>
      <c r="B346" s="16">
        <f t="shared" si="5"/>
        <v>44773</v>
      </c>
      <c r="C346" s="30">
        <v>6411.95</v>
      </c>
    </row>
    <row r="347" spans="1:3" x14ac:dyDescent="0.2">
      <c r="A347" s="16">
        <v>44804</v>
      </c>
      <c r="B347" s="16">
        <f t="shared" si="5"/>
        <v>44804</v>
      </c>
      <c r="C347" s="30">
        <v>6388.87</v>
      </c>
    </row>
    <row r="348" spans="1:3" x14ac:dyDescent="0.2">
      <c r="A348" s="16">
        <v>44834</v>
      </c>
      <c r="B348" s="16">
        <f t="shared" si="5"/>
        <v>44834</v>
      </c>
      <c r="C348" s="30">
        <v>6370.34</v>
      </c>
    </row>
    <row r="349" spans="1:3" x14ac:dyDescent="0.2">
      <c r="A349" s="16">
        <v>44865</v>
      </c>
      <c r="B349" s="16">
        <f t="shared" si="5"/>
        <v>44865</v>
      </c>
      <c r="C349" s="30">
        <v>6407.93</v>
      </c>
    </row>
    <row r="350" spans="1:3" x14ac:dyDescent="0.2">
      <c r="A350" s="16">
        <v>44895</v>
      </c>
      <c r="B350" s="16">
        <f t="shared" si="5"/>
        <v>44895</v>
      </c>
      <c r="C350" s="30">
        <v>6434.2</v>
      </c>
    </row>
    <row r="351" spans="1:3" x14ac:dyDescent="0.2">
      <c r="A351" s="16">
        <v>44926</v>
      </c>
      <c r="B351" s="16">
        <f t="shared" si="5"/>
        <v>44926</v>
      </c>
      <c r="C351" s="30">
        <v>6474.09</v>
      </c>
    </row>
    <row r="352" spans="1:3" x14ac:dyDescent="0.2">
      <c r="A352" s="16">
        <v>44957</v>
      </c>
      <c r="B352" s="16">
        <f t="shared" si="5"/>
        <v>44957</v>
      </c>
      <c r="C352" s="30">
        <v>6508.4</v>
      </c>
    </row>
    <row r="353" spans="1:20" x14ac:dyDescent="0.2">
      <c r="A353" s="16">
        <v>44985</v>
      </c>
      <c r="B353" s="16">
        <f t="shared" si="5"/>
        <v>44985</v>
      </c>
      <c r="C353" s="30">
        <v>6563.07</v>
      </c>
    </row>
    <row r="354" spans="1:20" x14ac:dyDescent="0.2">
      <c r="A354" s="16">
        <v>45016</v>
      </c>
      <c r="B354" s="16">
        <f t="shared" si="5"/>
        <v>45016</v>
      </c>
      <c r="C354" s="30">
        <v>6609.67</v>
      </c>
    </row>
    <row r="355" spans="1:20" x14ac:dyDescent="0.2">
      <c r="A355" s="16">
        <v>45046</v>
      </c>
      <c r="B355" s="16">
        <f t="shared" si="5"/>
        <v>45046</v>
      </c>
      <c r="C355" s="30">
        <v>6649.99</v>
      </c>
    </row>
    <row r="356" spans="1:20" x14ac:dyDescent="0.2">
      <c r="A356" s="16">
        <v>45077</v>
      </c>
      <c r="B356" s="16">
        <f t="shared" si="5"/>
        <v>45077</v>
      </c>
      <c r="C356" s="30">
        <v>6665.28</v>
      </c>
    </row>
    <row r="357" spans="1:20" x14ac:dyDescent="0.2">
      <c r="A357" s="16">
        <v>45107</v>
      </c>
      <c r="B357" s="16">
        <f t="shared" si="5"/>
        <v>45107</v>
      </c>
      <c r="C357" s="30">
        <v>6659.95</v>
      </c>
    </row>
    <row r="358" spans="1:20" x14ac:dyDescent="0.2">
      <c r="A358" s="16">
        <v>45138</v>
      </c>
      <c r="B358" s="16">
        <f t="shared" si="5"/>
        <v>45138</v>
      </c>
      <c r="C358" s="30">
        <v>6667.94</v>
      </c>
    </row>
    <row r="359" spans="1:20" x14ac:dyDescent="0.2">
      <c r="A359" s="16">
        <v>45169</v>
      </c>
      <c r="B359" s="16">
        <f t="shared" si="5"/>
        <v>45169</v>
      </c>
      <c r="C359" s="30">
        <v>6683.28</v>
      </c>
    </row>
    <row r="360" spans="1:20" x14ac:dyDescent="0.2">
      <c r="A360" s="16">
        <v>45199</v>
      </c>
      <c r="B360" s="16">
        <f t="shared" si="5"/>
        <v>45199</v>
      </c>
      <c r="C360" s="30">
        <v>6700.66</v>
      </c>
    </row>
    <row r="361" spans="1:20" x14ac:dyDescent="0.2">
      <c r="A361" s="16">
        <v>45230</v>
      </c>
      <c r="B361" s="16">
        <f t="shared" si="5"/>
        <v>45230</v>
      </c>
      <c r="C361" s="30">
        <v>6716.74</v>
      </c>
    </row>
    <row r="362" spans="1:20" x14ac:dyDescent="0.2">
      <c r="A362" s="16">
        <v>45260</v>
      </c>
      <c r="B362" s="16">
        <f t="shared" si="5"/>
        <v>45260</v>
      </c>
      <c r="C362" s="30">
        <v>6735.55</v>
      </c>
    </row>
    <row r="363" spans="1:20" x14ac:dyDescent="0.2">
      <c r="A363" s="16">
        <v>45291</v>
      </c>
      <c r="B363" s="16">
        <f t="shared" si="5"/>
        <v>45291</v>
      </c>
      <c r="C363" s="30">
        <v>6773.27</v>
      </c>
    </row>
    <row r="364" spans="1:20" x14ac:dyDescent="0.2">
      <c r="A364" s="16">
        <v>45322</v>
      </c>
      <c r="B364" s="16">
        <f t="shared" si="5"/>
        <v>45322</v>
      </c>
      <c r="C364" s="30">
        <v>6801.72</v>
      </c>
    </row>
    <row r="365" spans="1:20" x14ac:dyDescent="0.2">
      <c r="A365" s="16">
        <v>45351</v>
      </c>
      <c r="B365" s="16">
        <f t="shared" si="5"/>
        <v>45351</v>
      </c>
      <c r="C365" s="30">
        <v>6858.17</v>
      </c>
    </row>
    <row r="366" spans="1:20" x14ac:dyDescent="0.2">
      <c r="A366" s="16">
        <v>45382</v>
      </c>
      <c r="B366" s="16">
        <f t="shared" si="5"/>
        <v>45382</v>
      </c>
      <c r="C366" s="30">
        <v>6869.14</v>
      </c>
    </row>
    <row r="367" spans="1:20" x14ac:dyDescent="0.2">
      <c r="A367" s="16">
        <v>45412</v>
      </c>
      <c r="B367" s="16">
        <f t="shared" si="5"/>
        <v>45412</v>
      </c>
      <c r="C367" s="30">
        <v>6895.24</v>
      </c>
      <c r="T367" s="122">
        <v>45627</v>
      </c>
    </row>
    <row r="368" spans="1:20" x14ac:dyDescent="0.2">
      <c r="A368" s="16">
        <v>45443</v>
      </c>
      <c r="B368" s="16">
        <f t="shared" si="5"/>
        <v>45443</v>
      </c>
      <c r="C368" s="30">
        <v>6926.96</v>
      </c>
      <c r="T368" s="122">
        <v>45658</v>
      </c>
    </row>
    <row r="369" spans="1:20" x14ac:dyDescent="0.2">
      <c r="A369" s="16">
        <v>45473</v>
      </c>
      <c r="B369" s="16">
        <f t="shared" si="5"/>
        <v>45473</v>
      </c>
      <c r="C369" s="30">
        <v>6941.51</v>
      </c>
      <c r="T369" s="122">
        <v>45689</v>
      </c>
    </row>
    <row r="370" spans="1:20" x14ac:dyDescent="0.2">
      <c r="A370" s="16">
        <v>45504</v>
      </c>
      <c r="B370" s="16">
        <f t="shared" si="5"/>
        <v>45504</v>
      </c>
      <c r="C370" s="30">
        <v>6967.89</v>
      </c>
      <c r="T370" s="122">
        <v>45717</v>
      </c>
    </row>
    <row r="371" spans="1:20" x14ac:dyDescent="0.2">
      <c r="A371" s="16">
        <v>45535</v>
      </c>
      <c r="B371" s="16">
        <f t="shared" si="5"/>
        <v>45535</v>
      </c>
      <c r="C371" s="30">
        <v>6966.5</v>
      </c>
      <c r="T371" s="122">
        <v>45748</v>
      </c>
    </row>
    <row r="372" spans="1:20" x14ac:dyDescent="0.2">
      <c r="A372" s="16">
        <v>45536</v>
      </c>
      <c r="B372" s="16">
        <f>EOMONTH(A372,0)</f>
        <v>45565</v>
      </c>
      <c r="C372" s="30">
        <v>6997.15</v>
      </c>
      <c r="T372" s="122">
        <v>45778</v>
      </c>
    </row>
    <row r="373" spans="1:20" x14ac:dyDescent="0.2">
      <c r="A373" s="16">
        <v>45566</v>
      </c>
      <c r="B373" s="16">
        <f>EOMONTH(A373,0)</f>
        <v>45596</v>
      </c>
      <c r="C373" s="30">
        <v>7036.33</v>
      </c>
      <c r="T373" s="122">
        <v>45809</v>
      </c>
    </row>
    <row r="374" spans="1:20" x14ac:dyDescent="0.2">
      <c r="A374" s="16">
        <v>45597</v>
      </c>
      <c r="B374" s="16">
        <f>EOMONTH(A374,0)</f>
        <v>45626</v>
      </c>
      <c r="C374" s="30">
        <v>7063.77</v>
      </c>
      <c r="T374" s="122">
        <v>45839</v>
      </c>
    </row>
    <row r="375" spans="1:20" x14ac:dyDescent="0.2">
      <c r="T375" s="122">
        <v>45870</v>
      </c>
    </row>
    <row r="376" spans="1:20" x14ac:dyDescent="0.2">
      <c r="T376" s="122">
        <v>45901</v>
      </c>
    </row>
    <row r="377" spans="1:20" x14ac:dyDescent="0.2">
      <c r="T377" s="122">
        <v>45931</v>
      </c>
    </row>
    <row r="378" spans="1:20" x14ac:dyDescent="0.2">
      <c r="T378" s="122">
        <v>45962</v>
      </c>
    </row>
    <row r="379" spans="1:20" x14ac:dyDescent="0.2">
      <c r="T379" s="122">
        <v>45992</v>
      </c>
    </row>
    <row r="380" spans="1:20" x14ac:dyDescent="0.2">
      <c r="T380" s="122">
        <v>46023</v>
      </c>
    </row>
  </sheetData>
  <hyperlinks>
    <hyperlink ref="B1" r:id="rId1"/>
  </hyperlinks>
  <pageMargins left="0.511811024" right="0.511811024" top="0.78740157499999996" bottom="0.78740157499999996" header="0.31496062000000002" footer="0.31496062000000002"/>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tabColor theme="4" tint="-0.249977111117893"/>
  </sheetPr>
  <dimension ref="A1:X291"/>
  <sheetViews>
    <sheetView showGridLines="0" zoomScale="85" zoomScaleNormal="85" workbookViewId="0">
      <pane ySplit="4" topLeftCell="A262" activePane="bottomLeft" state="frozen"/>
      <selection activeCell="B24" sqref="B24"/>
      <selection pane="bottomLeft" activeCell="G299" sqref="G299"/>
    </sheetView>
  </sheetViews>
  <sheetFormatPr defaultColWidth="9.140625" defaultRowHeight="12.75" x14ac:dyDescent="0.2"/>
  <cols>
    <col min="1" max="1" width="9.140625" style="1"/>
    <col min="2" max="2" width="6.5703125" style="1" customWidth="1"/>
    <col min="3" max="3" width="9.7109375" style="1" customWidth="1"/>
    <col min="4" max="4" width="9.140625" style="1"/>
    <col min="5" max="5" width="11.140625" style="1" customWidth="1"/>
    <col min="6" max="6" width="9.140625" style="1"/>
    <col min="7" max="7" width="12" style="1" customWidth="1"/>
    <col min="8" max="8" width="9.140625" style="1"/>
    <col min="9" max="9" width="13.28515625" style="1" customWidth="1"/>
    <col min="10" max="10" width="10.42578125" style="1" customWidth="1"/>
    <col min="11" max="11" width="2.140625" style="1" customWidth="1"/>
    <col min="12" max="12" width="4.7109375" style="1" bestFit="1" customWidth="1"/>
    <col min="13" max="13" width="3" style="1" bestFit="1" customWidth="1"/>
    <col min="14" max="14" width="12.85546875" style="1" customWidth="1"/>
    <col min="15" max="18" width="9.140625" style="1"/>
    <col min="19" max="19" width="2.140625" style="1" customWidth="1"/>
    <col min="20" max="16384" width="9.140625" style="1"/>
  </cols>
  <sheetData>
    <row r="1" spans="1:24" ht="15" x14ac:dyDescent="0.25">
      <c r="A1" s="1" t="s">
        <v>65</v>
      </c>
      <c r="B1" s="29" t="s">
        <v>70</v>
      </c>
    </row>
    <row r="2" spans="1:24" x14ac:dyDescent="0.2">
      <c r="I2" s="1" t="s">
        <v>71</v>
      </c>
      <c r="J2" s="145">
        <v>45474</v>
      </c>
    </row>
    <row r="3" spans="1:24" x14ac:dyDescent="0.2">
      <c r="A3" s="128"/>
      <c r="B3" s="128"/>
      <c r="C3" s="129" t="s">
        <v>72</v>
      </c>
      <c r="D3" s="129"/>
      <c r="E3" s="129"/>
      <c r="F3" s="129"/>
      <c r="G3" s="33" t="s">
        <v>73</v>
      </c>
      <c r="H3" s="33"/>
      <c r="I3" s="33"/>
      <c r="J3" s="144"/>
      <c r="L3" s="2"/>
      <c r="M3" s="2"/>
      <c r="N3" s="31" t="s">
        <v>74</v>
      </c>
      <c r="O3" s="31"/>
      <c r="P3" s="31"/>
      <c r="Q3" s="31"/>
      <c r="R3" s="31"/>
      <c r="S3" s="2"/>
      <c r="T3" s="31" t="s">
        <v>75</v>
      </c>
      <c r="U3" s="31"/>
      <c r="V3" s="31"/>
      <c r="W3" s="31"/>
      <c r="X3" s="31"/>
    </row>
    <row r="4" spans="1:24" x14ac:dyDescent="0.2">
      <c r="A4" s="130" t="s">
        <v>76</v>
      </c>
      <c r="B4" s="131" t="s">
        <v>77</v>
      </c>
      <c r="C4" s="130" t="s">
        <v>78</v>
      </c>
      <c r="D4" s="130" t="s">
        <v>79</v>
      </c>
      <c r="E4" s="130" t="s">
        <v>80</v>
      </c>
      <c r="F4" s="130" t="s">
        <v>81</v>
      </c>
      <c r="G4" s="127" t="s">
        <v>82</v>
      </c>
      <c r="H4" s="126" t="s">
        <v>83</v>
      </c>
      <c r="I4" s="126" t="s">
        <v>84</v>
      </c>
      <c r="J4" s="126" t="s">
        <v>85</v>
      </c>
      <c r="L4" s="2" t="s">
        <v>86</v>
      </c>
      <c r="M4" s="2"/>
      <c r="N4" s="34" t="s">
        <v>87</v>
      </c>
      <c r="O4" s="34" t="s">
        <v>78</v>
      </c>
      <c r="P4" s="34" t="s">
        <v>79</v>
      </c>
      <c r="Q4" s="34" t="s">
        <v>80</v>
      </c>
      <c r="R4" s="34" t="s">
        <v>81</v>
      </c>
      <c r="S4" s="2"/>
      <c r="T4" s="34" t="s">
        <v>87</v>
      </c>
      <c r="U4" s="34" t="s">
        <v>78</v>
      </c>
      <c r="V4" s="34" t="s">
        <v>79</v>
      </c>
      <c r="W4" s="34" t="s">
        <v>80</v>
      </c>
      <c r="X4" s="34" t="s">
        <v>81</v>
      </c>
    </row>
    <row r="5" spans="1:24" ht="15" x14ac:dyDescent="0.25">
      <c r="A5" s="161">
        <v>36892</v>
      </c>
      <c r="B5" s="131">
        <f t="shared" ref="B5:B68" si="0">MONTH(A5)</f>
        <v>1</v>
      </c>
      <c r="C5" s="162">
        <v>56.92</v>
      </c>
      <c r="D5" s="162">
        <v>56.92</v>
      </c>
      <c r="E5" s="162">
        <v>33.869999999999997</v>
      </c>
      <c r="F5" s="162">
        <v>33.869999999999997</v>
      </c>
      <c r="G5" s="166">
        <f>C5*INDEX(Tabela1[IPCA (dez/1993 = 100)],MATCH(EOMONTH($J$2,0),Tabela1[Data padronizada],0))/INDEX(Tabela1[IPCA (dez/1993 = 100)],MATCH(EOMONTH($A5,0),Tabela1[Data padronizada],0))</f>
        <v>234.25629111613819</v>
      </c>
      <c r="H5" s="166">
        <f>D5*INDEX(Tabela1[IPCA (dez/1993 = 100)],MATCH(EOMONTH($J$2,0),Tabela1[Data padronizada],0))/INDEX(Tabela1[IPCA (dez/1993 = 100)],MATCH(EOMONTH($A5,0),Tabela1[Data padronizada],0))</f>
        <v>234.25629111613819</v>
      </c>
      <c r="I5" s="166">
        <f>E5*INDEX(Tabela1[IPCA (dez/1993 = 100)],MATCH(EOMONTH($J$2,0),Tabela1[Data padronizada],0))/INDEX(Tabela1[IPCA (dez/1993 = 100)],MATCH(EOMONTH($A5,0),Tabela1[Data padronizada],0))</f>
        <v>139.39319360687981</v>
      </c>
      <c r="J5" s="166">
        <f>F5*INDEX(Tabela1[IPCA (dez/1993 = 100)],MATCH(EOMONTH($J$2,0),Tabela1[Data padronizada],0))/INDEX(Tabela1[IPCA (dez/1993 = 100)],MATCH(EOMONTH($A5,0),Tabela1[Data padronizada],0))</f>
        <v>139.39319360687981</v>
      </c>
      <c r="L5" s="160">
        <f t="shared" ref="L5:L16" si="1">COUNTIF($B$5:$B$291,M5)</f>
        <v>24</v>
      </c>
      <c r="M5" s="2">
        <v>1</v>
      </c>
      <c r="N5" s="2" t="s">
        <v>88</v>
      </c>
      <c r="O5" s="123">
        <f>AVERAGEIF(Tabela5['# mês],$M5,Tabela5[SUDESTE - R])</f>
        <v>295.28769458628051</v>
      </c>
      <c r="P5" s="123">
        <f>AVERAGEIF(Tabela5['# mês],$M5,Tabela5[SUL - R])</f>
        <v>256.16174986560895</v>
      </c>
      <c r="Q5" s="123">
        <f>AVERAGEIF(Tabela5['# mês],$M5,Tabela5[NORDESTE - R])</f>
        <v>369.22037540505602</v>
      </c>
      <c r="R5" s="123">
        <f>AVERAGEIF(Tabela5['# mês],$M5,Tabela5[NORTE - R])</f>
        <v>232.34569046491308</v>
      </c>
      <c r="S5" s="2"/>
      <c r="T5" s="2" t="s">
        <v>88</v>
      </c>
      <c r="U5" s="32">
        <f>O5/AVERAGE(O$5:O$16)</f>
        <v>0.92955207971033027</v>
      </c>
      <c r="V5" s="32">
        <f t="shared" ref="V5:V16" si="2">P5/AVERAGE(P$5:P$16)</f>
        <v>0.96871343546013178</v>
      </c>
      <c r="W5" s="32">
        <f t="shared" ref="W5:W16" si="3">Q5/AVERAGE(Q$5:Q$16)</f>
        <v>1.1227730036499841</v>
      </c>
      <c r="X5" s="32">
        <f t="shared" ref="X5:X16" si="4">R5/AVERAGE(R$5:R$16)</f>
        <v>0.81602203800928563</v>
      </c>
    </row>
    <row r="6" spans="1:24" ht="15" x14ac:dyDescent="0.25">
      <c r="A6" s="161">
        <v>36923</v>
      </c>
      <c r="B6" s="131">
        <f t="shared" si="0"/>
        <v>2</v>
      </c>
      <c r="C6" s="162">
        <v>160.29</v>
      </c>
      <c r="D6" s="162">
        <v>154.16999999999999</v>
      </c>
      <c r="E6" s="162">
        <v>121.47</v>
      </c>
      <c r="F6" s="162">
        <v>121.47</v>
      </c>
      <c r="G6" s="166">
        <f>C6*INDEX(Tabela1[IPCA (dez/1993 = 100)],MATCH(EOMONTH($J$2,0),Tabela1[Data padronizada],0))/INDEX(Tabela1[IPCA (dez/1993 = 100)],MATCH(EOMONTH($A6,0),Tabela1[Data padronizada],0))</f>
        <v>656.65786020013411</v>
      </c>
      <c r="H6" s="166">
        <f>D6*INDEX(Tabela1[IPCA (dez/1993 = 100)],MATCH(EOMONTH($J$2,0),Tabela1[Data padronizada],0))/INDEX(Tabela1[IPCA (dez/1993 = 100)],MATCH(EOMONTH($A6,0),Tabela1[Data padronizada],0))</f>
        <v>631.58613954117334</v>
      </c>
      <c r="I6" s="166">
        <f>E6*INDEX(Tabela1[IPCA (dez/1993 = 100)],MATCH(EOMONTH($J$2,0),Tabela1[Data padronizada],0))/INDEX(Tabela1[IPCA (dez/1993 = 100)],MATCH(EOMONTH($A6,0),Tabela1[Data padronizada],0))</f>
        <v>497.62449484378499</v>
      </c>
      <c r="J6" s="166">
        <f>F6*INDEX(Tabela1[IPCA (dez/1993 = 100)],MATCH(EOMONTH($J$2,0),Tabela1[Data padronizada],0))/INDEX(Tabela1[IPCA (dez/1993 = 100)],MATCH(EOMONTH($A6,0),Tabela1[Data padronizada],0))</f>
        <v>497.62449484378499</v>
      </c>
      <c r="L6" s="160">
        <f t="shared" si="1"/>
        <v>24</v>
      </c>
      <c r="M6" s="2">
        <v>2</v>
      </c>
      <c r="N6" s="36" t="s">
        <v>89</v>
      </c>
      <c r="O6" s="124">
        <f>AVERAGEIF(Tabela5['# mês],$M6,Tabela5[SUDESTE - R])</f>
        <v>261.26737520555224</v>
      </c>
      <c r="P6" s="124">
        <f>AVERAGEIF(Tabela5['# mês],$M6,Tabela5[SUL - R])</f>
        <v>257.00731019717807</v>
      </c>
      <c r="Q6" s="124">
        <f>AVERAGEIF(Tabela5['# mês],$M6,Tabela5[NORDESTE - R])</f>
        <v>280.92857017659287</v>
      </c>
      <c r="R6" s="124">
        <f>AVERAGEIF(Tabela5['# mês],$M6,Tabela5[NORTE - R])</f>
        <v>175.8391486785554</v>
      </c>
      <c r="S6" s="2"/>
      <c r="T6" s="36" t="s">
        <v>89</v>
      </c>
      <c r="U6" s="35">
        <f t="shared" ref="U6:U16" si="5">O6/AVERAGE(O$5:O$16)</f>
        <v>0.82245767918994062</v>
      </c>
      <c r="V6" s="35">
        <f t="shared" si="2"/>
        <v>0.97191104655590566</v>
      </c>
      <c r="W6" s="35">
        <f t="shared" si="3"/>
        <v>0.85428387911213111</v>
      </c>
      <c r="X6" s="35">
        <f t="shared" si="4"/>
        <v>0.61756523299131738</v>
      </c>
    </row>
    <row r="7" spans="1:24" ht="15" x14ac:dyDescent="0.25">
      <c r="A7" s="161">
        <v>36951</v>
      </c>
      <c r="B7" s="131">
        <f t="shared" si="0"/>
        <v>3</v>
      </c>
      <c r="C7" s="162">
        <v>165.97</v>
      </c>
      <c r="D7" s="162">
        <v>151.6</v>
      </c>
      <c r="E7" s="162">
        <v>154.21</v>
      </c>
      <c r="F7" s="162">
        <v>154.21</v>
      </c>
      <c r="G7" s="166">
        <f>C7*INDEX(Tabela1[IPCA (dez/1993 = 100)],MATCH(EOMONTH($J$2,0),Tabela1[Data padronizada],0))/INDEX(Tabela1[IPCA (dez/1993 = 100)],MATCH(EOMONTH($A7,0),Tabela1[Data padronizada],0))</f>
        <v>677.35439361103954</v>
      </c>
      <c r="H7" s="166">
        <f>D7*INDEX(Tabela1[IPCA (dez/1993 = 100)],MATCH(EOMONTH($J$2,0),Tabela1[Data padronizada],0))/INDEX(Tabela1[IPCA (dez/1993 = 100)],MATCH(EOMONTH($A7,0),Tabela1[Data padronizada],0))</f>
        <v>618.70775484384887</v>
      </c>
      <c r="I7" s="166">
        <f>E7*INDEX(Tabela1[IPCA (dez/1993 = 100)],MATCH(EOMONTH($J$2,0),Tabela1[Data padronizada],0))/INDEX(Tabela1[IPCA (dez/1993 = 100)],MATCH(EOMONTH($A7,0),Tabela1[Data padronizada],0))</f>
        <v>629.35964956774376</v>
      </c>
      <c r="J7" s="166">
        <f>F7*INDEX(Tabela1[IPCA (dez/1993 = 100)],MATCH(EOMONTH($J$2,0),Tabela1[Data padronizada],0))/INDEX(Tabela1[IPCA (dez/1993 = 100)],MATCH(EOMONTH($A7,0),Tabela1[Data padronizada],0))</f>
        <v>629.35964956774376</v>
      </c>
      <c r="L7" s="160">
        <f t="shared" si="1"/>
        <v>24</v>
      </c>
      <c r="M7" s="2">
        <v>3</v>
      </c>
      <c r="N7" s="2" t="s">
        <v>90</v>
      </c>
      <c r="O7" s="123">
        <f>AVERAGEIF(Tabela5['# mês],$M7,Tabela5[SUDESTE - R])</f>
        <v>251.74643629141329</v>
      </c>
      <c r="P7" s="123">
        <f>AVERAGEIF(Tabela5['# mês],$M7,Tabela5[SUL - R])</f>
        <v>255.73726356971096</v>
      </c>
      <c r="Q7" s="123">
        <f>AVERAGEIF(Tabela5['# mês],$M7,Tabela5[NORDESTE - R])</f>
        <v>253.73580642559139</v>
      </c>
      <c r="R7" s="123">
        <f>AVERAGEIF(Tabela5['# mês],$M7,Tabela5[NORTE - R])</f>
        <v>189.50882380448184</v>
      </c>
      <c r="S7" s="2"/>
      <c r="T7" s="2" t="s">
        <v>90</v>
      </c>
      <c r="U7" s="32">
        <f t="shared" si="5"/>
        <v>0.79248620143895387</v>
      </c>
      <c r="V7" s="32">
        <f t="shared" si="2"/>
        <v>0.96710817792960346</v>
      </c>
      <c r="W7" s="32">
        <f t="shared" si="3"/>
        <v>0.7715926110564022</v>
      </c>
      <c r="X7" s="32">
        <f t="shared" si="4"/>
        <v>0.66557454245112779</v>
      </c>
    </row>
    <row r="8" spans="1:24" ht="15" x14ac:dyDescent="0.25">
      <c r="A8" s="161">
        <v>36982</v>
      </c>
      <c r="B8" s="131">
        <f t="shared" si="0"/>
        <v>4</v>
      </c>
      <c r="C8" s="162">
        <v>252.18</v>
      </c>
      <c r="D8" s="162">
        <v>242.66</v>
      </c>
      <c r="E8" s="162">
        <v>247.35</v>
      </c>
      <c r="F8" s="162">
        <v>247.35</v>
      </c>
      <c r="G8" s="166">
        <f>C8*INDEX(Tabela1[IPCA (dez/1993 = 100)],MATCH(EOMONTH($J$2,0),Tabela1[Data padronizada],0))/INDEX(Tabela1[IPCA (dez/1993 = 100)],MATCH(EOMONTH($A8,0),Tabela1[Data padronizada],0))</f>
        <v>1023.2599784535471</v>
      </c>
      <c r="H8" s="166">
        <f>D8*INDEX(Tabela1[IPCA (dez/1993 = 100)],MATCH(EOMONTH($J$2,0),Tabela1[Data padronizada],0))/INDEX(Tabela1[IPCA (dez/1993 = 100)],MATCH(EOMONTH($A8,0),Tabela1[Data padronizada],0))</f>
        <v>984.63108244721127</v>
      </c>
      <c r="I8" s="166">
        <f>E8*INDEX(Tabela1[IPCA (dez/1993 = 100)],MATCH(EOMONTH($J$2,0),Tabela1[Data padronizada],0))/INDEX(Tabela1[IPCA (dez/1993 = 100)],MATCH(EOMONTH($A8,0),Tabela1[Data padronizada],0))</f>
        <v>1003.6614944503326</v>
      </c>
      <c r="J8" s="166">
        <f>F8*INDEX(Tabela1[IPCA (dez/1993 = 100)],MATCH(EOMONTH($J$2,0),Tabela1[Data padronizada],0))/INDEX(Tabela1[IPCA (dez/1993 = 100)],MATCH(EOMONTH($A8,0),Tabela1[Data padronizada],0))</f>
        <v>1003.6614944503326</v>
      </c>
      <c r="L8" s="160">
        <f t="shared" si="1"/>
        <v>24</v>
      </c>
      <c r="M8" s="2">
        <v>4</v>
      </c>
      <c r="N8" s="36" t="s">
        <v>91</v>
      </c>
      <c r="O8" s="124">
        <f>AVERAGEIF(Tabela5['# mês],$M8,Tabela5[SUDESTE - R])</f>
        <v>251.48441493457429</v>
      </c>
      <c r="P8" s="124">
        <f>AVERAGEIF(Tabela5['# mês],$M8,Tabela5[SUL - R])</f>
        <v>257.93695377219296</v>
      </c>
      <c r="Q8" s="124">
        <f>AVERAGEIF(Tabela5['# mês],$M8,Tabela5[NORDESTE - R])</f>
        <v>241.80372417759531</v>
      </c>
      <c r="R8" s="124">
        <f>AVERAGEIF(Tabela5['# mês],$M8,Tabela5[NORTE - R])</f>
        <v>174.65508240093877</v>
      </c>
      <c r="S8" s="2"/>
      <c r="T8" s="36" t="s">
        <v>91</v>
      </c>
      <c r="U8" s="35">
        <f t="shared" si="5"/>
        <v>0.79166137026026406</v>
      </c>
      <c r="V8" s="35">
        <f t="shared" si="2"/>
        <v>0.97542663083723802</v>
      </c>
      <c r="W8" s="35">
        <f t="shared" si="3"/>
        <v>0.73530799428604132</v>
      </c>
      <c r="X8" s="35">
        <f t="shared" si="4"/>
        <v>0.61340667005406035</v>
      </c>
    </row>
    <row r="9" spans="1:24" ht="15" x14ac:dyDescent="0.25">
      <c r="A9" s="161">
        <v>37012</v>
      </c>
      <c r="B9" s="131">
        <f t="shared" si="0"/>
        <v>5</v>
      </c>
      <c r="C9" s="162">
        <v>459.89</v>
      </c>
      <c r="D9" s="162">
        <v>420.22</v>
      </c>
      <c r="E9" s="162">
        <v>440.99</v>
      </c>
      <c r="F9" s="162">
        <v>440.99</v>
      </c>
      <c r="G9" s="166">
        <f>C9*INDEX(Tabela1[IPCA (dez/1993 = 100)],MATCH(EOMONTH($J$2,0),Tabela1[Data padronizada],0))/INDEX(Tabela1[IPCA (dez/1993 = 100)],MATCH(EOMONTH($A9,0),Tabela1[Data padronizada],0))</f>
        <v>1858.4569218679317</v>
      </c>
      <c r="H9" s="166">
        <f>D9*INDEX(Tabela1[IPCA (dez/1993 = 100)],MATCH(EOMONTH($J$2,0),Tabela1[Data padronizada],0))/INDEX(Tabela1[IPCA (dez/1993 = 100)],MATCH(EOMONTH($A9,0),Tabela1[Data padronizada],0))</f>
        <v>1698.1468779650404</v>
      </c>
      <c r="I9" s="166">
        <f>E9*INDEX(Tabela1[IPCA (dez/1993 = 100)],MATCH(EOMONTH($J$2,0),Tabela1[Data padronizada],0))/INDEX(Tabela1[IPCA (dez/1993 = 100)],MATCH(EOMONTH($A9,0),Tabela1[Data padronizada],0))</f>
        <v>1782.0803191514042</v>
      </c>
      <c r="J9" s="166">
        <f>F9*INDEX(Tabela1[IPCA (dez/1993 = 100)],MATCH(EOMONTH($J$2,0),Tabela1[Data padronizada],0))/INDEX(Tabela1[IPCA (dez/1993 = 100)],MATCH(EOMONTH($A9,0),Tabela1[Data padronizada],0))</f>
        <v>1782.0803191514042</v>
      </c>
      <c r="L9" s="160">
        <f t="shared" si="1"/>
        <v>24</v>
      </c>
      <c r="M9" s="2">
        <v>5</v>
      </c>
      <c r="N9" s="2" t="s">
        <v>92</v>
      </c>
      <c r="O9" s="123">
        <f>AVERAGEIF(Tabela5['# mês],$M9,Tabela5[SUDESTE - R])</f>
        <v>320.03492331796252</v>
      </c>
      <c r="P9" s="123">
        <f>AVERAGEIF(Tabela5['# mês],$M9,Tabela5[SUL - R])</f>
        <v>313.8203763777164</v>
      </c>
      <c r="Q9" s="123">
        <f>AVERAGEIF(Tabela5['# mês],$M9,Tabela5[NORDESTE - R])</f>
        <v>291.37643817636354</v>
      </c>
      <c r="R9" s="123">
        <f>AVERAGEIF(Tabela5['# mês],$M9,Tabela5[NORTE - R])</f>
        <v>221.95514075852293</v>
      </c>
      <c r="S9" s="2"/>
      <c r="T9" s="2" t="s">
        <v>92</v>
      </c>
      <c r="U9" s="32">
        <f t="shared" si="5"/>
        <v>1.0074552174175493</v>
      </c>
      <c r="V9" s="32">
        <f t="shared" si="2"/>
        <v>1.1867580350217739</v>
      </c>
      <c r="W9" s="32">
        <f t="shared" si="3"/>
        <v>0.88605510550496469</v>
      </c>
      <c r="X9" s="32">
        <f t="shared" si="4"/>
        <v>0.77952935535836432</v>
      </c>
    </row>
    <row r="10" spans="1:24" ht="15" x14ac:dyDescent="0.25">
      <c r="A10" s="161">
        <v>37043</v>
      </c>
      <c r="B10" s="131">
        <f t="shared" si="0"/>
        <v>6</v>
      </c>
      <c r="C10" s="162">
        <v>684</v>
      </c>
      <c r="D10" s="162">
        <v>67.63</v>
      </c>
      <c r="E10" s="162">
        <v>684</v>
      </c>
      <c r="F10" s="162">
        <v>549.41999999999996</v>
      </c>
      <c r="G10" s="166">
        <f>C10*INDEX(Tabela1[IPCA (dez/1993 = 100)],MATCH(EOMONTH($J$2,0),Tabela1[Data padronizada],0))/INDEX(Tabela1[IPCA (dez/1993 = 100)],MATCH(EOMONTH($A10,0),Tabela1[Data padronizada],0))</f>
        <v>2749.8005227234698</v>
      </c>
      <c r="H10" s="166">
        <f>D10*INDEX(Tabela1[IPCA (dez/1993 = 100)],MATCH(EOMONTH($J$2,0),Tabela1[Data padronizada],0))/INDEX(Tabela1[IPCA (dez/1993 = 100)],MATCH(EOMONTH($A10,0),Tabela1[Data padronizada],0))</f>
        <v>271.8845165961817</v>
      </c>
      <c r="I10" s="166">
        <f>E10*INDEX(Tabela1[IPCA (dez/1993 = 100)],MATCH(EOMONTH($J$2,0),Tabela1[Data padronizada],0))/INDEX(Tabela1[IPCA (dez/1993 = 100)],MATCH(EOMONTH($A10,0),Tabela1[Data padronizada],0))</f>
        <v>2749.8005227234698</v>
      </c>
      <c r="J10" s="166">
        <f>F10*INDEX(Tabela1[IPCA (dez/1993 = 100)],MATCH(EOMONTH($J$2,0),Tabela1[Data padronizada],0))/INDEX(Tabela1[IPCA (dez/1993 = 100)],MATCH(EOMONTH($A10,0),Tabela1[Data padronizada],0))</f>
        <v>2208.7652093490187</v>
      </c>
      <c r="L10" s="160">
        <f t="shared" si="1"/>
        <v>24</v>
      </c>
      <c r="M10" s="2">
        <v>6</v>
      </c>
      <c r="N10" s="36" t="s">
        <v>93</v>
      </c>
      <c r="O10" s="124">
        <f>AVERAGEIF(Tabela5['# mês],$M10,Tabela5[SUDESTE - R])</f>
        <v>318.58350587139302</v>
      </c>
      <c r="P10" s="124">
        <f>AVERAGEIF(Tabela5['# mês],$M10,Tabela5[SUL - R])</f>
        <v>191.73732023071946</v>
      </c>
      <c r="Q10" s="124">
        <f>AVERAGEIF(Tabela5['# mês],$M10,Tabela5[NORDESTE - R])</f>
        <v>310.6701584012568</v>
      </c>
      <c r="R10" s="124">
        <f>AVERAGEIF(Tabela5['# mês],$M10,Tabela5[NORTE - R])</f>
        <v>289.04818695258228</v>
      </c>
      <c r="S10" s="2"/>
      <c r="T10" s="36" t="s">
        <v>93</v>
      </c>
      <c r="U10" s="35">
        <f t="shared" si="5"/>
        <v>1.0028862220590504</v>
      </c>
      <c r="V10" s="35">
        <f t="shared" si="2"/>
        <v>0.72508295357938624</v>
      </c>
      <c r="W10" s="35">
        <f t="shared" si="3"/>
        <v>0.9447259418170747</v>
      </c>
      <c r="X10" s="35">
        <f t="shared" si="4"/>
        <v>1.0151670561565862</v>
      </c>
    </row>
    <row r="11" spans="1:24" ht="15" x14ac:dyDescent="0.25">
      <c r="A11" s="161">
        <v>37073</v>
      </c>
      <c r="B11" s="131">
        <f t="shared" si="0"/>
        <v>7</v>
      </c>
      <c r="C11" s="162">
        <v>684</v>
      </c>
      <c r="D11" s="162">
        <v>53.64</v>
      </c>
      <c r="E11" s="162">
        <v>684</v>
      </c>
      <c r="F11" s="162">
        <v>684</v>
      </c>
      <c r="G11" s="166">
        <f>C11*INDEX(Tabela1[IPCA (dez/1993 = 100)],MATCH(EOMONTH($J$2,0),Tabela1[Data padronizada],0))/INDEX(Tabela1[IPCA (dez/1993 = 100)],MATCH(EOMONTH($A11,0),Tabela1[Data padronizada],0))</f>
        <v>2713.7112305554924</v>
      </c>
      <c r="H11" s="166">
        <f>D11*INDEX(Tabela1[IPCA (dez/1993 = 100)],MATCH(EOMONTH($J$2,0),Tabela1[Data padronizada],0))/INDEX(Tabela1[IPCA (dez/1993 = 100)],MATCH(EOMONTH($A11,0),Tabela1[Data padronizada],0))</f>
        <v>212.81209123829916</v>
      </c>
      <c r="I11" s="166">
        <f>E11*INDEX(Tabela1[IPCA (dez/1993 = 100)],MATCH(EOMONTH($J$2,0),Tabela1[Data padronizada],0))/INDEX(Tabela1[IPCA (dez/1993 = 100)],MATCH(EOMONTH($A11,0),Tabela1[Data padronizada],0))</f>
        <v>2713.7112305554924</v>
      </c>
      <c r="J11" s="166">
        <f>F11*INDEX(Tabela1[IPCA (dez/1993 = 100)],MATCH(EOMONTH($J$2,0),Tabela1[Data padronizada],0))/INDEX(Tabela1[IPCA (dez/1993 = 100)],MATCH(EOMONTH($A11,0),Tabela1[Data padronizada],0))</f>
        <v>2713.7112305554924</v>
      </c>
      <c r="L11" s="160">
        <f t="shared" si="1"/>
        <v>24</v>
      </c>
      <c r="M11" s="2">
        <v>7</v>
      </c>
      <c r="N11" s="2" t="s">
        <v>94</v>
      </c>
      <c r="O11" s="123">
        <f>AVERAGEIF(Tabela5['# mês],$M11,Tabela5[SUDESTE - R])</f>
        <v>352.7634493103651</v>
      </c>
      <c r="P11" s="123">
        <f>AVERAGEIF(Tabela5['# mês],$M11,Tabela5[SUL - R])</f>
        <v>238.35398888692762</v>
      </c>
      <c r="Q11" s="123">
        <f>AVERAGEIF(Tabela5['# mês],$M11,Tabela5[NORDESTE - R])</f>
        <v>344.88423403521028</v>
      </c>
      <c r="R11" s="123">
        <f>AVERAGEIF(Tabela5['# mês],$M11,Tabela5[NORTE - R])</f>
        <v>353.61147092961892</v>
      </c>
      <c r="S11" s="2"/>
      <c r="T11" s="2" t="s">
        <v>94</v>
      </c>
      <c r="U11" s="32">
        <f t="shared" si="5"/>
        <v>1.110483111772294</v>
      </c>
      <c r="V11" s="32">
        <f t="shared" si="2"/>
        <v>0.90137076105787806</v>
      </c>
      <c r="W11" s="32">
        <f t="shared" si="3"/>
        <v>1.0487685218737648</v>
      </c>
      <c r="X11" s="32">
        <f t="shared" si="4"/>
        <v>1.2419199710313715</v>
      </c>
    </row>
    <row r="12" spans="1:24" ht="15" x14ac:dyDescent="0.25">
      <c r="A12" s="161">
        <v>37104</v>
      </c>
      <c r="B12" s="131">
        <f t="shared" si="0"/>
        <v>8</v>
      </c>
      <c r="C12" s="162">
        <v>684</v>
      </c>
      <c r="D12" s="162">
        <v>46.2</v>
      </c>
      <c r="E12" s="162">
        <v>684</v>
      </c>
      <c r="F12" s="162">
        <v>684</v>
      </c>
      <c r="G12" s="166">
        <f>C12*INDEX(Tabela1[IPCA (dez/1993 = 100)],MATCH(EOMONTH($J$2,0),Tabela1[Data padronizada],0))/INDEX(Tabela1[IPCA (dez/1993 = 100)],MATCH(EOMONTH($A12,0),Tabela1[Data padronizada],0))</f>
        <v>2694.853333484114</v>
      </c>
      <c r="H12" s="166">
        <f>D12*INDEX(Tabela1[IPCA (dez/1993 = 100)],MATCH(EOMONTH($J$2,0),Tabela1[Data padronizada],0))/INDEX(Tabela1[IPCA (dez/1993 = 100)],MATCH(EOMONTH($A12,0),Tabela1[Data padronizada],0))</f>
        <v>182.02079533182177</v>
      </c>
      <c r="I12" s="166">
        <f>E12*INDEX(Tabela1[IPCA (dez/1993 = 100)],MATCH(EOMONTH($J$2,0),Tabela1[Data padronizada],0))/INDEX(Tabela1[IPCA (dez/1993 = 100)],MATCH(EOMONTH($A12,0),Tabela1[Data padronizada],0))</f>
        <v>2694.853333484114</v>
      </c>
      <c r="J12" s="166">
        <f>F12*INDEX(Tabela1[IPCA (dez/1993 = 100)],MATCH(EOMONTH($J$2,0),Tabela1[Data padronizada],0))/INDEX(Tabela1[IPCA (dez/1993 = 100)],MATCH(EOMONTH($A12,0),Tabela1[Data padronizada],0))</f>
        <v>2694.853333484114</v>
      </c>
      <c r="L12" s="160">
        <f t="shared" si="1"/>
        <v>24</v>
      </c>
      <c r="M12" s="2">
        <v>8</v>
      </c>
      <c r="N12" s="36" t="s">
        <v>95</v>
      </c>
      <c r="O12" s="124">
        <f>AVERAGEIF(Tabela5['# mês],$M12,Tabela5[SUDESTE - R])</f>
        <v>371.89537914068865</v>
      </c>
      <c r="P12" s="124">
        <f>AVERAGEIF(Tabela5['# mês],$M12,Tabela5[SUL - R])</f>
        <v>265.1000515820856</v>
      </c>
      <c r="Q12" s="124">
        <f>AVERAGEIF(Tabela5['# mês],$M12,Tabela5[NORDESTE - R])</f>
        <v>362.53131017843361</v>
      </c>
      <c r="R12" s="124">
        <f>AVERAGEIF(Tabela5['# mês],$M12,Tabela5[NORTE - R])</f>
        <v>371.86316026163178</v>
      </c>
      <c r="S12" s="2"/>
      <c r="T12" s="36" t="s">
        <v>95</v>
      </c>
      <c r="U12" s="35">
        <f t="shared" si="5"/>
        <v>1.1707095468344331</v>
      </c>
      <c r="V12" s="35">
        <f t="shared" si="2"/>
        <v>1.0025149416080634</v>
      </c>
      <c r="W12" s="35">
        <f t="shared" si="3"/>
        <v>1.1024320301924218</v>
      </c>
      <c r="X12" s="35">
        <f t="shared" si="4"/>
        <v>1.3060217871486393</v>
      </c>
    </row>
    <row r="13" spans="1:24" ht="15" x14ac:dyDescent="0.25">
      <c r="A13" s="161">
        <v>37135</v>
      </c>
      <c r="B13" s="131">
        <f t="shared" si="0"/>
        <v>9</v>
      </c>
      <c r="C13" s="162">
        <v>579.6</v>
      </c>
      <c r="D13" s="162">
        <v>74.25</v>
      </c>
      <c r="E13" s="162">
        <v>647.45000000000005</v>
      </c>
      <c r="F13" s="162">
        <v>579.6</v>
      </c>
      <c r="G13" s="166">
        <f>C13*INDEX(Tabela1[IPCA (dez/1993 = 100)],MATCH(EOMONTH($J$2,0),Tabela1[Data padronizada],0))/INDEX(Tabela1[IPCA (dez/1993 = 100)],MATCH(EOMONTH($A13,0),Tabela1[Data padronizada],0))</f>
        <v>2277.1601357751815</v>
      </c>
      <c r="H13" s="166">
        <f>D13*INDEX(Tabela1[IPCA (dez/1993 = 100)],MATCH(EOMONTH($J$2,0),Tabela1[Data padronizada],0))/INDEX(Tabela1[IPCA (dez/1993 = 100)],MATCH(EOMONTH($A13,0),Tabela1[Data padronizada],0))</f>
        <v>291.71694285939827</v>
      </c>
      <c r="I13" s="166">
        <f>E13*INDEX(Tabela1[IPCA (dez/1993 = 100)],MATCH(EOMONTH($J$2,0),Tabela1[Data padronizada],0))/INDEX(Tabela1[IPCA (dez/1993 = 100)],MATCH(EOMONTH($A13,0),Tabela1[Data padronizada],0))</f>
        <v>2543.7324532568005</v>
      </c>
      <c r="J13" s="166">
        <f>F13*INDEX(Tabela1[IPCA (dez/1993 = 100)],MATCH(EOMONTH($J$2,0),Tabela1[Data padronizada],0))/INDEX(Tabela1[IPCA (dez/1993 = 100)],MATCH(EOMONTH($A13,0),Tabela1[Data padronizada],0))</f>
        <v>2277.1601357751815</v>
      </c>
      <c r="L13" s="160">
        <f t="shared" si="1"/>
        <v>24</v>
      </c>
      <c r="M13" s="2">
        <v>9</v>
      </c>
      <c r="N13" s="2" t="s">
        <v>96</v>
      </c>
      <c r="O13" s="123">
        <f>AVERAGEIF(Tabela5['# mês],$M13,Tabela5[SUDESTE - R])</f>
        <v>396.80135750875752</v>
      </c>
      <c r="P13" s="123">
        <f>AVERAGEIF(Tabela5['# mês],$M13,Tabela5[SUL - R])</f>
        <v>311.77325270468759</v>
      </c>
      <c r="Q13" s="123">
        <f>AVERAGEIF(Tabela5['# mês],$M13,Tabela5[NORDESTE - R])</f>
        <v>400.87190689893538</v>
      </c>
      <c r="R13" s="123">
        <f>AVERAGEIF(Tabela5['# mês],$M13,Tabela5[NORTE - R])</f>
        <v>402.66151521643269</v>
      </c>
      <c r="S13" s="2"/>
      <c r="T13" s="2" t="s">
        <v>96</v>
      </c>
      <c r="U13" s="32">
        <f t="shared" si="5"/>
        <v>1.2491124210947224</v>
      </c>
      <c r="V13" s="32">
        <f t="shared" si="2"/>
        <v>1.1790165349455453</v>
      </c>
      <c r="W13" s="32">
        <f t="shared" si="3"/>
        <v>1.2190230685238912</v>
      </c>
      <c r="X13" s="32">
        <f t="shared" si="4"/>
        <v>1.4141887874801788</v>
      </c>
    </row>
    <row r="14" spans="1:24" ht="15" x14ac:dyDescent="0.25">
      <c r="A14" s="161">
        <v>37165</v>
      </c>
      <c r="B14" s="131">
        <f t="shared" si="0"/>
        <v>10</v>
      </c>
      <c r="C14" s="162">
        <v>336</v>
      </c>
      <c r="D14" s="162">
        <v>13.62</v>
      </c>
      <c r="E14" s="162">
        <v>562.15</v>
      </c>
      <c r="F14" s="162">
        <v>336</v>
      </c>
      <c r="G14" s="166">
        <f>C14*INDEX(Tabela1[IPCA (dez/1993 = 100)],MATCH(EOMONTH($J$2,0),Tabela1[Data padronizada],0))/INDEX(Tabela1[IPCA (dez/1993 = 100)],MATCH(EOMONTH($A14,0),Tabela1[Data padronizada],0))</f>
        <v>1309.2264125620723</v>
      </c>
      <c r="H14" s="166">
        <f>D14*INDEX(Tabela1[IPCA (dez/1993 = 100)],MATCH(EOMONTH($J$2,0),Tabela1[Data padronizada],0))/INDEX(Tabela1[IPCA (dez/1993 = 100)],MATCH(EOMONTH($A14,0),Tabela1[Data padronizada],0))</f>
        <v>53.070427794926857</v>
      </c>
      <c r="I14" s="166">
        <f>E14*INDEX(Tabela1[IPCA (dez/1993 = 100)],MATCH(EOMONTH($J$2,0),Tabela1[Data padronizada],0))/INDEX(Tabela1[IPCA (dez/1993 = 100)],MATCH(EOMONTH($A14,0),Tabela1[Data padronizada],0))</f>
        <v>2190.4215113743121</v>
      </c>
      <c r="J14" s="166">
        <f>F14*INDEX(Tabela1[IPCA (dez/1993 = 100)],MATCH(EOMONTH($J$2,0),Tabela1[Data padronizada],0))/INDEX(Tabela1[IPCA (dez/1993 = 100)],MATCH(EOMONTH($A14,0),Tabela1[Data padronizada],0))</f>
        <v>1309.2264125620723</v>
      </c>
      <c r="L14" s="160">
        <f t="shared" si="1"/>
        <v>24</v>
      </c>
      <c r="M14" s="2">
        <v>10</v>
      </c>
      <c r="N14" s="36" t="s">
        <v>97</v>
      </c>
      <c r="O14" s="124">
        <f>AVERAGEIF(Tabela5['# mês],$M14,Tabela5[SUDESTE - R])</f>
        <v>365.41141983840288</v>
      </c>
      <c r="P14" s="124">
        <f>AVERAGEIF(Tabela5['# mês],$M14,Tabela5[SUL - R])</f>
        <v>302.77472757083382</v>
      </c>
      <c r="Q14" s="124">
        <f>AVERAGEIF(Tabela5['# mês],$M14,Tabela5[NORDESTE - R])</f>
        <v>397.33048131342179</v>
      </c>
      <c r="R14" s="124">
        <f>AVERAGEIF(Tabela5['# mês],$M14,Tabela5[NORTE - R])</f>
        <v>375.90189844389039</v>
      </c>
      <c r="S14" s="2"/>
      <c r="T14" s="36" t="s">
        <v>97</v>
      </c>
      <c r="U14" s="35">
        <f t="shared" si="5"/>
        <v>1.1502983412044747</v>
      </c>
      <c r="V14" s="35">
        <f t="shared" si="2"/>
        <v>1.1449872850631444</v>
      </c>
      <c r="W14" s="35">
        <f t="shared" si="3"/>
        <v>1.2082538442158128</v>
      </c>
      <c r="X14" s="35">
        <f t="shared" si="4"/>
        <v>1.3202062523559692</v>
      </c>
    </row>
    <row r="15" spans="1:24" ht="15" x14ac:dyDescent="0.25">
      <c r="A15" s="161">
        <v>37196</v>
      </c>
      <c r="B15" s="131">
        <f t="shared" si="0"/>
        <v>11</v>
      </c>
      <c r="C15" s="162">
        <v>336</v>
      </c>
      <c r="D15" s="162">
        <v>38.049999999999997</v>
      </c>
      <c r="E15" s="162">
        <v>562.15</v>
      </c>
      <c r="F15" s="162">
        <v>336</v>
      </c>
      <c r="G15" s="166">
        <f>C15*INDEX(Tabela1[IPCA (dez/1993 = 100)],MATCH(EOMONTH($J$2,0),Tabela1[Data padronizada],0))/INDEX(Tabela1[IPCA (dez/1993 = 100)],MATCH(EOMONTH($A15,0),Tabela1[Data padronizada],0))</f>
        <v>1299.9939142892044</v>
      </c>
      <c r="H15" s="166">
        <f>D15*INDEX(Tabela1[IPCA (dez/1993 = 100)],MATCH(EOMONTH($J$2,0),Tabela1[Data padronizada],0))/INDEX(Tabela1[IPCA (dez/1993 = 100)],MATCH(EOMONTH($A15,0),Tabela1[Data padronizada],0))</f>
        <v>147.21657273423878</v>
      </c>
      <c r="I15" s="166">
        <f>E15*INDEX(Tabela1[IPCA (dez/1993 = 100)],MATCH(EOMONTH($J$2,0),Tabela1[Data padronizada],0))/INDEX(Tabela1[IPCA (dez/1993 = 100)],MATCH(EOMONTH($A15,0),Tabela1[Data padronizada],0))</f>
        <v>2174.9749372549891</v>
      </c>
      <c r="J15" s="166">
        <f>F15*INDEX(Tabela1[IPCA (dez/1993 = 100)],MATCH(EOMONTH($J$2,0),Tabela1[Data padronizada],0))/INDEX(Tabela1[IPCA (dez/1993 = 100)],MATCH(EOMONTH($A15,0),Tabela1[Data padronizada],0))</f>
        <v>1299.9939142892044</v>
      </c>
      <c r="L15" s="160">
        <f t="shared" si="1"/>
        <v>24</v>
      </c>
      <c r="M15" s="2">
        <v>11</v>
      </c>
      <c r="N15" s="2" t="s">
        <v>98</v>
      </c>
      <c r="O15" s="123">
        <f>AVERAGEIF(Tabela5['# mês],$M15,Tabela5[SUDESTE - R])</f>
        <v>349.09408158644493</v>
      </c>
      <c r="P15" s="123">
        <f>AVERAGEIF(Tabela5['# mês],$M15,Tabela5[SUL - R])</f>
        <v>297.3681193366138</v>
      </c>
      <c r="Q15" s="123">
        <f>AVERAGEIF(Tabela5['# mês],$M15,Tabela5[NORDESTE - R])</f>
        <v>367.6513726916541</v>
      </c>
      <c r="R15" s="123">
        <f>AVERAGEIF(Tabela5['# mês],$M15,Tabela5[NORTE - R])</f>
        <v>352.64095615519813</v>
      </c>
      <c r="S15" s="2"/>
      <c r="T15" s="2" t="s">
        <v>98</v>
      </c>
      <c r="U15" s="32">
        <f t="shared" si="5"/>
        <v>1.0989321109635037</v>
      </c>
      <c r="V15" s="32">
        <f t="shared" si="2"/>
        <v>1.1245413986671231</v>
      </c>
      <c r="W15" s="32">
        <f t="shared" si="3"/>
        <v>1.1180017775568178</v>
      </c>
      <c r="X15" s="32">
        <f t="shared" si="4"/>
        <v>1.2385114230072773</v>
      </c>
    </row>
    <row r="16" spans="1:24" ht="15" x14ac:dyDescent="0.25">
      <c r="A16" s="161">
        <v>37226</v>
      </c>
      <c r="B16" s="131">
        <f t="shared" si="0"/>
        <v>12</v>
      </c>
      <c r="C16" s="162">
        <v>336</v>
      </c>
      <c r="D16" s="162">
        <v>26.4</v>
      </c>
      <c r="E16" s="162">
        <v>562.15</v>
      </c>
      <c r="F16" s="162">
        <v>336</v>
      </c>
      <c r="G16" s="166">
        <f>C16*INDEX(Tabela1[IPCA (dez/1993 = 100)],MATCH(EOMONTH($J$2,0),Tabela1[Data padronizada],0))/INDEX(Tabela1[IPCA (dez/1993 = 100)],MATCH(EOMONTH($A16,0),Tabela1[Data padronizada],0))</f>
        <v>1291.5957520756901</v>
      </c>
      <c r="H16" s="166">
        <f>D16*INDEX(Tabela1[IPCA (dez/1993 = 100)],MATCH(EOMONTH($J$2,0),Tabela1[Data padronizada],0))/INDEX(Tabela1[IPCA (dez/1993 = 100)],MATCH(EOMONTH($A16,0),Tabela1[Data padronizada],0))</f>
        <v>101.48252337737566</v>
      </c>
      <c r="I16" s="166">
        <f>E16*INDEX(Tabela1[IPCA (dez/1993 = 100)],MATCH(EOMONTH($J$2,0),Tabela1[Data padronizada],0))/INDEX(Tabela1[IPCA (dez/1993 = 100)],MATCH(EOMONTH($A16,0),Tabela1[Data padronizada],0))</f>
        <v>2160.924261992111</v>
      </c>
      <c r="J16" s="166">
        <f>F16*INDEX(Tabela1[IPCA (dez/1993 = 100)],MATCH(EOMONTH($J$2,0),Tabela1[Data padronizada],0))/INDEX(Tabela1[IPCA (dez/1993 = 100)],MATCH(EOMONTH($A16,0),Tabela1[Data padronizada],0))</f>
        <v>1291.5957520756901</v>
      </c>
      <c r="L16" s="160">
        <f t="shared" si="1"/>
        <v>23</v>
      </c>
      <c r="M16" s="2">
        <v>12</v>
      </c>
      <c r="N16" s="37" t="s">
        <v>99</v>
      </c>
      <c r="O16" s="125">
        <f>AVERAGEIF(Tabela5['# mês],$M16,Tabela5[SUDESTE - R])</f>
        <v>277.62975497448025</v>
      </c>
      <c r="P16" s="125">
        <f>AVERAGEIF(Tabela5['# mês],$M16,Tabela5[SUL - R])</f>
        <v>225.44904148992836</v>
      </c>
      <c r="Q16" s="125">
        <f>AVERAGEIF(Tabela5['# mês],$M16,Tabela5[NORDESTE - R])</f>
        <v>325.15792781947562</v>
      </c>
      <c r="R16" s="125">
        <f>AVERAGEIF(Tabela5['# mês],$M16,Tabela5[NORTE - R])</f>
        <v>276.72503754603133</v>
      </c>
      <c r="S16" s="2"/>
      <c r="T16" s="37" t="s">
        <v>99</v>
      </c>
      <c r="U16" s="38">
        <f t="shared" si="5"/>
        <v>0.87396569805448265</v>
      </c>
      <c r="V16" s="38">
        <f t="shared" si="2"/>
        <v>0.85256879927420826</v>
      </c>
      <c r="W16" s="38">
        <f t="shared" si="3"/>
        <v>0.98878222221069245</v>
      </c>
      <c r="X16" s="38">
        <f t="shared" si="4"/>
        <v>0.97188688395582312</v>
      </c>
    </row>
    <row r="17" spans="1:10" x14ac:dyDescent="0.2">
      <c r="A17" s="161">
        <v>37257</v>
      </c>
      <c r="B17" s="131">
        <f t="shared" si="0"/>
        <v>1</v>
      </c>
      <c r="C17" s="162">
        <v>297.05</v>
      </c>
      <c r="D17" s="162">
        <v>50.49</v>
      </c>
      <c r="E17" s="162">
        <v>515.16999999999996</v>
      </c>
      <c r="F17" s="162">
        <v>4.04</v>
      </c>
      <c r="G17" s="166">
        <f>C17*INDEX(Tabela1[IPCA (dez/1993 = 100)],MATCH(EOMONTH($J$2,0),Tabela1[Data padronizada],0))/INDEX(Tabela1[IPCA (dez/1993 = 100)],MATCH(EOMONTH($A17,0),Tabela1[Data padronizada],0))</f>
        <v>1135.9609482020551</v>
      </c>
      <c r="H17" s="166">
        <f>D17*INDEX(Tabela1[IPCA (dez/1993 = 100)],MATCH(EOMONTH($J$2,0),Tabela1[Data padronizada],0))/INDEX(Tabela1[IPCA (dez/1993 = 100)],MATCH(EOMONTH($A17,0),Tabela1[Data padronizada],0))</f>
        <v>193.08085599973657</v>
      </c>
      <c r="I17" s="166">
        <f>E17*INDEX(Tabela1[IPCA (dez/1993 = 100)],MATCH(EOMONTH($J$2,0),Tabela1[Data padronizada],0))/INDEX(Tabela1[IPCA (dez/1993 = 100)],MATCH(EOMONTH($A17,0),Tabela1[Data padronizada],0))</f>
        <v>1970.0824833706533</v>
      </c>
      <c r="J17" s="166">
        <f>F17*INDEX(Tabela1[IPCA (dez/1993 = 100)],MATCH(EOMONTH($J$2,0),Tabela1[Data padronizada],0))/INDEX(Tabela1[IPCA (dez/1993 = 100)],MATCH(EOMONTH($A17,0),Tabela1[Data padronizada],0))</f>
        <v>15.449527792413068</v>
      </c>
    </row>
    <row r="18" spans="1:10" x14ac:dyDescent="0.2">
      <c r="A18" s="161">
        <v>37288</v>
      </c>
      <c r="B18" s="131">
        <f t="shared" si="0"/>
        <v>2</v>
      </c>
      <c r="C18" s="162">
        <v>43.86</v>
      </c>
      <c r="D18" s="162">
        <v>8.02</v>
      </c>
      <c r="E18" s="162">
        <v>319.41000000000003</v>
      </c>
      <c r="F18" s="162">
        <v>4.45</v>
      </c>
      <c r="G18" s="166">
        <f>C18*INDEX(Tabela1[IPCA (dez/1993 = 100)],MATCH(EOMONTH($J$2,0),Tabela1[Data padronizada],0))/INDEX(Tabela1[IPCA (dez/1993 = 100)],MATCH(EOMONTH($A18,0),Tabela1[Data padronizada],0))</f>
        <v>167.1251068553679</v>
      </c>
      <c r="H18" s="166">
        <f>D18*INDEX(Tabela1[IPCA (dez/1993 = 100)],MATCH(EOMONTH($J$2,0),Tabela1[Data padronizada],0))/INDEX(Tabela1[IPCA (dez/1993 = 100)],MATCH(EOMONTH($A18,0),Tabela1[Data padronizada],0))</f>
        <v>30.559584062472656</v>
      </c>
      <c r="I18" s="166">
        <f>E18*INDEX(Tabela1[IPCA (dez/1993 = 100)],MATCH(EOMONTH($J$2,0),Tabela1[Data padronizada],0))/INDEX(Tabela1[IPCA (dez/1993 = 100)],MATCH(EOMONTH($A18,0),Tabela1[Data padronizada],0))</f>
        <v>1217.0868759843381</v>
      </c>
      <c r="J18" s="166">
        <f>F18*INDEX(Tabela1[IPCA (dez/1993 = 100)],MATCH(EOMONTH($J$2,0),Tabela1[Data padronizada],0))/INDEX(Tabela1[IPCA (dez/1993 = 100)],MATCH(EOMONTH($A18,0),Tabela1[Data padronizada],0))</f>
        <v>16.956377690524107</v>
      </c>
    </row>
    <row r="19" spans="1:10" x14ac:dyDescent="0.2">
      <c r="A19" s="161">
        <v>37316</v>
      </c>
      <c r="B19" s="131">
        <f t="shared" si="0"/>
        <v>3</v>
      </c>
      <c r="C19" s="162">
        <v>9.77</v>
      </c>
      <c r="D19" s="162">
        <v>9.11</v>
      </c>
      <c r="E19" s="162">
        <v>5.79</v>
      </c>
      <c r="F19" s="162">
        <v>5.79</v>
      </c>
      <c r="G19" s="166">
        <f>C19*INDEX(Tabela1[IPCA (dez/1993 = 100)],MATCH(EOMONTH($J$2,0),Tabela1[Data padronizada],0))/INDEX(Tabela1[IPCA (dez/1993 = 100)],MATCH(EOMONTH($A19,0),Tabela1[Data padronizada],0))</f>
        <v>37.005824767206093</v>
      </c>
      <c r="H19" s="166">
        <f>D19*INDEX(Tabela1[IPCA (dez/1993 = 100)],MATCH(EOMONTH($J$2,0),Tabela1[Data padronizada],0))/INDEX(Tabela1[IPCA (dez/1993 = 100)],MATCH(EOMONTH($A19,0),Tabela1[Data padronizada],0))</f>
        <v>34.505943053147135</v>
      </c>
      <c r="I19" s="166">
        <f>E19*INDEX(Tabela1[IPCA (dez/1993 = 100)],MATCH(EOMONTH($J$2,0),Tabela1[Data padronizada],0))/INDEX(Tabela1[IPCA (dez/1993 = 100)],MATCH(EOMONTH($A19,0),Tabela1[Data padronizada],0))</f>
        <v>21.930780491517226</v>
      </c>
      <c r="J19" s="166">
        <f>F19*INDEX(Tabela1[IPCA (dez/1993 = 100)],MATCH(EOMONTH($J$2,0),Tabela1[Data padronizada],0))/INDEX(Tabela1[IPCA (dez/1993 = 100)],MATCH(EOMONTH($A19,0),Tabela1[Data padronizada],0))</f>
        <v>21.930780491517226</v>
      </c>
    </row>
    <row r="20" spans="1:10" x14ac:dyDescent="0.2">
      <c r="A20" s="161">
        <v>37347</v>
      </c>
      <c r="B20" s="131">
        <f t="shared" si="0"/>
        <v>4</v>
      </c>
      <c r="C20" s="162">
        <v>14.58</v>
      </c>
      <c r="D20" s="162">
        <v>15</v>
      </c>
      <c r="E20" s="162">
        <v>6.97</v>
      </c>
      <c r="F20" s="162">
        <v>9.1199999999999992</v>
      </c>
      <c r="G20" s="166">
        <f>C20*INDEX(Tabela1[IPCA (dez/1993 = 100)],MATCH(EOMONTH($J$2,0),Tabela1[Data padronizada],0))/INDEX(Tabela1[IPCA (dez/1993 = 100)],MATCH(EOMONTH($A20,0),Tabela1[Data padronizada],0))</f>
        <v>54.786276552717162</v>
      </c>
      <c r="H20" s="166">
        <f>D20*INDEX(Tabela1[IPCA (dez/1993 = 100)],MATCH(EOMONTH($J$2,0),Tabela1[Data padronizada],0))/INDEX(Tabela1[IPCA (dez/1993 = 100)],MATCH(EOMONTH($A20,0),Tabela1[Data padronizada],0))</f>
        <v>56.364482050120536</v>
      </c>
      <c r="I20" s="166">
        <f>E20*INDEX(Tabela1[IPCA (dez/1993 = 100)],MATCH(EOMONTH($J$2,0),Tabela1[Data padronizada],0))/INDEX(Tabela1[IPCA (dez/1993 = 100)],MATCH(EOMONTH($A20,0),Tabela1[Data padronizada],0))</f>
        <v>26.190695992622672</v>
      </c>
      <c r="J20" s="166">
        <f>F20*INDEX(Tabela1[IPCA (dez/1993 = 100)],MATCH(EOMONTH($J$2,0),Tabela1[Data padronizada],0))/INDEX(Tabela1[IPCA (dez/1993 = 100)],MATCH(EOMONTH($A20,0),Tabela1[Data padronizada],0))</f>
        <v>34.269605086473284</v>
      </c>
    </row>
    <row r="21" spans="1:10" x14ac:dyDescent="0.2">
      <c r="A21" s="161">
        <v>37377</v>
      </c>
      <c r="B21" s="131">
        <f t="shared" si="0"/>
        <v>5</v>
      </c>
      <c r="C21" s="162">
        <v>19.53</v>
      </c>
      <c r="D21" s="162">
        <v>20.23</v>
      </c>
      <c r="E21" s="162">
        <v>4.12</v>
      </c>
      <c r="F21" s="162">
        <v>10.4</v>
      </c>
      <c r="G21" s="166">
        <f>C21*INDEX(Tabela1[IPCA (dez/1993 = 100)],MATCH(EOMONTH($J$2,0),Tabela1[Data padronizada],0))/INDEX(Tabela1[IPCA (dez/1993 = 100)],MATCH(EOMONTH($A21,0),Tabela1[Data padronizada],0))</f>
        <v>73.23292812476457</v>
      </c>
      <c r="H21" s="166">
        <f>D21*INDEX(Tabela1[IPCA (dez/1993 = 100)],MATCH(EOMONTH($J$2,0),Tabela1[Data padronizada],0))/INDEX(Tabela1[IPCA (dez/1993 = 100)],MATCH(EOMONTH($A21,0),Tabela1[Data padronizada],0))</f>
        <v>75.857764258268674</v>
      </c>
      <c r="I21" s="166">
        <f>E21*INDEX(Tabela1[IPCA (dez/1993 = 100)],MATCH(EOMONTH($J$2,0),Tabela1[Data padronizada],0))/INDEX(Tabela1[IPCA (dez/1993 = 100)],MATCH(EOMONTH($A21,0),Tabela1[Data padronizada],0))</f>
        <v>15.449035528624169</v>
      </c>
      <c r="J21" s="166">
        <f>F21*INDEX(Tabela1[IPCA (dez/1993 = 100)],MATCH(EOMONTH($J$2,0),Tabela1[Data padronizada],0))/INDEX(Tabela1[IPCA (dez/1993 = 100)],MATCH(EOMONTH($A21,0),Tabela1[Data padronizada],0))</f>
        <v>38.997565412061007</v>
      </c>
    </row>
    <row r="22" spans="1:10" x14ac:dyDescent="0.2">
      <c r="A22" s="161">
        <v>37408</v>
      </c>
      <c r="B22" s="131">
        <f t="shared" si="0"/>
        <v>6</v>
      </c>
      <c r="C22" s="162">
        <v>13.39</v>
      </c>
      <c r="D22" s="162">
        <v>11.83</v>
      </c>
      <c r="E22" s="162">
        <v>7.73</v>
      </c>
      <c r="F22" s="162">
        <v>7.01</v>
      </c>
      <c r="G22" s="166">
        <f>C22*INDEX(Tabela1[IPCA (dez/1993 = 100)],MATCH(EOMONTH($J$2,0),Tabela1[Data padronizada],0))/INDEX(Tabela1[IPCA (dez/1993 = 100)],MATCH(EOMONTH($A22,0),Tabela1[Data padronizada],0))</f>
        <v>49.999489340950262</v>
      </c>
      <c r="H22" s="166">
        <f>D22*INDEX(Tabela1[IPCA (dez/1993 = 100)],MATCH(EOMONTH($J$2,0),Tabela1[Data padronizada],0))/INDEX(Tabela1[IPCA (dez/1993 = 100)],MATCH(EOMONTH($A22,0),Tabela1[Data padronizada],0))</f>
        <v>44.174306116761883</v>
      </c>
      <c r="I22" s="166">
        <f>E22*INDEX(Tabela1[IPCA (dez/1993 = 100)],MATCH(EOMONTH($J$2,0),Tabela1[Data padronizada],0))/INDEX(Tabela1[IPCA (dez/1993 = 100)],MATCH(EOMONTH($A22,0),Tabela1[Data padronizada],0))</f>
        <v>28.864529694215502</v>
      </c>
      <c r="J22" s="166">
        <f>F22*INDEX(Tabela1[IPCA (dez/1993 = 100)],MATCH(EOMONTH($J$2,0),Tabela1[Data padronizada],0))/INDEX(Tabela1[IPCA (dez/1993 = 100)],MATCH(EOMONTH($A22,0),Tabela1[Data padronizada],0))</f>
        <v>26.175983590743936</v>
      </c>
    </row>
    <row r="23" spans="1:10" x14ac:dyDescent="0.2">
      <c r="A23" s="161">
        <v>37438</v>
      </c>
      <c r="B23" s="131">
        <f t="shared" si="0"/>
        <v>7</v>
      </c>
      <c r="C23" s="162">
        <v>16.670000000000002</v>
      </c>
      <c r="D23" s="162">
        <v>16.899999999999999</v>
      </c>
      <c r="E23" s="162">
        <v>16.45</v>
      </c>
      <c r="F23" s="162">
        <v>13.62</v>
      </c>
      <c r="G23" s="166">
        <f>C23*INDEX(Tabela1[IPCA (dez/1993 = 100)],MATCH(EOMONTH($J$2,0),Tabela1[Data padronizada],0))/INDEX(Tabela1[IPCA (dez/1993 = 100)],MATCH(EOMONTH($A23,0),Tabela1[Data padronizada],0))</f>
        <v>61.515136556457648</v>
      </c>
      <c r="H23" s="166">
        <f>D23*INDEX(Tabela1[IPCA (dez/1993 = 100)],MATCH(EOMONTH($J$2,0),Tabela1[Data padronizada],0))/INDEX(Tabela1[IPCA (dez/1993 = 100)],MATCH(EOMONTH($A23,0),Tabela1[Data padronizada],0))</f>
        <v>62.363875693109421</v>
      </c>
      <c r="I23" s="166">
        <f>E23*INDEX(Tabela1[IPCA (dez/1993 = 100)],MATCH(EOMONTH($J$2,0),Tabela1[Data padronizada],0))/INDEX(Tabela1[IPCA (dez/1993 = 100)],MATCH(EOMONTH($A23,0),Tabela1[Data padronizada],0))</f>
        <v>60.703299121399404</v>
      </c>
      <c r="J23" s="166">
        <f>F23*INDEX(Tabela1[IPCA (dez/1993 = 100)],MATCH(EOMONTH($J$2,0),Tabela1[Data padronizada],0))/INDEX(Tabela1[IPCA (dez/1993 = 100)],MATCH(EOMONTH($A23,0),Tabela1[Data padronizada],0))</f>
        <v>50.260117570423098</v>
      </c>
    </row>
    <row r="24" spans="1:10" x14ac:dyDescent="0.2">
      <c r="A24" s="161">
        <v>37469</v>
      </c>
      <c r="B24" s="131">
        <f t="shared" si="0"/>
        <v>8</v>
      </c>
      <c r="C24" s="162">
        <v>11.32</v>
      </c>
      <c r="D24" s="162">
        <v>11.83</v>
      </c>
      <c r="E24" s="162">
        <v>12.87</v>
      </c>
      <c r="F24" s="162">
        <v>11.22</v>
      </c>
      <c r="G24" s="166">
        <f>C24*INDEX(Tabela1[IPCA (dez/1993 = 100)],MATCH(EOMONTH($J$2,0),Tabela1[Data padronizada],0))/INDEX(Tabela1[IPCA (dez/1993 = 100)],MATCH(EOMONTH($A24,0),Tabela1[Data padronizada],0))</f>
        <v>41.503033307024467</v>
      </c>
      <c r="H24" s="166">
        <f>D24*INDEX(Tabela1[IPCA (dez/1993 = 100)],MATCH(EOMONTH($J$2,0),Tabela1[Data padronizada],0))/INDEX(Tabela1[IPCA (dez/1993 = 100)],MATCH(EOMONTH($A24,0),Tabela1[Data padronizada],0))</f>
        <v>43.372869613259674</v>
      </c>
      <c r="I24" s="166">
        <f>E24*INDEX(Tabela1[IPCA (dez/1993 = 100)],MATCH(EOMONTH($J$2,0),Tabela1[Data padronizada],0))/INDEX(Tabela1[IPCA (dez/1993 = 100)],MATCH(EOMONTH($A24,0),Tabela1[Data padronizada],0))</f>
        <v>47.185869139700081</v>
      </c>
      <c r="J24" s="166">
        <f>F24*INDEX(Tabela1[IPCA (dez/1993 = 100)],MATCH(EOMONTH($J$2,0),Tabela1[Data padronizada],0))/INDEX(Tabela1[IPCA (dez/1993 = 100)],MATCH(EOMONTH($A24,0),Tabela1[Data padronizada],0))</f>
        <v>41.136398737174439</v>
      </c>
    </row>
    <row r="25" spans="1:10" x14ac:dyDescent="0.2">
      <c r="A25" s="161">
        <v>37500</v>
      </c>
      <c r="B25" s="131">
        <f t="shared" si="0"/>
        <v>9</v>
      </c>
      <c r="C25" s="162">
        <v>5.82</v>
      </c>
      <c r="D25" s="162">
        <v>5.97</v>
      </c>
      <c r="E25" s="162">
        <v>5.35</v>
      </c>
      <c r="F25" s="162">
        <v>5.35</v>
      </c>
      <c r="G25" s="166">
        <f>C25*INDEX(Tabela1[IPCA (dez/1993 = 100)],MATCH(EOMONTH($J$2,0),Tabela1[Data padronizada],0))/INDEX(Tabela1[IPCA (dez/1993 = 100)],MATCH(EOMONTH($A25,0),Tabela1[Data padronizada],0))</f>
        <v>21.185635520170518</v>
      </c>
      <c r="H25" s="166">
        <f>D25*INDEX(Tabela1[IPCA (dez/1993 = 100)],MATCH(EOMONTH($J$2,0),Tabela1[Data padronizada],0))/INDEX(Tabela1[IPCA (dez/1993 = 100)],MATCH(EOMONTH($A25,0),Tabela1[Data padronizada],0))</f>
        <v>21.73165705419553</v>
      </c>
      <c r="I25" s="166">
        <f>E25*INDEX(Tabela1[IPCA (dez/1993 = 100)],MATCH(EOMONTH($J$2,0),Tabela1[Data padronizada],0))/INDEX(Tabela1[IPCA (dez/1993 = 100)],MATCH(EOMONTH($A25,0),Tabela1[Data padronizada],0))</f>
        <v>19.474768046892141</v>
      </c>
      <c r="J25" s="166">
        <f>F25*INDEX(Tabela1[IPCA (dez/1993 = 100)],MATCH(EOMONTH($J$2,0),Tabela1[Data padronizada],0))/INDEX(Tabela1[IPCA (dez/1993 = 100)],MATCH(EOMONTH($A25,0),Tabela1[Data padronizada],0))</f>
        <v>19.474768046892141</v>
      </c>
    </row>
    <row r="26" spans="1:10" x14ac:dyDescent="0.2">
      <c r="A26" s="161">
        <v>37530</v>
      </c>
      <c r="B26" s="131">
        <f t="shared" si="0"/>
        <v>10</v>
      </c>
      <c r="C26" s="162">
        <v>4.84</v>
      </c>
      <c r="D26" s="162">
        <v>4.63</v>
      </c>
      <c r="E26" s="162">
        <v>4.6500000000000004</v>
      </c>
      <c r="F26" s="162">
        <v>4.6500000000000004</v>
      </c>
      <c r="G26" s="166">
        <f>C26*INDEX(Tabela1[IPCA (dez/1993 = 100)],MATCH(EOMONTH($J$2,0),Tabela1[Data padronizada],0))/INDEX(Tabela1[IPCA (dez/1993 = 100)],MATCH(EOMONTH($A26,0),Tabela1[Data padronizada],0))</f>
        <v>17.390441508616689</v>
      </c>
      <c r="H26" s="166">
        <f>D26*INDEX(Tabela1[IPCA (dez/1993 = 100)],MATCH(EOMONTH($J$2,0),Tabela1[Data padronizada],0))/INDEX(Tabela1[IPCA (dez/1993 = 100)],MATCH(EOMONTH($A26,0),Tabela1[Data padronizada],0))</f>
        <v>16.635897558862659</v>
      </c>
      <c r="I26" s="166">
        <f>E26*INDEX(Tabela1[IPCA (dez/1993 = 100)],MATCH(EOMONTH($J$2,0),Tabela1[Data padronizada],0))/INDEX(Tabela1[IPCA (dez/1993 = 100)],MATCH(EOMONTH($A26,0),Tabela1[Data padronizada],0))</f>
        <v>16.707758887410662</v>
      </c>
      <c r="J26" s="166">
        <f>F26*INDEX(Tabela1[IPCA (dez/1993 = 100)],MATCH(EOMONTH($J$2,0),Tabela1[Data padronizada],0))/INDEX(Tabela1[IPCA (dez/1993 = 100)],MATCH(EOMONTH($A26,0),Tabela1[Data padronizada],0))</f>
        <v>16.707758887410662</v>
      </c>
    </row>
    <row r="27" spans="1:10" x14ac:dyDescent="0.2">
      <c r="A27" s="161">
        <v>37561</v>
      </c>
      <c r="B27" s="131">
        <f t="shared" si="0"/>
        <v>11</v>
      </c>
      <c r="C27" s="162">
        <v>6.44</v>
      </c>
      <c r="D27" s="162">
        <v>4.54</v>
      </c>
      <c r="E27" s="162">
        <v>6</v>
      </c>
      <c r="F27" s="162">
        <v>6.34</v>
      </c>
      <c r="G27" s="166">
        <f>C27*INDEX(Tabela1[IPCA (dez/1993 = 100)],MATCH(EOMONTH($J$2,0),Tabela1[Data padronizada],0))/INDEX(Tabela1[IPCA (dez/1993 = 100)],MATCH(EOMONTH($A27,0),Tabela1[Data padronizada],0))</f>
        <v>22.460975958915427</v>
      </c>
      <c r="H27" s="166">
        <f>D27*INDEX(Tabela1[IPCA (dez/1993 = 100)],MATCH(EOMONTH($J$2,0),Tabela1[Data padronizada],0))/INDEX(Tabela1[IPCA (dez/1993 = 100)],MATCH(EOMONTH($A27,0),Tabela1[Data padronizada],0))</f>
        <v>15.83429050519814</v>
      </c>
      <c r="I27" s="166">
        <f>E27*INDEX(Tabela1[IPCA (dez/1993 = 100)],MATCH(EOMONTH($J$2,0),Tabela1[Data padronizada],0))/INDEX(Tabela1[IPCA (dez/1993 = 100)],MATCH(EOMONTH($A27,0),Tabela1[Data padronizada],0))</f>
        <v>20.92637511700195</v>
      </c>
      <c r="J27" s="166">
        <f>F27*INDEX(Tabela1[IPCA (dez/1993 = 100)],MATCH(EOMONTH($J$2,0),Tabela1[Data padronizada],0))/INDEX(Tabela1[IPCA (dez/1993 = 100)],MATCH(EOMONTH($A27,0),Tabela1[Data padronizada],0))</f>
        <v>22.112203040298724</v>
      </c>
    </row>
    <row r="28" spans="1:10" x14ac:dyDescent="0.2">
      <c r="A28" s="161">
        <v>37591</v>
      </c>
      <c r="B28" s="131">
        <f t="shared" si="0"/>
        <v>12</v>
      </c>
      <c r="C28" s="162">
        <v>5.05</v>
      </c>
      <c r="D28" s="162">
        <v>4.2300000000000004</v>
      </c>
      <c r="E28" s="162">
        <v>5.2</v>
      </c>
      <c r="F28" s="162">
        <v>6.31</v>
      </c>
      <c r="G28" s="166">
        <f>C28*INDEX(Tabela1[IPCA (dez/1993 = 100)],MATCH(EOMONTH($J$2,0),Tabela1[Data padronizada],0))/INDEX(Tabela1[IPCA (dez/1993 = 100)],MATCH(EOMONTH($A28,0),Tabela1[Data padronizada],0))</f>
        <v>17.250803763150927</v>
      </c>
      <c r="H28" s="166">
        <f>D28*INDEX(Tabela1[IPCA (dez/1993 = 100)],MATCH(EOMONTH($J$2,0),Tabela1[Data padronizada],0))/INDEX(Tabela1[IPCA (dez/1993 = 100)],MATCH(EOMONTH($A28,0),Tabela1[Data padronizada],0))</f>
        <v>14.44968315210464</v>
      </c>
      <c r="I28" s="166">
        <f>E28*INDEX(Tabela1[IPCA (dez/1993 = 100)],MATCH(EOMONTH($J$2,0),Tabela1[Data padronizada],0))/INDEX(Tabela1[IPCA (dez/1993 = 100)],MATCH(EOMONTH($A28,0),Tabela1[Data padronizada],0))</f>
        <v>17.76320387492769</v>
      </c>
      <c r="J28" s="166">
        <f>F28*INDEX(Tabela1[IPCA (dez/1993 = 100)],MATCH(EOMONTH($J$2,0),Tabela1[Data padronizada],0))/INDEX(Tabela1[IPCA (dez/1993 = 100)],MATCH(EOMONTH($A28,0),Tabela1[Data padronizada],0))</f>
        <v>21.554964702075715</v>
      </c>
    </row>
    <row r="29" spans="1:10" x14ac:dyDescent="0.2">
      <c r="A29" s="161">
        <v>37622</v>
      </c>
      <c r="B29" s="131">
        <f t="shared" si="0"/>
        <v>1</v>
      </c>
      <c r="C29" s="162">
        <v>4.05</v>
      </c>
      <c r="D29" s="162">
        <v>4.0199999999999996</v>
      </c>
      <c r="E29" s="162">
        <v>4.33</v>
      </c>
      <c r="F29" s="162">
        <v>4.29</v>
      </c>
      <c r="G29" s="166">
        <f>C29*INDEX(Tabela1[IPCA (dez/1993 = 100)],MATCH(EOMONTH($J$2,0),Tabela1[Data padronizada],0))/INDEX(Tabela1[IPCA (dez/1993 = 100)],MATCH(EOMONTH($A29,0),Tabela1[Data padronizada],0))</f>
        <v>13.530337587741169</v>
      </c>
      <c r="H29" s="166">
        <f>D29*INDEX(Tabela1[IPCA (dez/1993 = 100)],MATCH(EOMONTH($J$2,0),Tabela1[Data padronizada],0))/INDEX(Tabela1[IPCA (dez/1993 = 100)],MATCH(EOMONTH($A29,0),Tabela1[Data padronizada],0))</f>
        <v>13.430112864869013</v>
      </c>
      <c r="I29" s="166">
        <f>E29*INDEX(Tabela1[IPCA (dez/1993 = 100)],MATCH(EOMONTH($J$2,0),Tabela1[Data padronizada],0))/INDEX(Tabela1[IPCA (dez/1993 = 100)],MATCH(EOMONTH($A29,0),Tabela1[Data padronizada],0))</f>
        <v>14.465768334547967</v>
      </c>
      <c r="J29" s="166">
        <f>F29*INDEX(Tabela1[IPCA (dez/1993 = 100)],MATCH(EOMONTH($J$2,0),Tabela1[Data padronizada],0))/INDEX(Tabela1[IPCA (dez/1993 = 100)],MATCH(EOMONTH($A29,0),Tabela1[Data padronizada],0))</f>
        <v>14.332135370718424</v>
      </c>
    </row>
    <row r="30" spans="1:10" x14ac:dyDescent="0.2">
      <c r="A30" s="161">
        <v>37653</v>
      </c>
      <c r="B30" s="131">
        <f t="shared" si="0"/>
        <v>2</v>
      </c>
      <c r="C30" s="162">
        <v>4</v>
      </c>
      <c r="D30" s="162">
        <v>4</v>
      </c>
      <c r="E30" s="162">
        <v>4</v>
      </c>
      <c r="F30" s="162">
        <v>4</v>
      </c>
      <c r="G30" s="166">
        <f>C30*INDEX(Tabela1[IPCA (dez/1993 = 100)],MATCH(EOMONTH($J$2,0),Tabela1[Data padronizada],0))/INDEX(Tabela1[IPCA (dez/1993 = 100)],MATCH(EOMONTH($A30,0),Tabela1[Data padronizada],0))</f>
        <v>13.156705673541257</v>
      </c>
      <c r="H30" s="166">
        <f>D30*INDEX(Tabela1[IPCA (dez/1993 = 100)],MATCH(EOMONTH($J$2,0),Tabela1[Data padronizada],0))/INDEX(Tabela1[IPCA (dez/1993 = 100)],MATCH(EOMONTH($A30,0),Tabela1[Data padronizada],0))</f>
        <v>13.156705673541257</v>
      </c>
      <c r="I30" s="166">
        <f>E30*INDEX(Tabela1[IPCA (dez/1993 = 100)],MATCH(EOMONTH($J$2,0),Tabela1[Data padronizada],0))/INDEX(Tabela1[IPCA (dez/1993 = 100)],MATCH(EOMONTH($A30,0),Tabela1[Data padronizada],0))</f>
        <v>13.156705673541257</v>
      </c>
      <c r="J30" s="166">
        <f>F30*INDEX(Tabela1[IPCA (dez/1993 = 100)],MATCH(EOMONTH($J$2,0),Tabela1[Data padronizada],0))/INDEX(Tabela1[IPCA (dez/1993 = 100)],MATCH(EOMONTH($A30,0),Tabela1[Data padronizada],0))</f>
        <v>13.156705673541257</v>
      </c>
    </row>
    <row r="31" spans="1:10" x14ac:dyDescent="0.2">
      <c r="A31" s="161">
        <v>37681</v>
      </c>
      <c r="B31" s="131">
        <f t="shared" si="0"/>
        <v>3</v>
      </c>
      <c r="C31" s="162">
        <v>4</v>
      </c>
      <c r="D31" s="162">
        <v>4</v>
      </c>
      <c r="E31" s="162">
        <v>4</v>
      </c>
      <c r="F31" s="162">
        <v>4</v>
      </c>
      <c r="G31" s="166">
        <f>C31*INDEX(Tabela1[IPCA (dez/1993 = 100)],MATCH(EOMONTH($J$2,0),Tabela1[Data padronizada],0))/INDEX(Tabela1[IPCA (dez/1993 = 100)],MATCH(EOMONTH($A31,0),Tabela1[Data padronizada],0))</f>
        <v>12.996824419792121</v>
      </c>
      <c r="H31" s="166">
        <f>D31*INDEX(Tabela1[IPCA (dez/1993 = 100)],MATCH(EOMONTH($J$2,0),Tabela1[Data padronizada],0))/INDEX(Tabela1[IPCA (dez/1993 = 100)],MATCH(EOMONTH($A31,0),Tabela1[Data padronizada],0))</f>
        <v>12.996824419792121</v>
      </c>
      <c r="I31" s="166">
        <f>E31*INDEX(Tabela1[IPCA (dez/1993 = 100)],MATCH(EOMONTH($J$2,0),Tabela1[Data padronizada],0))/INDEX(Tabela1[IPCA (dez/1993 = 100)],MATCH(EOMONTH($A31,0),Tabela1[Data padronizada],0))</f>
        <v>12.996824419792121</v>
      </c>
      <c r="J31" s="166">
        <f>F31*INDEX(Tabela1[IPCA (dez/1993 = 100)],MATCH(EOMONTH($J$2,0),Tabela1[Data padronizada],0))/INDEX(Tabela1[IPCA (dez/1993 = 100)],MATCH(EOMONTH($A31,0),Tabela1[Data padronizada],0))</f>
        <v>12.996824419792121</v>
      </c>
    </row>
    <row r="32" spans="1:10" x14ac:dyDescent="0.2">
      <c r="A32" s="161">
        <v>37712</v>
      </c>
      <c r="B32" s="131">
        <f t="shared" si="0"/>
        <v>4</v>
      </c>
      <c r="C32" s="162">
        <v>5.48</v>
      </c>
      <c r="D32" s="162">
        <v>5.48</v>
      </c>
      <c r="E32" s="162">
        <v>5.48</v>
      </c>
      <c r="F32" s="162">
        <v>5.48</v>
      </c>
      <c r="G32" s="166">
        <f>C32*INDEX(Tabela1[IPCA (dez/1993 = 100)],MATCH(EOMONTH($J$2,0),Tabela1[Data padronizada],0))/INDEX(Tabela1[IPCA (dez/1993 = 100)],MATCH(EOMONTH($A32,0),Tabela1[Data padronizada],0))</f>
        <v>17.634606542310731</v>
      </c>
      <c r="H32" s="166">
        <f>D32*INDEX(Tabela1[IPCA (dez/1993 = 100)],MATCH(EOMONTH($J$2,0),Tabela1[Data padronizada],0))/INDEX(Tabela1[IPCA (dez/1993 = 100)],MATCH(EOMONTH($A32,0),Tabela1[Data padronizada],0))</f>
        <v>17.634606542310731</v>
      </c>
      <c r="I32" s="166">
        <f>E32*INDEX(Tabela1[IPCA (dez/1993 = 100)],MATCH(EOMONTH($J$2,0),Tabela1[Data padronizada],0))/INDEX(Tabela1[IPCA (dez/1993 = 100)],MATCH(EOMONTH($A32,0),Tabela1[Data padronizada],0))</f>
        <v>17.634606542310731</v>
      </c>
      <c r="J32" s="166">
        <f>F32*INDEX(Tabela1[IPCA (dez/1993 = 100)],MATCH(EOMONTH($J$2,0),Tabela1[Data padronizada],0))/INDEX(Tabela1[IPCA (dez/1993 = 100)],MATCH(EOMONTH($A32,0),Tabela1[Data padronizada],0))</f>
        <v>17.634606542310731</v>
      </c>
    </row>
    <row r="33" spans="1:10" x14ac:dyDescent="0.2">
      <c r="A33" s="161">
        <v>37742</v>
      </c>
      <c r="B33" s="131">
        <f t="shared" si="0"/>
        <v>5</v>
      </c>
      <c r="C33" s="162">
        <v>7.3</v>
      </c>
      <c r="D33" s="162">
        <v>7.3</v>
      </c>
      <c r="E33" s="162">
        <v>6.34</v>
      </c>
      <c r="F33" s="162">
        <v>6.23</v>
      </c>
      <c r="G33" s="166">
        <f>C33*INDEX(Tabela1[IPCA (dez/1993 = 100)],MATCH(EOMONTH($J$2,0),Tabela1[Data padronizada],0))/INDEX(Tabela1[IPCA (dez/1993 = 100)],MATCH(EOMONTH($A33,0),Tabela1[Data padronizada],0))</f>
        <v>23.348908423226991</v>
      </c>
      <c r="H33" s="166">
        <f>D33*INDEX(Tabela1[IPCA (dez/1993 = 100)],MATCH(EOMONTH($J$2,0),Tabela1[Data padronizada],0))/INDEX(Tabela1[IPCA (dez/1993 = 100)],MATCH(EOMONTH($A33,0),Tabela1[Data padronizada],0))</f>
        <v>23.348908423226991</v>
      </c>
      <c r="I33" s="166">
        <f>E33*INDEX(Tabela1[IPCA (dez/1993 = 100)],MATCH(EOMONTH($J$2,0),Tabela1[Data padronizada],0))/INDEX(Tabela1[IPCA (dez/1993 = 100)],MATCH(EOMONTH($A33,0),Tabela1[Data padronizada],0))</f>
        <v>20.278367041542346</v>
      </c>
      <c r="J33" s="166">
        <f>F33*INDEX(Tabela1[IPCA (dez/1993 = 100)],MATCH(EOMONTH($J$2,0),Tabela1[Data padronizada],0))/INDEX(Tabela1[IPCA (dez/1993 = 100)],MATCH(EOMONTH($A33,0),Tabela1[Data padronizada],0))</f>
        <v>19.926534174890982</v>
      </c>
    </row>
    <row r="34" spans="1:10" x14ac:dyDescent="0.2">
      <c r="A34" s="161">
        <v>37773</v>
      </c>
      <c r="B34" s="131">
        <f t="shared" si="0"/>
        <v>6</v>
      </c>
      <c r="C34" s="162">
        <v>11.22</v>
      </c>
      <c r="D34" s="162">
        <v>11.22</v>
      </c>
      <c r="E34" s="162">
        <v>10.53</v>
      </c>
      <c r="F34" s="162">
        <v>10.43</v>
      </c>
      <c r="G34" s="166">
        <f>C34*INDEX(Tabela1[IPCA (dez/1993 = 100)],MATCH(EOMONTH($J$2,0),Tabela1[Data padronizada],0))/INDEX(Tabela1[IPCA (dez/1993 = 100)],MATCH(EOMONTH($A34,0),Tabela1[Data padronizada],0))</f>
        <v>35.940900870252804</v>
      </c>
      <c r="H34" s="166">
        <f>D34*INDEX(Tabela1[IPCA (dez/1993 = 100)],MATCH(EOMONTH($J$2,0),Tabela1[Data padronizada],0))/INDEX(Tabela1[IPCA (dez/1993 = 100)],MATCH(EOMONTH($A34,0),Tabela1[Data padronizada],0))</f>
        <v>35.940900870252804</v>
      </c>
      <c r="I34" s="166">
        <f>E34*INDEX(Tabela1[IPCA (dez/1993 = 100)],MATCH(EOMONTH($J$2,0),Tabela1[Data padronizada],0))/INDEX(Tabela1[IPCA (dez/1993 = 100)],MATCH(EOMONTH($A34,0),Tabela1[Data padronizada],0))</f>
        <v>33.73063156539768</v>
      </c>
      <c r="J34" s="166">
        <f>F34*INDEX(Tabela1[IPCA (dez/1993 = 100)],MATCH(EOMONTH($J$2,0),Tabela1[Data padronizada],0))/INDEX(Tabela1[IPCA (dez/1993 = 100)],MATCH(EOMONTH($A34,0),Tabela1[Data padronizada],0))</f>
        <v>33.410302680636072</v>
      </c>
    </row>
    <row r="35" spans="1:10" x14ac:dyDescent="0.2">
      <c r="A35" s="161">
        <v>37803</v>
      </c>
      <c r="B35" s="131">
        <f t="shared" si="0"/>
        <v>7</v>
      </c>
      <c r="C35" s="162">
        <v>13.14</v>
      </c>
      <c r="D35" s="162">
        <v>13.92</v>
      </c>
      <c r="E35" s="162">
        <v>9.8699999999999992</v>
      </c>
      <c r="F35" s="162">
        <v>13.1</v>
      </c>
      <c r="G35" s="166">
        <f>C35*INDEX(Tabela1[IPCA (dez/1993 = 100)],MATCH(EOMONTH($J$2,0),Tabela1[Data padronizada],0))/INDEX(Tabela1[IPCA (dez/1993 = 100)],MATCH(EOMONTH($A35,0),Tabela1[Data padronizada],0))</f>
        <v>42.007209921177477</v>
      </c>
      <c r="H35" s="166">
        <f>D35*INDEX(Tabela1[IPCA (dez/1993 = 100)],MATCH(EOMONTH($J$2,0),Tabela1[Data padronizada],0))/INDEX(Tabela1[IPCA (dez/1993 = 100)],MATCH(EOMONTH($A35,0),Tabela1[Data padronizada],0))</f>
        <v>44.500788592297603</v>
      </c>
      <c r="I35" s="166">
        <f>E35*INDEX(Tabela1[IPCA (dez/1993 = 100)],MATCH(EOMONTH($J$2,0),Tabela1[Data padronizada],0))/INDEX(Tabela1[IPCA (dez/1993 = 100)],MATCH(EOMONTH($A35,0),Tabela1[Data padronizada],0))</f>
        <v>31.553360876866183</v>
      </c>
      <c r="J35" s="166">
        <f>F35*INDEX(Tabela1[IPCA (dez/1993 = 100)],MATCH(EOMONTH($J$2,0),Tabela1[Data padronizada],0))/INDEX(Tabela1[IPCA (dez/1993 = 100)],MATCH(EOMONTH($A35,0),Tabela1[Data padronizada],0))</f>
        <v>41.879334091889262</v>
      </c>
    </row>
    <row r="36" spans="1:10" x14ac:dyDescent="0.2">
      <c r="A36" s="161">
        <v>37834</v>
      </c>
      <c r="B36" s="131">
        <f t="shared" si="0"/>
        <v>8</v>
      </c>
      <c r="C36" s="162">
        <v>16.95</v>
      </c>
      <c r="D36" s="162">
        <v>18.559999999999999</v>
      </c>
      <c r="E36" s="162">
        <v>13.37</v>
      </c>
      <c r="F36" s="162">
        <v>16.89</v>
      </c>
      <c r="G36" s="166">
        <f>C36*INDEX(Tabela1[IPCA (dez/1993 = 100)],MATCH(EOMONTH($J$2,0),Tabela1[Data padronizada],0))/INDEX(Tabela1[IPCA (dez/1993 = 100)],MATCH(EOMONTH($A36,0),Tabela1[Data padronizada],0))</f>
        <v>54.003783967919382</v>
      </c>
      <c r="H36" s="166">
        <f>D36*INDEX(Tabela1[IPCA (dez/1993 = 100)],MATCH(EOMONTH($J$2,0),Tabela1[Data padronizada],0))/INDEX(Tabela1[IPCA (dez/1993 = 100)],MATCH(EOMONTH($A36,0),Tabela1[Data padronizada],0))</f>
        <v>59.133346928883995</v>
      </c>
      <c r="I36" s="166">
        <f>E36*INDEX(Tabela1[IPCA (dez/1993 = 100)],MATCH(EOMONTH($J$2,0),Tabela1[Data padronizada],0))/INDEX(Tabela1[IPCA (dez/1993 = 100)],MATCH(EOMONTH($A36,0),Tabela1[Data padronizada],0))</f>
        <v>42.59767502366266</v>
      </c>
      <c r="J36" s="166">
        <f>F36*INDEX(Tabela1[IPCA (dez/1993 = 100)],MATCH(EOMONTH($J$2,0),Tabela1[Data padronizada],0))/INDEX(Tabela1[IPCA (dez/1993 = 100)],MATCH(EOMONTH($A36,0),Tabela1[Data padronizada],0))</f>
        <v>53.812620130864808</v>
      </c>
    </row>
    <row r="37" spans="1:10" x14ac:dyDescent="0.2">
      <c r="A37" s="161">
        <v>37865</v>
      </c>
      <c r="B37" s="131">
        <f t="shared" si="0"/>
        <v>9</v>
      </c>
      <c r="C37" s="162">
        <v>18.3</v>
      </c>
      <c r="D37" s="162">
        <v>20.52</v>
      </c>
      <c r="E37" s="162">
        <v>15.44</v>
      </c>
      <c r="F37" s="162">
        <v>18.3</v>
      </c>
      <c r="G37" s="166">
        <f>C37*INDEX(Tabela1[IPCA (dez/1993 = 100)],MATCH(EOMONTH($J$2,0),Tabela1[Data padronizada],0))/INDEX(Tabela1[IPCA (dez/1993 = 100)],MATCH(EOMONTH($A37,0),Tabela1[Data padronizada],0))</f>
        <v>57.853672557337632</v>
      </c>
      <c r="H37" s="166">
        <f>D37*INDEX(Tabela1[IPCA (dez/1993 = 100)],MATCH(EOMONTH($J$2,0),Tabela1[Data padronizada],0))/INDEX(Tabela1[IPCA (dez/1993 = 100)],MATCH(EOMONTH($A37,0),Tabela1[Data padronizada],0))</f>
        <v>64.871986933145791</v>
      </c>
      <c r="I37" s="166">
        <f>E37*INDEX(Tabela1[IPCA (dez/1993 = 100)],MATCH(EOMONTH($J$2,0),Tabela1[Data padronizada],0))/INDEX(Tabela1[IPCA (dez/1993 = 100)],MATCH(EOMONTH($A37,0),Tabela1[Data padronizada],0))</f>
        <v>48.812060343458633</v>
      </c>
      <c r="J37" s="166">
        <f>F37*INDEX(Tabela1[IPCA (dez/1993 = 100)],MATCH(EOMONTH($J$2,0),Tabela1[Data padronizada],0))/INDEX(Tabela1[IPCA (dez/1993 = 100)],MATCH(EOMONTH($A37,0),Tabela1[Data padronizada],0))</f>
        <v>57.853672557337632</v>
      </c>
    </row>
    <row r="38" spans="1:10" x14ac:dyDescent="0.2">
      <c r="A38" s="161">
        <v>37895</v>
      </c>
      <c r="B38" s="131">
        <f t="shared" si="0"/>
        <v>10</v>
      </c>
      <c r="C38" s="162">
        <v>25.82</v>
      </c>
      <c r="D38" s="162">
        <v>26.3</v>
      </c>
      <c r="E38" s="162">
        <v>19.88</v>
      </c>
      <c r="F38" s="162">
        <v>25.73</v>
      </c>
      <c r="G38" s="166">
        <f>C38*INDEX(Tabela1[IPCA (dez/1993 = 100)],MATCH(EOMONTH($J$2,0),Tabela1[Data padronizada],0))/INDEX(Tabela1[IPCA (dez/1993 = 100)],MATCH(EOMONTH($A38,0),Tabela1[Data padronizada],0))</f>
        <v>81.391451385244565</v>
      </c>
      <c r="H38" s="166">
        <f>D38*INDEX(Tabela1[IPCA (dez/1993 = 100)],MATCH(EOMONTH($J$2,0),Tabela1[Data padronizada],0))/INDEX(Tabela1[IPCA (dez/1993 = 100)],MATCH(EOMONTH($A38,0),Tabela1[Data padronizada],0))</f>
        <v>82.904538010531837</v>
      </c>
      <c r="I38" s="166">
        <f>E38*INDEX(Tabela1[IPCA (dez/1993 = 100)],MATCH(EOMONTH($J$2,0),Tabela1[Data padronizada],0))/INDEX(Tabela1[IPCA (dez/1993 = 100)],MATCH(EOMONTH($A38,0),Tabela1[Data padronizada],0))</f>
        <v>62.667004397314564</v>
      </c>
      <c r="J38" s="166">
        <f>F38*INDEX(Tabela1[IPCA (dez/1993 = 100)],MATCH(EOMONTH($J$2,0),Tabela1[Data padronizada],0))/INDEX(Tabela1[IPCA (dez/1993 = 100)],MATCH(EOMONTH($A38,0),Tabela1[Data padronizada],0))</f>
        <v>81.107747643003208</v>
      </c>
    </row>
    <row r="39" spans="1:10" x14ac:dyDescent="0.2">
      <c r="A39" s="161">
        <v>37926</v>
      </c>
      <c r="B39" s="131">
        <f t="shared" si="0"/>
        <v>11</v>
      </c>
      <c r="C39" s="162">
        <v>28.03</v>
      </c>
      <c r="D39" s="162">
        <v>29.85</v>
      </c>
      <c r="E39" s="162">
        <v>24.7</v>
      </c>
      <c r="F39" s="162">
        <v>27.91</v>
      </c>
      <c r="G39" s="166">
        <f>C39*INDEX(Tabela1[IPCA (dez/1993 = 100)],MATCH(EOMONTH($J$2,0),Tabela1[Data padronizada],0))/INDEX(Tabela1[IPCA (dez/1993 = 100)],MATCH(EOMONTH($A39,0),Tabela1[Data padronizada],0))</f>
        <v>88.058376481090733</v>
      </c>
      <c r="H39" s="166">
        <f>D39*INDEX(Tabela1[IPCA (dez/1993 = 100)],MATCH(EOMONTH($J$2,0),Tabela1[Data padronizada],0))/INDEX(Tabela1[IPCA (dez/1993 = 100)],MATCH(EOMONTH($A39,0),Tabela1[Data padronizada],0))</f>
        <v>93.776044879078086</v>
      </c>
      <c r="I39" s="166">
        <f>E39*INDEX(Tabela1[IPCA (dez/1993 = 100)],MATCH(EOMONTH($J$2,0),Tabela1[Data padronizada],0))/INDEX(Tabela1[IPCA (dez/1993 = 100)],MATCH(EOMONTH($A39,0),Tabela1[Data padronizada],0))</f>
        <v>77.596928258399615</v>
      </c>
      <c r="J39" s="166">
        <f>F39*INDEX(Tabela1[IPCA (dez/1993 = 100)],MATCH(EOMONTH($J$2,0),Tabela1[Data padronizada],0))/INDEX(Tabela1[IPCA (dez/1993 = 100)],MATCH(EOMONTH($A39,0),Tabela1[Data padronizada],0))</f>
        <v>87.681387355948715</v>
      </c>
    </row>
    <row r="40" spans="1:10" x14ac:dyDescent="0.2">
      <c r="A40" s="161">
        <v>37956</v>
      </c>
      <c r="B40" s="131">
        <f t="shared" si="0"/>
        <v>12</v>
      </c>
      <c r="C40" s="162">
        <v>20.18</v>
      </c>
      <c r="D40" s="162">
        <v>20.18</v>
      </c>
      <c r="E40" s="162">
        <v>49.41</v>
      </c>
      <c r="F40" s="162">
        <v>19.93</v>
      </c>
      <c r="G40" s="166">
        <f>C40*INDEX(Tabela1[IPCA (dez/1993 = 100)],MATCH(EOMONTH($J$2,0),Tabela1[Data padronizada],0))/INDEX(Tabela1[IPCA (dez/1993 = 100)],MATCH(EOMONTH($A40,0),Tabela1[Data padronizada],0))</f>
        <v>63.069141462845771</v>
      </c>
      <c r="H40" s="166">
        <f>D40*INDEX(Tabela1[IPCA (dez/1993 = 100)],MATCH(EOMONTH($J$2,0),Tabela1[Data padronizada],0))/INDEX(Tabela1[IPCA (dez/1993 = 100)],MATCH(EOMONTH($A40,0),Tabela1[Data padronizada],0))</f>
        <v>63.069141462845771</v>
      </c>
      <c r="I40" s="166">
        <f>E40*INDEX(Tabela1[IPCA (dez/1993 = 100)],MATCH(EOMONTH($J$2,0),Tabela1[Data padronizada],0))/INDEX(Tabela1[IPCA (dez/1993 = 100)],MATCH(EOMONTH($A40,0),Tabela1[Data padronizada],0))</f>
        <v>154.42251138152673</v>
      </c>
      <c r="J40" s="166">
        <f>F40*INDEX(Tabela1[IPCA (dez/1993 = 100)],MATCH(EOMONTH($J$2,0),Tabela1[Data padronizada],0))/INDEX(Tabela1[IPCA (dez/1993 = 100)],MATCH(EOMONTH($A40,0),Tabela1[Data padronizada],0))</f>
        <v>62.287809185060262</v>
      </c>
    </row>
    <row r="41" spans="1:10" x14ac:dyDescent="0.2">
      <c r="A41" s="161">
        <v>37987</v>
      </c>
      <c r="B41" s="131">
        <f t="shared" si="0"/>
        <v>1</v>
      </c>
      <c r="C41" s="162">
        <v>23.68</v>
      </c>
      <c r="D41" s="162">
        <v>23.68</v>
      </c>
      <c r="E41" s="162">
        <v>294.08999999999997</v>
      </c>
      <c r="F41" s="162">
        <v>21.48</v>
      </c>
      <c r="G41" s="166">
        <f>C41*INDEX(Tabela1[IPCA (dez/1993 = 100)],MATCH(EOMONTH($J$2,0),Tabela1[Data padronizada],0))/INDEX(Tabela1[IPCA (dez/1993 = 100)],MATCH(EOMONTH($A41,0),Tabela1[Data padronizada],0))</f>
        <v>73.449711408768593</v>
      </c>
      <c r="H41" s="166">
        <f>D41*INDEX(Tabela1[IPCA (dez/1993 = 100)],MATCH(EOMONTH($J$2,0),Tabela1[Data padronizada],0))/INDEX(Tabela1[IPCA (dez/1993 = 100)],MATCH(EOMONTH($A41,0),Tabela1[Data padronizada],0))</f>
        <v>73.449711408768593</v>
      </c>
      <c r="I41" s="166">
        <f>E41*INDEX(Tabela1[IPCA (dez/1993 = 100)],MATCH(EOMONTH($J$2,0),Tabela1[Data padronizada],0))/INDEX(Tabela1[IPCA (dez/1993 = 100)],MATCH(EOMONTH($A41,0),Tabela1[Data padronizada],0))</f>
        <v>912.19702821810608</v>
      </c>
      <c r="J41" s="166">
        <f>F41*INDEX(Tabela1[IPCA (dez/1993 = 100)],MATCH(EOMONTH($J$2,0),Tabela1[Data padronizada],0))/INDEX(Tabela1[IPCA (dez/1993 = 100)],MATCH(EOMONTH($A41,0),Tabela1[Data padronizada],0))</f>
        <v>66.62583619342692</v>
      </c>
    </row>
    <row r="42" spans="1:10" x14ac:dyDescent="0.2">
      <c r="A42" s="161">
        <v>38018</v>
      </c>
      <c r="B42" s="131">
        <f t="shared" si="0"/>
        <v>2</v>
      </c>
      <c r="C42" s="162">
        <v>18.59</v>
      </c>
      <c r="D42" s="162">
        <v>18.59</v>
      </c>
      <c r="E42" s="162">
        <v>18.59</v>
      </c>
      <c r="F42" s="162">
        <v>18.59</v>
      </c>
      <c r="G42" s="166">
        <f>C42*INDEX(Tabela1[IPCA (dez/1993 = 100)],MATCH(EOMONTH($J$2,0),Tabela1[Data padronizada],0))/INDEX(Tabela1[IPCA (dez/1993 = 100)],MATCH(EOMONTH($A42,0),Tabela1[Data padronizada],0))</f>
        <v>57.312223234946657</v>
      </c>
      <c r="H42" s="166">
        <f>D42*INDEX(Tabela1[IPCA (dez/1993 = 100)],MATCH(EOMONTH($J$2,0),Tabela1[Data padronizada],0))/INDEX(Tabela1[IPCA (dez/1993 = 100)],MATCH(EOMONTH($A42,0),Tabela1[Data padronizada],0))</f>
        <v>57.312223234946657</v>
      </c>
      <c r="I42" s="166">
        <f>E42*INDEX(Tabela1[IPCA (dez/1993 = 100)],MATCH(EOMONTH($J$2,0),Tabela1[Data padronizada],0))/INDEX(Tabela1[IPCA (dez/1993 = 100)],MATCH(EOMONTH($A42,0),Tabela1[Data padronizada],0))</f>
        <v>57.312223234946657</v>
      </c>
      <c r="J42" s="166">
        <f>F42*INDEX(Tabela1[IPCA (dez/1993 = 100)],MATCH(EOMONTH($J$2,0),Tabela1[Data padronizada],0))/INDEX(Tabela1[IPCA (dez/1993 = 100)],MATCH(EOMONTH($A42,0),Tabela1[Data padronizada],0))</f>
        <v>57.312223234946657</v>
      </c>
    </row>
    <row r="43" spans="1:10" x14ac:dyDescent="0.2">
      <c r="A43" s="161">
        <v>38047</v>
      </c>
      <c r="B43" s="131">
        <f t="shared" si="0"/>
        <v>3</v>
      </c>
      <c r="C43" s="162">
        <v>18.59</v>
      </c>
      <c r="D43" s="162">
        <v>18.59</v>
      </c>
      <c r="E43" s="162">
        <v>18.59</v>
      </c>
      <c r="F43" s="162">
        <v>18.59</v>
      </c>
      <c r="G43" s="166">
        <f>C43*INDEX(Tabela1[IPCA (dez/1993 = 100)],MATCH(EOMONTH($J$2,0),Tabela1[Data padronizada],0))/INDEX(Tabela1[IPCA (dez/1993 = 100)],MATCH(EOMONTH($A43,0),Tabela1[Data padronizada],0))</f>
        <v>57.044181481889247</v>
      </c>
      <c r="H43" s="166">
        <f>D43*INDEX(Tabela1[IPCA (dez/1993 = 100)],MATCH(EOMONTH($J$2,0),Tabela1[Data padronizada],0))/INDEX(Tabela1[IPCA (dez/1993 = 100)],MATCH(EOMONTH($A43,0),Tabela1[Data padronizada],0))</f>
        <v>57.044181481889247</v>
      </c>
      <c r="I43" s="166">
        <f>E43*INDEX(Tabela1[IPCA (dez/1993 = 100)],MATCH(EOMONTH($J$2,0),Tabela1[Data padronizada],0))/INDEX(Tabela1[IPCA (dez/1993 = 100)],MATCH(EOMONTH($A43,0),Tabela1[Data padronizada],0))</f>
        <v>57.044181481889247</v>
      </c>
      <c r="J43" s="166">
        <f>F43*INDEX(Tabela1[IPCA (dez/1993 = 100)],MATCH(EOMONTH($J$2,0),Tabela1[Data padronizada],0))/INDEX(Tabela1[IPCA (dez/1993 = 100)],MATCH(EOMONTH($A43,0),Tabela1[Data padronizada],0))</f>
        <v>57.044181481889247</v>
      </c>
    </row>
    <row r="44" spans="1:10" x14ac:dyDescent="0.2">
      <c r="A44" s="161">
        <v>38078</v>
      </c>
      <c r="B44" s="131">
        <f t="shared" si="0"/>
        <v>4</v>
      </c>
      <c r="C44" s="162">
        <v>18.59</v>
      </c>
      <c r="D44" s="162">
        <v>18.59</v>
      </c>
      <c r="E44" s="162">
        <v>18.59</v>
      </c>
      <c r="F44" s="162">
        <v>18.59</v>
      </c>
      <c r="G44" s="166">
        <f>C44*INDEX(Tabela1[IPCA (dez/1993 = 100)],MATCH(EOMONTH($J$2,0),Tabela1[Data padronizada],0))/INDEX(Tabela1[IPCA (dez/1993 = 100)],MATCH(EOMONTH($A44,0),Tabela1[Data padronizada],0))</f>
        <v>56.833940328631286</v>
      </c>
      <c r="H44" s="166">
        <f>D44*INDEX(Tabela1[IPCA (dez/1993 = 100)],MATCH(EOMONTH($J$2,0),Tabela1[Data padronizada],0))/INDEX(Tabela1[IPCA (dez/1993 = 100)],MATCH(EOMONTH($A44,0),Tabela1[Data padronizada],0))</f>
        <v>56.833940328631286</v>
      </c>
      <c r="I44" s="166">
        <f>E44*INDEX(Tabela1[IPCA (dez/1993 = 100)],MATCH(EOMONTH($J$2,0),Tabela1[Data padronizada],0))/INDEX(Tabela1[IPCA (dez/1993 = 100)],MATCH(EOMONTH($A44,0),Tabela1[Data padronizada],0))</f>
        <v>56.833940328631286</v>
      </c>
      <c r="J44" s="166">
        <f>F44*INDEX(Tabela1[IPCA (dez/1993 = 100)],MATCH(EOMONTH($J$2,0),Tabela1[Data padronizada],0))/INDEX(Tabela1[IPCA (dez/1993 = 100)],MATCH(EOMONTH($A44,0),Tabela1[Data padronizada],0))</f>
        <v>56.833940328631286</v>
      </c>
    </row>
    <row r="45" spans="1:10" x14ac:dyDescent="0.2">
      <c r="A45" s="161">
        <v>38108</v>
      </c>
      <c r="B45" s="131">
        <f t="shared" si="0"/>
        <v>5</v>
      </c>
      <c r="C45" s="162">
        <v>18.59</v>
      </c>
      <c r="D45" s="162">
        <v>18.59</v>
      </c>
      <c r="E45" s="162">
        <v>18.59</v>
      </c>
      <c r="F45" s="162">
        <v>18.59</v>
      </c>
      <c r="G45" s="166">
        <f>C45*INDEX(Tabela1[IPCA (dez/1993 = 100)],MATCH(EOMONTH($J$2,0),Tabela1[Data padronizada],0))/INDEX(Tabela1[IPCA (dez/1993 = 100)],MATCH(EOMONTH($A45,0),Tabela1[Data padronizada],0))</f>
        <v>56.545648450084471</v>
      </c>
      <c r="H45" s="166">
        <f>D45*INDEX(Tabela1[IPCA (dez/1993 = 100)],MATCH(EOMONTH($J$2,0),Tabela1[Data padronizada],0))/INDEX(Tabela1[IPCA (dez/1993 = 100)],MATCH(EOMONTH($A45,0),Tabela1[Data padronizada],0))</f>
        <v>56.545648450084471</v>
      </c>
      <c r="I45" s="166">
        <f>E45*INDEX(Tabela1[IPCA (dez/1993 = 100)],MATCH(EOMONTH($J$2,0),Tabela1[Data padronizada],0))/INDEX(Tabela1[IPCA (dez/1993 = 100)],MATCH(EOMONTH($A45,0),Tabela1[Data padronizada],0))</f>
        <v>56.545648450084471</v>
      </c>
      <c r="J45" s="166">
        <f>F45*INDEX(Tabela1[IPCA (dez/1993 = 100)],MATCH(EOMONTH($J$2,0),Tabela1[Data padronizada],0))/INDEX(Tabela1[IPCA (dez/1993 = 100)],MATCH(EOMONTH($A45,0),Tabela1[Data padronizada],0))</f>
        <v>56.545648450084471</v>
      </c>
    </row>
    <row r="46" spans="1:10" x14ac:dyDescent="0.2">
      <c r="A46" s="161">
        <v>38139</v>
      </c>
      <c r="B46" s="131">
        <f t="shared" si="0"/>
        <v>6</v>
      </c>
      <c r="C46" s="162">
        <v>18.59</v>
      </c>
      <c r="D46" s="162">
        <v>18.59</v>
      </c>
      <c r="E46" s="162">
        <v>18.59</v>
      </c>
      <c r="F46" s="162">
        <v>18.59</v>
      </c>
      <c r="G46" s="166">
        <f>C46*INDEX(Tabela1[IPCA (dez/1993 = 100)],MATCH(EOMONTH($J$2,0),Tabela1[Data padronizada],0))/INDEX(Tabela1[IPCA (dez/1993 = 100)],MATCH(EOMONTH($A46,0),Tabela1[Data padronizada],0))</f>
        <v>56.14711343155485</v>
      </c>
      <c r="H46" s="166">
        <f>D46*INDEX(Tabela1[IPCA (dez/1993 = 100)],MATCH(EOMONTH($J$2,0),Tabela1[Data padronizada],0))/INDEX(Tabela1[IPCA (dez/1993 = 100)],MATCH(EOMONTH($A46,0),Tabela1[Data padronizada],0))</f>
        <v>56.14711343155485</v>
      </c>
      <c r="I46" s="166">
        <f>E46*INDEX(Tabela1[IPCA (dez/1993 = 100)],MATCH(EOMONTH($J$2,0),Tabela1[Data padronizada],0))/INDEX(Tabela1[IPCA (dez/1993 = 100)],MATCH(EOMONTH($A46,0),Tabela1[Data padronizada],0))</f>
        <v>56.14711343155485</v>
      </c>
      <c r="J46" s="166">
        <f>F46*INDEX(Tabela1[IPCA (dez/1993 = 100)],MATCH(EOMONTH($J$2,0),Tabela1[Data padronizada],0))/INDEX(Tabela1[IPCA (dez/1993 = 100)],MATCH(EOMONTH($A46,0),Tabela1[Data padronizada],0))</f>
        <v>56.14711343155485</v>
      </c>
    </row>
    <row r="47" spans="1:10" x14ac:dyDescent="0.2">
      <c r="A47" s="161">
        <v>38169</v>
      </c>
      <c r="B47" s="131">
        <f t="shared" si="0"/>
        <v>7</v>
      </c>
      <c r="C47" s="162">
        <v>18.59</v>
      </c>
      <c r="D47" s="162">
        <v>18.59</v>
      </c>
      <c r="E47" s="162">
        <v>18.59</v>
      </c>
      <c r="F47" s="162">
        <v>18.59</v>
      </c>
      <c r="G47" s="166">
        <f>C47*INDEX(Tabela1[IPCA (dez/1993 = 100)],MATCH(EOMONTH($J$2,0),Tabela1[Data padronizada],0))/INDEX(Tabela1[IPCA (dez/1993 = 100)],MATCH(EOMONTH($A47,0),Tabela1[Data padronizada],0))</f>
        <v>55.640877269095625</v>
      </c>
      <c r="H47" s="166">
        <f>D47*INDEX(Tabela1[IPCA (dez/1993 = 100)],MATCH(EOMONTH($J$2,0),Tabela1[Data padronizada],0))/INDEX(Tabela1[IPCA (dez/1993 = 100)],MATCH(EOMONTH($A47,0),Tabela1[Data padronizada],0))</f>
        <v>55.640877269095625</v>
      </c>
      <c r="I47" s="166">
        <f>E47*INDEX(Tabela1[IPCA (dez/1993 = 100)],MATCH(EOMONTH($J$2,0),Tabela1[Data padronizada],0))/INDEX(Tabela1[IPCA (dez/1993 = 100)],MATCH(EOMONTH($A47,0),Tabela1[Data padronizada],0))</f>
        <v>55.640877269095625</v>
      </c>
      <c r="J47" s="166">
        <f>F47*INDEX(Tabela1[IPCA (dez/1993 = 100)],MATCH(EOMONTH($J$2,0),Tabela1[Data padronizada],0))/INDEX(Tabela1[IPCA (dez/1993 = 100)],MATCH(EOMONTH($A47,0),Tabela1[Data padronizada],0))</f>
        <v>55.640877269095625</v>
      </c>
    </row>
    <row r="48" spans="1:10" x14ac:dyDescent="0.2">
      <c r="A48" s="161">
        <v>38200</v>
      </c>
      <c r="B48" s="131">
        <f t="shared" si="0"/>
        <v>8</v>
      </c>
      <c r="C48" s="162">
        <v>18.59</v>
      </c>
      <c r="D48" s="162">
        <v>18.59</v>
      </c>
      <c r="E48" s="162">
        <v>18.59</v>
      </c>
      <c r="F48" s="162">
        <v>18.59</v>
      </c>
      <c r="G48" s="166">
        <f>C48*INDEX(Tabela1[IPCA (dez/1993 = 100)],MATCH(EOMONTH($J$2,0),Tabela1[Data padronizada],0))/INDEX(Tabela1[IPCA (dez/1993 = 100)],MATCH(EOMONTH($A48,0),Tabela1[Data padronizada],0))</f>
        <v>55.259664815194022</v>
      </c>
      <c r="H48" s="166">
        <f>D48*INDEX(Tabela1[IPCA (dez/1993 = 100)],MATCH(EOMONTH($J$2,0),Tabela1[Data padronizada],0))/INDEX(Tabela1[IPCA (dez/1993 = 100)],MATCH(EOMONTH($A48,0),Tabela1[Data padronizada],0))</f>
        <v>55.259664815194022</v>
      </c>
      <c r="I48" s="166">
        <f>E48*INDEX(Tabela1[IPCA (dez/1993 = 100)],MATCH(EOMONTH($J$2,0),Tabela1[Data padronizada],0))/INDEX(Tabela1[IPCA (dez/1993 = 100)],MATCH(EOMONTH($A48,0),Tabela1[Data padronizada],0))</f>
        <v>55.259664815194022</v>
      </c>
      <c r="J48" s="166">
        <f>F48*INDEX(Tabela1[IPCA (dez/1993 = 100)],MATCH(EOMONTH($J$2,0),Tabela1[Data padronizada],0))/INDEX(Tabela1[IPCA (dez/1993 = 100)],MATCH(EOMONTH($A48,0),Tabela1[Data padronizada],0))</f>
        <v>55.259664815194022</v>
      </c>
    </row>
    <row r="49" spans="1:10" x14ac:dyDescent="0.2">
      <c r="A49" s="161">
        <v>38231</v>
      </c>
      <c r="B49" s="131">
        <f t="shared" si="0"/>
        <v>9</v>
      </c>
      <c r="C49" s="162">
        <v>18.59</v>
      </c>
      <c r="D49" s="162">
        <v>18.59</v>
      </c>
      <c r="E49" s="162">
        <v>18.59</v>
      </c>
      <c r="F49" s="162">
        <v>18.59</v>
      </c>
      <c r="G49" s="166">
        <f>C49*INDEX(Tabela1[IPCA (dez/1993 = 100)],MATCH(EOMONTH($J$2,0),Tabela1[Data padronizada],0))/INDEX(Tabela1[IPCA (dez/1993 = 100)],MATCH(EOMONTH($A49,0),Tabela1[Data padronizada],0))</f>
        <v>55.077801489909938</v>
      </c>
      <c r="H49" s="166">
        <f>D49*INDEX(Tabela1[IPCA (dez/1993 = 100)],MATCH(EOMONTH($J$2,0),Tabela1[Data padronizada],0))/INDEX(Tabela1[IPCA (dez/1993 = 100)],MATCH(EOMONTH($A49,0),Tabela1[Data padronizada],0))</f>
        <v>55.077801489909938</v>
      </c>
      <c r="I49" s="166">
        <f>E49*INDEX(Tabela1[IPCA (dez/1993 = 100)],MATCH(EOMONTH($J$2,0),Tabela1[Data padronizada],0))/INDEX(Tabela1[IPCA (dez/1993 = 100)],MATCH(EOMONTH($A49,0),Tabela1[Data padronizada],0))</f>
        <v>55.077801489909938</v>
      </c>
      <c r="J49" s="166">
        <f>F49*INDEX(Tabela1[IPCA (dez/1993 = 100)],MATCH(EOMONTH($J$2,0),Tabela1[Data padronizada],0))/INDEX(Tabela1[IPCA (dez/1993 = 100)],MATCH(EOMONTH($A49,0),Tabela1[Data padronizada],0))</f>
        <v>55.077801489909938</v>
      </c>
    </row>
    <row r="50" spans="1:10" x14ac:dyDescent="0.2">
      <c r="A50" s="161">
        <v>38261</v>
      </c>
      <c r="B50" s="131">
        <f t="shared" si="0"/>
        <v>10</v>
      </c>
      <c r="C50" s="162">
        <v>18.75</v>
      </c>
      <c r="D50" s="162">
        <v>18.75</v>
      </c>
      <c r="E50" s="162">
        <v>18.59</v>
      </c>
      <c r="F50" s="162">
        <v>18.75</v>
      </c>
      <c r="G50" s="166">
        <f>C50*INDEX(Tabela1[IPCA (dez/1993 = 100)],MATCH(EOMONTH($J$2,0),Tabela1[Data padronizada],0))/INDEX(Tabela1[IPCA (dez/1993 = 100)],MATCH(EOMONTH($A50,0),Tabela1[Data padronizada],0))</f>
        <v>55.308439909066664</v>
      </c>
      <c r="H50" s="166">
        <f>D50*INDEX(Tabela1[IPCA (dez/1993 = 100)],MATCH(EOMONTH($J$2,0),Tabela1[Data padronizada],0))/INDEX(Tabela1[IPCA (dez/1993 = 100)],MATCH(EOMONTH($A50,0),Tabela1[Data padronizada],0))</f>
        <v>55.308439909066664</v>
      </c>
      <c r="I50" s="166">
        <f>E50*INDEX(Tabela1[IPCA (dez/1993 = 100)],MATCH(EOMONTH($J$2,0),Tabela1[Data padronizada],0))/INDEX(Tabela1[IPCA (dez/1993 = 100)],MATCH(EOMONTH($A50,0),Tabela1[Data padronizada],0))</f>
        <v>54.836474555175961</v>
      </c>
      <c r="J50" s="166">
        <f>F50*INDEX(Tabela1[IPCA (dez/1993 = 100)],MATCH(EOMONTH($J$2,0),Tabela1[Data padronizada],0))/INDEX(Tabela1[IPCA (dez/1993 = 100)],MATCH(EOMONTH($A50,0),Tabela1[Data padronizada],0))</f>
        <v>55.308439909066664</v>
      </c>
    </row>
    <row r="51" spans="1:10" x14ac:dyDescent="0.2">
      <c r="A51" s="161">
        <v>38292</v>
      </c>
      <c r="B51" s="131">
        <f t="shared" si="0"/>
        <v>11</v>
      </c>
      <c r="C51" s="162">
        <v>18.59</v>
      </c>
      <c r="D51" s="162">
        <v>18.59</v>
      </c>
      <c r="E51" s="162">
        <v>18.59</v>
      </c>
      <c r="F51" s="162">
        <v>18.59</v>
      </c>
      <c r="G51" s="166">
        <f>C51*INDEX(Tabela1[IPCA (dez/1993 = 100)],MATCH(EOMONTH($J$2,0),Tabela1[Data padronizada],0))/INDEX(Tabela1[IPCA (dez/1993 = 100)],MATCH(EOMONTH($A51,0),Tabela1[Data padronizada],0))</f>
        <v>54.460672238876256</v>
      </c>
      <c r="H51" s="166">
        <f>D51*INDEX(Tabela1[IPCA (dez/1993 = 100)],MATCH(EOMONTH($J$2,0),Tabela1[Data padronizada],0))/INDEX(Tabela1[IPCA (dez/1993 = 100)],MATCH(EOMONTH($A51,0),Tabela1[Data padronizada],0))</f>
        <v>54.460672238876256</v>
      </c>
      <c r="I51" s="166">
        <f>E51*INDEX(Tabela1[IPCA (dez/1993 = 100)],MATCH(EOMONTH($J$2,0),Tabela1[Data padronizada],0))/INDEX(Tabela1[IPCA (dez/1993 = 100)],MATCH(EOMONTH($A51,0),Tabela1[Data padronizada],0))</f>
        <v>54.460672238876256</v>
      </c>
      <c r="J51" s="166">
        <f>F51*INDEX(Tabela1[IPCA (dez/1993 = 100)],MATCH(EOMONTH($J$2,0),Tabela1[Data padronizada],0))/INDEX(Tabela1[IPCA (dez/1993 = 100)],MATCH(EOMONTH($A51,0),Tabela1[Data padronizada],0))</f>
        <v>54.460672238876256</v>
      </c>
    </row>
    <row r="52" spans="1:10" x14ac:dyDescent="0.2">
      <c r="A52" s="161">
        <v>38322</v>
      </c>
      <c r="B52" s="131">
        <f t="shared" si="0"/>
        <v>12</v>
      </c>
      <c r="C52" s="162">
        <v>18.59</v>
      </c>
      <c r="D52" s="162">
        <v>18.59</v>
      </c>
      <c r="E52" s="162">
        <v>18.59</v>
      </c>
      <c r="F52" s="162">
        <v>18.59</v>
      </c>
      <c r="G52" s="166">
        <f>C52*INDEX(Tabela1[IPCA (dez/1993 = 100)],MATCH(EOMONTH($J$2,0),Tabela1[Data padronizada],0))/INDEX(Tabela1[IPCA (dez/1993 = 100)],MATCH(EOMONTH($A52,0),Tabela1[Data padronizada],0))</f>
        <v>53.996413010854887</v>
      </c>
      <c r="H52" s="166">
        <f>D52*INDEX(Tabela1[IPCA (dez/1993 = 100)],MATCH(EOMONTH($J$2,0),Tabela1[Data padronizada],0))/INDEX(Tabela1[IPCA (dez/1993 = 100)],MATCH(EOMONTH($A52,0),Tabela1[Data padronizada],0))</f>
        <v>53.996413010854887</v>
      </c>
      <c r="I52" s="166">
        <f>E52*INDEX(Tabela1[IPCA (dez/1993 = 100)],MATCH(EOMONTH($J$2,0),Tabela1[Data padronizada],0))/INDEX(Tabela1[IPCA (dez/1993 = 100)],MATCH(EOMONTH($A52,0),Tabela1[Data padronizada],0))</f>
        <v>53.996413010854887</v>
      </c>
      <c r="J52" s="166">
        <f>F52*INDEX(Tabela1[IPCA (dez/1993 = 100)],MATCH(EOMONTH($J$2,0),Tabela1[Data padronizada],0))/INDEX(Tabela1[IPCA (dez/1993 = 100)],MATCH(EOMONTH($A52,0),Tabela1[Data padronizada],0))</f>
        <v>53.996413010854887</v>
      </c>
    </row>
    <row r="53" spans="1:10" x14ac:dyDescent="0.2">
      <c r="A53" s="161">
        <v>38353</v>
      </c>
      <c r="B53" s="131">
        <f t="shared" si="0"/>
        <v>1</v>
      </c>
      <c r="C53" s="162">
        <v>18.329999999999998</v>
      </c>
      <c r="D53" s="162">
        <v>18.329999999999998</v>
      </c>
      <c r="E53" s="162">
        <v>18.329999999999998</v>
      </c>
      <c r="F53" s="162">
        <v>18.329999999999998</v>
      </c>
      <c r="G53" s="166">
        <f>C53*INDEX(Tabela1[IPCA (dez/1993 = 100)],MATCH(EOMONTH($J$2,0),Tabela1[Data padronizada],0))/INDEX(Tabela1[IPCA (dez/1993 = 100)],MATCH(EOMONTH($A53,0),Tabela1[Data padronizada],0))</f>
        <v>52.934282025671102</v>
      </c>
      <c r="H53" s="166">
        <f>D53*INDEX(Tabela1[IPCA (dez/1993 = 100)],MATCH(EOMONTH($J$2,0),Tabela1[Data padronizada],0))/INDEX(Tabela1[IPCA (dez/1993 = 100)],MATCH(EOMONTH($A53,0),Tabela1[Data padronizada],0))</f>
        <v>52.934282025671102</v>
      </c>
      <c r="I53" s="166">
        <f>E53*INDEX(Tabela1[IPCA (dez/1993 = 100)],MATCH(EOMONTH($J$2,0),Tabela1[Data padronizada],0))/INDEX(Tabela1[IPCA (dez/1993 = 100)],MATCH(EOMONTH($A53,0),Tabela1[Data padronizada],0))</f>
        <v>52.934282025671102</v>
      </c>
      <c r="J53" s="166">
        <f>F53*INDEX(Tabela1[IPCA (dez/1993 = 100)],MATCH(EOMONTH($J$2,0),Tabela1[Data padronizada],0))/INDEX(Tabela1[IPCA (dez/1993 = 100)],MATCH(EOMONTH($A53,0),Tabela1[Data padronizada],0))</f>
        <v>52.934282025671102</v>
      </c>
    </row>
    <row r="54" spans="1:10" x14ac:dyDescent="0.2">
      <c r="A54" s="161">
        <v>38384</v>
      </c>
      <c r="B54" s="131">
        <f t="shared" si="0"/>
        <v>2</v>
      </c>
      <c r="C54" s="162">
        <v>18.329999999999998</v>
      </c>
      <c r="D54" s="162">
        <v>18.989999999999998</v>
      </c>
      <c r="E54" s="162">
        <v>18.329999999999998</v>
      </c>
      <c r="F54" s="162">
        <v>18.329999999999998</v>
      </c>
      <c r="G54" s="166">
        <f>C54*INDEX(Tabela1[IPCA (dez/1993 = 100)],MATCH(EOMONTH($J$2,0),Tabela1[Data padronizada],0))/INDEX(Tabela1[IPCA (dez/1993 = 100)],MATCH(EOMONTH($A54,0),Tabela1[Data padronizada],0))</f>
        <v>52.623708298483351</v>
      </c>
      <c r="H54" s="166">
        <f>D54*INDEX(Tabela1[IPCA (dez/1993 = 100)],MATCH(EOMONTH($J$2,0),Tabela1[Data padronizada],0))/INDEX(Tabela1[IPCA (dez/1993 = 100)],MATCH(EOMONTH($A54,0),Tabela1[Data padronizada],0))</f>
        <v>54.518506305957388</v>
      </c>
      <c r="I54" s="166">
        <f>E54*INDEX(Tabela1[IPCA (dez/1993 = 100)],MATCH(EOMONTH($J$2,0),Tabela1[Data padronizada],0))/INDEX(Tabela1[IPCA (dez/1993 = 100)],MATCH(EOMONTH($A54,0),Tabela1[Data padronizada],0))</f>
        <v>52.623708298483351</v>
      </c>
      <c r="J54" s="166">
        <f>F54*INDEX(Tabela1[IPCA (dez/1993 = 100)],MATCH(EOMONTH($J$2,0),Tabela1[Data padronizada],0))/INDEX(Tabela1[IPCA (dez/1993 = 100)],MATCH(EOMONTH($A54,0),Tabela1[Data padronizada],0))</f>
        <v>52.623708298483351</v>
      </c>
    </row>
    <row r="55" spans="1:10" x14ac:dyDescent="0.2">
      <c r="A55" s="161">
        <v>38412</v>
      </c>
      <c r="B55" s="131">
        <f t="shared" si="0"/>
        <v>3</v>
      </c>
      <c r="C55" s="162">
        <v>18.329999999999998</v>
      </c>
      <c r="D55" s="162">
        <v>27.3</v>
      </c>
      <c r="E55" s="162">
        <v>18.329999999999998</v>
      </c>
      <c r="F55" s="162">
        <v>18.329999999999998</v>
      </c>
      <c r="G55" s="166">
        <f>C55*INDEX(Tabela1[IPCA (dez/1993 = 100)],MATCH(EOMONTH($J$2,0),Tabela1[Data padronizada],0))/INDEX(Tabela1[IPCA (dez/1993 = 100)],MATCH(EOMONTH($A55,0),Tabela1[Data padronizada],0))</f>
        <v>52.304759753795253</v>
      </c>
      <c r="H55" s="166">
        <f>D55*INDEX(Tabela1[IPCA (dez/1993 = 100)],MATCH(EOMONTH($J$2,0),Tabela1[Data padronizada],0))/INDEX(Tabela1[IPCA (dez/1993 = 100)],MATCH(EOMONTH($A55,0),Tabela1[Data padronizada],0))</f>
        <v>77.900706016290812</v>
      </c>
      <c r="I55" s="166">
        <f>E55*INDEX(Tabela1[IPCA (dez/1993 = 100)],MATCH(EOMONTH($J$2,0),Tabela1[Data padronizada],0))/INDEX(Tabela1[IPCA (dez/1993 = 100)],MATCH(EOMONTH($A55,0),Tabela1[Data padronizada],0))</f>
        <v>52.304759753795253</v>
      </c>
      <c r="J55" s="166">
        <f>F55*INDEX(Tabela1[IPCA (dez/1993 = 100)],MATCH(EOMONTH($J$2,0),Tabela1[Data padronizada],0))/INDEX(Tabela1[IPCA (dez/1993 = 100)],MATCH(EOMONTH($A55,0),Tabela1[Data padronizada],0))</f>
        <v>52.304759753795253</v>
      </c>
    </row>
    <row r="56" spans="1:10" x14ac:dyDescent="0.2">
      <c r="A56" s="161">
        <v>38443</v>
      </c>
      <c r="B56" s="131">
        <f t="shared" si="0"/>
        <v>4</v>
      </c>
      <c r="C56" s="162">
        <v>24.88</v>
      </c>
      <c r="D56" s="162">
        <v>83.97</v>
      </c>
      <c r="E56" s="162">
        <v>18.329999999999998</v>
      </c>
      <c r="F56" s="162">
        <v>18.87</v>
      </c>
      <c r="G56" s="166">
        <f>C56*INDEX(Tabela1[IPCA (dez/1993 = 100)],MATCH(EOMONTH($J$2,0),Tabela1[Data padronizada],0))/INDEX(Tabela1[IPCA (dez/1993 = 100)],MATCH(EOMONTH($A56,0),Tabela1[Data padronizada],0))</f>
        <v>70.383013020124963</v>
      </c>
      <c r="H56" s="166">
        <f>D56*INDEX(Tabela1[IPCA (dez/1993 = 100)],MATCH(EOMONTH($J$2,0),Tabela1[Data padronizada],0))/INDEX(Tabela1[IPCA (dez/1993 = 100)],MATCH(EOMONTH($A56,0),Tabela1[Data padronizada],0))</f>
        <v>237.54266894292178</v>
      </c>
      <c r="I56" s="166">
        <f>E56*INDEX(Tabela1[IPCA (dez/1993 = 100)],MATCH(EOMONTH($J$2,0),Tabela1[Data padronizada],0))/INDEX(Tabela1[IPCA (dez/1993 = 100)],MATCH(EOMONTH($A56,0),Tabela1[Data padronizada],0))</f>
        <v>51.853723016836433</v>
      </c>
      <c r="J56" s="166">
        <f>F56*INDEX(Tabela1[IPCA (dez/1993 = 100)],MATCH(EOMONTH($J$2,0),Tabela1[Data padronizada],0))/INDEX(Tabela1[IPCA (dez/1993 = 100)],MATCH(EOMONTH($A56,0),Tabela1[Data padronizada],0))</f>
        <v>53.381328604893817</v>
      </c>
    </row>
    <row r="57" spans="1:10" x14ac:dyDescent="0.2">
      <c r="A57" s="161">
        <v>38473</v>
      </c>
      <c r="B57" s="131">
        <f t="shared" si="0"/>
        <v>5</v>
      </c>
      <c r="C57" s="162">
        <v>43.96</v>
      </c>
      <c r="D57" s="162">
        <v>79.349999999999994</v>
      </c>
      <c r="E57" s="162">
        <v>18.329999999999998</v>
      </c>
      <c r="F57" s="162">
        <v>20.28</v>
      </c>
      <c r="G57" s="166">
        <f>C57*INDEX(Tabela1[IPCA (dez/1993 = 100)],MATCH(EOMONTH($J$2,0),Tabela1[Data padronizada],0))/INDEX(Tabela1[IPCA (dez/1993 = 100)],MATCH(EOMONTH($A57,0),Tabela1[Data padronizada],0))</f>
        <v>123.7519874918188</v>
      </c>
      <c r="H57" s="166">
        <f>D57*INDEX(Tabela1[IPCA (dez/1993 = 100)],MATCH(EOMONTH($J$2,0),Tabela1[Data padronizada],0))/INDEX(Tabela1[IPCA (dez/1993 = 100)],MATCH(EOMONTH($A57,0),Tabela1[Data padronizada],0))</f>
        <v>223.37853065231619</v>
      </c>
      <c r="I57" s="166">
        <f>E57*INDEX(Tabela1[IPCA (dez/1993 = 100)],MATCH(EOMONTH($J$2,0),Tabela1[Data padronizada],0))/INDEX(Tabela1[IPCA (dez/1993 = 100)],MATCH(EOMONTH($A57,0),Tabela1[Data padronizada],0))</f>
        <v>51.600862846338451</v>
      </c>
      <c r="J57" s="166">
        <f>F57*INDEX(Tabela1[IPCA (dez/1993 = 100)],MATCH(EOMONTH($J$2,0),Tabela1[Data padronizada],0))/INDEX(Tabela1[IPCA (dez/1993 = 100)],MATCH(EOMONTH($A57,0),Tabela1[Data padronizada],0))</f>
        <v>57.090316340629784</v>
      </c>
    </row>
    <row r="58" spans="1:10" x14ac:dyDescent="0.2">
      <c r="A58" s="161">
        <v>38504</v>
      </c>
      <c r="B58" s="131">
        <f t="shared" si="0"/>
        <v>6</v>
      </c>
      <c r="C58" s="162">
        <v>26.45</v>
      </c>
      <c r="D58" s="162">
        <v>24.07</v>
      </c>
      <c r="E58" s="162">
        <v>18.329999999999998</v>
      </c>
      <c r="F58" s="162">
        <v>25.42</v>
      </c>
      <c r="G58" s="166">
        <f>C58*INDEX(Tabela1[IPCA (dez/1993 = 100)],MATCH(EOMONTH($J$2,0),Tabela1[Data padronizada],0))/INDEX(Tabela1[IPCA (dez/1993 = 100)],MATCH(EOMONTH($A58,0),Tabela1[Data padronizada],0))</f>
        <v>74.474554487852984</v>
      </c>
      <c r="H58" s="166">
        <f>D58*INDEX(Tabela1[IPCA (dez/1993 = 100)],MATCH(EOMONTH($J$2,0),Tabela1[Data padronizada],0))/INDEX(Tabela1[IPCA (dez/1993 = 100)],MATCH(EOMONTH($A58,0),Tabela1[Data padronizada],0))</f>
        <v>67.773252420514979</v>
      </c>
      <c r="I58" s="166">
        <f>E58*INDEX(Tabela1[IPCA (dez/1993 = 100)],MATCH(EOMONTH($J$2,0),Tabela1[Data padronizada],0))/INDEX(Tabela1[IPCA (dez/1993 = 100)],MATCH(EOMONTH($A58,0),Tabela1[Data padronizada],0))</f>
        <v>51.611288611052743</v>
      </c>
      <c r="J58" s="166">
        <f>F58*INDEX(Tabela1[IPCA (dez/1993 = 100)],MATCH(EOMONTH($J$2,0),Tabela1[Data padronizada],0))/INDEX(Tabela1[IPCA (dez/1993 = 100)],MATCH(EOMONTH($A58,0),Tabela1[Data padronizada],0))</f>
        <v>71.574411156189896</v>
      </c>
    </row>
    <row r="59" spans="1:10" x14ac:dyDescent="0.2">
      <c r="A59" s="161">
        <v>38534</v>
      </c>
      <c r="B59" s="131">
        <f t="shared" si="0"/>
        <v>7</v>
      </c>
      <c r="C59" s="162">
        <v>31.74</v>
      </c>
      <c r="D59" s="162">
        <v>31.56</v>
      </c>
      <c r="E59" s="162">
        <v>18.329999999999998</v>
      </c>
      <c r="F59" s="162">
        <v>31.74</v>
      </c>
      <c r="G59" s="166">
        <f>C59*INDEX(Tabela1[IPCA (dez/1993 = 100)],MATCH(EOMONTH($J$2,0),Tabela1[Data padronizada],0))/INDEX(Tabela1[IPCA (dez/1993 = 100)],MATCH(EOMONTH($A59,0),Tabela1[Data padronizada],0))</f>
        <v>89.146480307311549</v>
      </c>
      <c r="H59" s="166">
        <f>D59*INDEX(Tabela1[IPCA (dez/1993 = 100)],MATCH(EOMONTH($J$2,0),Tabela1[Data padronizada],0))/INDEX(Tabela1[IPCA (dez/1993 = 100)],MATCH(EOMONTH($A59,0),Tabela1[Data padronizada],0))</f>
        <v>88.640923708215269</v>
      </c>
      <c r="I59" s="166">
        <f>E59*INDEX(Tabela1[IPCA (dez/1993 = 100)],MATCH(EOMONTH($J$2,0),Tabela1[Data padronizada],0))/INDEX(Tabela1[IPCA (dez/1993 = 100)],MATCH(EOMONTH($A59,0),Tabela1[Data padronizada],0))</f>
        <v>51.482513674638334</v>
      </c>
      <c r="J59" s="166">
        <f>F59*INDEX(Tabela1[IPCA (dez/1993 = 100)],MATCH(EOMONTH($J$2,0),Tabela1[Data padronizada],0))/INDEX(Tabela1[IPCA (dez/1993 = 100)],MATCH(EOMONTH($A59,0),Tabela1[Data padronizada],0))</f>
        <v>89.146480307311549</v>
      </c>
    </row>
    <row r="60" spans="1:10" x14ac:dyDescent="0.2">
      <c r="A60" s="161">
        <v>38565</v>
      </c>
      <c r="B60" s="131">
        <f t="shared" si="0"/>
        <v>8</v>
      </c>
      <c r="C60" s="162">
        <v>34.51</v>
      </c>
      <c r="D60" s="162">
        <v>34.51</v>
      </c>
      <c r="E60" s="162">
        <v>18.5</v>
      </c>
      <c r="F60" s="162">
        <v>34.51</v>
      </c>
      <c r="G60" s="166">
        <f>C60*INDEX(Tabela1[IPCA (dez/1993 = 100)],MATCH(EOMONTH($J$2,0),Tabela1[Data padronizada],0))/INDEX(Tabela1[IPCA (dez/1993 = 100)],MATCH(EOMONTH($A60,0),Tabela1[Data padronizada],0))</f>
        <v>96.761841180802293</v>
      </c>
      <c r="H60" s="166">
        <f>D60*INDEX(Tabela1[IPCA (dez/1993 = 100)],MATCH(EOMONTH($J$2,0),Tabela1[Data padronizada],0))/INDEX(Tabela1[IPCA (dez/1993 = 100)],MATCH(EOMONTH($A60,0),Tabela1[Data padronizada],0))</f>
        <v>96.761841180802293</v>
      </c>
      <c r="I60" s="166">
        <f>E60*INDEX(Tabela1[IPCA (dez/1993 = 100)],MATCH(EOMONTH($J$2,0),Tabela1[Data padronizada],0))/INDEX(Tabela1[IPCA (dez/1993 = 100)],MATCH(EOMONTH($A60,0),Tabela1[Data padronizada],0))</f>
        <v>51.871749111702194</v>
      </c>
      <c r="J60" s="166">
        <f>F60*INDEX(Tabela1[IPCA (dez/1993 = 100)],MATCH(EOMONTH($J$2,0),Tabela1[Data padronizada],0))/INDEX(Tabela1[IPCA (dez/1993 = 100)],MATCH(EOMONTH($A60,0),Tabela1[Data padronizada],0))</f>
        <v>96.761841180802293</v>
      </c>
    </row>
    <row r="61" spans="1:10" x14ac:dyDescent="0.2">
      <c r="A61" s="161">
        <v>38596</v>
      </c>
      <c r="B61" s="131">
        <f t="shared" si="0"/>
        <v>9</v>
      </c>
      <c r="C61" s="162">
        <v>31.94</v>
      </c>
      <c r="D61" s="162">
        <v>29.42</v>
      </c>
      <c r="E61" s="162">
        <v>18.399999999999999</v>
      </c>
      <c r="F61" s="162">
        <v>31.94</v>
      </c>
      <c r="G61" s="166">
        <f>C61*INDEX(Tabela1[IPCA (dez/1993 = 100)],MATCH(EOMONTH($J$2,0),Tabela1[Data padronizada],0))/INDEX(Tabela1[IPCA (dez/1993 = 100)],MATCH(EOMONTH($A61,0),Tabela1[Data padronizada],0))</f>
        <v>89.243443353289578</v>
      </c>
      <c r="H61" s="166">
        <f>D61*INDEX(Tabela1[IPCA (dez/1993 = 100)],MATCH(EOMONTH($J$2,0),Tabela1[Data padronizada],0))/INDEX(Tabela1[IPCA (dez/1993 = 100)],MATCH(EOMONTH($A61,0),Tabela1[Data padronizada],0))</f>
        <v>82.202320083086391</v>
      </c>
      <c r="I61" s="166">
        <f>E61*INDEX(Tabela1[IPCA (dez/1993 = 100)],MATCH(EOMONTH($J$2,0),Tabela1[Data padronizada],0))/INDEX(Tabela1[IPCA (dez/1993 = 100)],MATCH(EOMONTH($A61,0),Tabela1[Data padronizada],0))</f>
        <v>51.411376258626426</v>
      </c>
      <c r="J61" s="166">
        <f>F61*INDEX(Tabela1[IPCA (dez/1993 = 100)],MATCH(EOMONTH($J$2,0),Tabela1[Data padronizada],0))/INDEX(Tabela1[IPCA (dez/1993 = 100)],MATCH(EOMONTH($A61,0),Tabela1[Data padronizada],0))</f>
        <v>89.243443353289578</v>
      </c>
    </row>
    <row r="62" spans="1:10" x14ac:dyDescent="0.2">
      <c r="A62" s="161">
        <v>38626</v>
      </c>
      <c r="B62" s="131">
        <f t="shared" si="0"/>
        <v>10</v>
      </c>
      <c r="C62" s="162">
        <v>43.12</v>
      </c>
      <c r="D62" s="162">
        <v>18.829999999999998</v>
      </c>
      <c r="E62" s="162">
        <v>18.86</v>
      </c>
      <c r="F62" s="162">
        <v>43.12</v>
      </c>
      <c r="G62" s="166">
        <f>C62*INDEX(Tabela1[IPCA (dez/1993 = 100)],MATCH(EOMONTH($J$2,0),Tabela1[Data padronizada],0))/INDEX(Tabela1[IPCA (dez/1993 = 100)],MATCH(EOMONTH($A62,0),Tabela1[Data padronizada],0))</f>
        <v>119.58472145162769</v>
      </c>
      <c r="H62" s="166">
        <f>D62*INDEX(Tabela1[IPCA (dez/1993 = 100)],MATCH(EOMONTH($J$2,0),Tabela1[Data padronizada],0))/INDEX(Tabela1[IPCA (dez/1993 = 100)],MATCH(EOMONTH($A62,0),Tabela1[Data padronizada],0))</f>
        <v>52.221250114428315</v>
      </c>
      <c r="I62" s="166">
        <f>E62*INDEX(Tabela1[IPCA (dez/1993 = 100)],MATCH(EOMONTH($J$2,0),Tabela1[Data padronizada],0))/INDEX(Tabela1[IPCA (dez/1993 = 100)],MATCH(EOMONTH($A62,0),Tabela1[Data padronizada],0))</f>
        <v>52.304449132135851</v>
      </c>
      <c r="J62" s="166">
        <f>F62*INDEX(Tabela1[IPCA (dez/1993 = 100)],MATCH(EOMONTH($J$2,0),Tabela1[Data padronizada],0))/INDEX(Tabela1[IPCA (dez/1993 = 100)],MATCH(EOMONTH($A62,0),Tabela1[Data padronizada],0))</f>
        <v>119.58472145162769</v>
      </c>
    </row>
    <row r="63" spans="1:10" x14ac:dyDescent="0.2">
      <c r="A63" s="161">
        <v>38657</v>
      </c>
      <c r="B63" s="131">
        <f t="shared" si="0"/>
        <v>11</v>
      </c>
      <c r="C63" s="162">
        <v>35.729999999999997</v>
      </c>
      <c r="D63" s="162">
        <v>24.17</v>
      </c>
      <c r="E63" s="162">
        <v>19.79</v>
      </c>
      <c r="F63" s="162">
        <v>35.729999999999997</v>
      </c>
      <c r="G63" s="166">
        <f>C63*INDEX(Tabela1[IPCA (dez/1993 = 100)],MATCH(EOMONTH($J$2,0),Tabela1[Data padronizada],0))/INDEX(Tabela1[IPCA (dez/1993 = 100)],MATCH(EOMONTH($A63,0),Tabela1[Data padronizada],0))</f>
        <v>98.547965095336664</v>
      </c>
      <c r="H63" s="166">
        <f>D63*INDEX(Tabela1[IPCA (dez/1993 = 100)],MATCH(EOMONTH($J$2,0),Tabela1[Data padronizada],0))/INDEX(Tabela1[IPCA (dez/1993 = 100)],MATCH(EOMONTH($A63,0),Tabela1[Data padronizada],0))</f>
        <v>66.663988702890791</v>
      </c>
      <c r="I63" s="166">
        <f>E63*INDEX(Tabela1[IPCA (dez/1993 = 100)],MATCH(EOMONTH($J$2,0),Tabela1[Data padronizada],0))/INDEX(Tabela1[IPCA (dez/1993 = 100)],MATCH(EOMONTH($A63,0),Tabela1[Data padronizada],0))</f>
        <v>54.583381730666474</v>
      </c>
      <c r="J63" s="166">
        <f>F63*INDEX(Tabela1[IPCA (dez/1993 = 100)],MATCH(EOMONTH($J$2,0),Tabela1[Data padronizada],0))/INDEX(Tabela1[IPCA (dez/1993 = 100)],MATCH(EOMONTH($A63,0),Tabela1[Data padronizada],0))</f>
        <v>98.547965095336664</v>
      </c>
    </row>
    <row r="64" spans="1:10" x14ac:dyDescent="0.2">
      <c r="A64" s="161">
        <v>38687</v>
      </c>
      <c r="B64" s="131">
        <f t="shared" si="0"/>
        <v>12</v>
      </c>
      <c r="C64" s="162">
        <v>19.2</v>
      </c>
      <c r="D64" s="162">
        <v>19.190000000000001</v>
      </c>
      <c r="E64" s="162">
        <v>18.399999999999999</v>
      </c>
      <c r="F64" s="162">
        <v>19.2</v>
      </c>
      <c r="G64" s="166">
        <f>C64*INDEX(Tabela1[IPCA (dez/1993 = 100)],MATCH(EOMONTH($J$2,0),Tabela1[Data padronizada],0))/INDEX(Tabela1[IPCA (dez/1993 = 100)],MATCH(EOMONTH($A64,0),Tabela1[Data padronizada],0))</f>
        <v>52.766225447661121</v>
      </c>
      <c r="H64" s="166">
        <f>D64*INDEX(Tabela1[IPCA (dez/1993 = 100)],MATCH(EOMONTH($J$2,0),Tabela1[Data padronizada],0))/INDEX(Tabela1[IPCA (dez/1993 = 100)],MATCH(EOMONTH($A64,0),Tabela1[Data padronizada],0))</f>
        <v>52.738743038573801</v>
      </c>
      <c r="I64" s="166">
        <f>E64*INDEX(Tabela1[IPCA (dez/1993 = 100)],MATCH(EOMONTH($J$2,0),Tabela1[Data padronizada],0))/INDEX(Tabela1[IPCA (dez/1993 = 100)],MATCH(EOMONTH($A64,0),Tabela1[Data padronizada],0))</f>
        <v>50.567632720675235</v>
      </c>
      <c r="J64" s="166">
        <f>F64*INDEX(Tabela1[IPCA (dez/1993 = 100)],MATCH(EOMONTH($J$2,0),Tabela1[Data padronizada],0))/INDEX(Tabela1[IPCA (dez/1993 = 100)],MATCH(EOMONTH($A64,0),Tabela1[Data padronizada],0))</f>
        <v>52.766225447661121</v>
      </c>
    </row>
    <row r="65" spans="1:10" x14ac:dyDescent="0.2">
      <c r="A65" s="161">
        <v>38718</v>
      </c>
      <c r="B65" s="131">
        <f t="shared" si="0"/>
        <v>1</v>
      </c>
      <c r="C65" s="162">
        <v>28.64</v>
      </c>
      <c r="D65" s="162">
        <v>28.78</v>
      </c>
      <c r="E65" s="162">
        <v>19.14</v>
      </c>
      <c r="F65" s="162">
        <v>19.14</v>
      </c>
      <c r="G65" s="166">
        <f>C65*INDEX(Tabela1[IPCA (dez/1993 = 100)],MATCH(EOMONTH($J$2,0),Tabela1[Data padronizada],0))/INDEX(Tabela1[IPCA (dez/1993 = 100)],MATCH(EOMONTH($A65,0),Tabela1[Data padronizada],0))</f>
        <v>78.247921705171038</v>
      </c>
      <c r="H65" s="166">
        <f>D65*INDEX(Tabela1[IPCA (dez/1993 = 100)],MATCH(EOMONTH($J$2,0),Tabela1[Data padronizada],0))/INDEX(Tabela1[IPCA (dez/1993 = 100)],MATCH(EOMONTH($A65,0),Tabela1[Data padronizada],0))</f>
        <v>78.630418529148827</v>
      </c>
      <c r="I65" s="166">
        <f>E65*INDEX(Tabela1[IPCA (dez/1993 = 100)],MATCH(EOMONTH($J$2,0),Tabela1[Data padronizada],0))/INDEX(Tabela1[IPCA (dez/1993 = 100)],MATCH(EOMONTH($A65,0),Tabela1[Data padronizada],0))</f>
        <v>52.292780078106624</v>
      </c>
      <c r="J65" s="166">
        <f>F65*INDEX(Tabela1[IPCA (dez/1993 = 100)],MATCH(EOMONTH($J$2,0),Tabela1[Data padronizada],0))/INDEX(Tabela1[IPCA (dez/1993 = 100)],MATCH(EOMONTH($A65,0),Tabela1[Data padronizada],0))</f>
        <v>52.292780078106624</v>
      </c>
    </row>
    <row r="66" spans="1:10" x14ac:dyDescent="0.2">
      <c r="A66" s="161">
        <v>38749</v>
      </c>
      <c r="B66" s="131">
        <f t="shared" si="0"/>
        <v>2</v>
      </c>
      <c r="C66" s="162">
        <v>58.02</v>
      </c>
      <c r="D66" s="162">
        <v>63.63</v>
      </c>
      <c r="E66" s="162">
        <v>37.619999999999997</v>
      </c>
      <c r="F66" s="162">
        <v>29.2</v>
      </c>
      <c r="G66" s="166">
        <f>C66*INDEX(Tabela1[IPCA (dez/1993 = 100)],MATCH(EOMONTH($J$2,0),Tabela1[Data padronizada],0))/INDEX(Tabela1[IPCA (dez/1993 = 100)],MATCH(EOMONTH($A66,0),Tabela1[Data padronizada],0))</f>
        <v>157.87012667817342</v>
      </c>
      <c r="H66" s="166">
        <f>D66*INDEX(Tabela1[IPCA (dez/1993 = 100)],MATCH(EOMONTH($J$2,0),Tabela1[Data padronizada],0))/INDEX(Tabela1[IPCA (dez/1993 = 100)],MATCH(EOMONTH($A66,0),Tabela1[Data padronizada],0))</f>
        <v>173.13471493505989</v>
      </c>
      <c r="I66" s="166">
        <f>E66*INDEX(Tabela1[IPCA (dez/1993 = 100)],MATCH(EOMONTH($J$2,0),Tabela1[Data padronizada],0))/INDEX(Tabela1[IPCA (dez/1993 = 100)],MATCH(EOMONTH($A66,0),Tabela1[Data padronizada],0))</f>
        <v>102.36253301676805</v>
      </c>
      <c r="J66" s="166">
        <f>F66*INDEX(Tabela1[IPCA (dez/1993 = 100)],MATCH(EOMONTH($J$2,0),Tabela1[Data padronizada],0))/INDEX(Tabela1[IPCA (dez/1993 = 100)],MATCH(EOMONTH($A66,0),Tabela1[Data padronizada],0))</f>
        <v>79.452045829070371</v>
      </c>
    </row>
    <row r="67" spans="1:10" x14ac:dyDescent="0.2">
      <c r="A67" s="161">
        <v>38777</v>
      </c>
      <c r="B67" s="131">
        <f t="shared" si="0"/>
        <v>3</v>
      </c>
      <c r="C67" s="162">
        <v>28.56</v>
      </c>
      <c r="D67" s="162">
        <v>42.67</v>
      </c>
      <c r="E67" s="162">
        <v>36.1</v>
      </c>
      <c r="F67" s="162">
        <v>18.940000000000001</v>
      </c>
      <c r="G67" s="166">
        <f>C67*INDEX(Tabela1[IPCA (dez/1993 = 100)],MATCH(EOMONTH($J$2,0),Tabela1[Data padronizada],0))/INDEX(Tabela1[IPCA (dez/1993 = 100)],MATCH(EOMONTH($A67,0),Tabela1[Data padronizada],0))</f>
        <v>77.377952041931238</v>
      </c>
      <c r="H67" s="166">
        <f>D67*INDEX(Tabela1[IPCA (dez/1993 = 100)],MATCH(EOMONTH($J$2,0),Tabela1[Data padronizada],0))/INDEX(Tabela1[IPCA (dez/1993 = 100)],MATCH(EOMONTH($A67,0),Tabela1[Data padronizada],0))</f>
        <v>115.60634501502824</v>
      </c>
      <c r="I67" s="166">
        <f>E67*INDEX(Tabela1[IPCA (dez/1993 = 100)],MATCH(EOMONTH($J$2,0),Tabela1[Data padronizada],0))/INDEX(Tabela1[IPCA (dez/1993 = 100)],MATCH(EOMONTH($A67,0),Tabela1[Data padronizada],0))</f>
        <v>97.806164870928498</v>
      </c>
      <c r="J67" s="166">
        <f>F67*INDEX(Tabela1[IPCA (dez/1993 = 100)],MATCH(EOMONTH($J$2,0),Tabela1[Data padronizada],0))/INDEX(Tabela1[IPCA (dez/1993 = 100)],MATCH(EOMONTH($A67,0),Tabela1[Data padronizada],0))</f>
        <v>51.314370156658882</v>
      </c>
    </row>
    <row r="68" spans="1:10" x14ac:dyDescent="0.2">
      <c r="A68" s="161">
        <v>38808</v>
      </c>
      <c r="B68" s="131">
        <f t="shared" si="0"/>
        <v>4</v>
      </c>
      <c r="C68" s="162">
        <v>20.87</v>
      </c>
      <c r="D68" s="162">
        <v>21.06</v>
      </c>
      <c r="E68" s="162">
        <v>16.920000000000002</v>
      </c>
      <c r="F68" s="162">
        <v>16.920000000000002</v>
      </c>
      <c r="G68" s="166">
        <f>C68*INDEX(Tabela1[IPCA (dez/1993 = 100)],MATCH(EOMONTH($J$2,0),Tabela1[Data padronizada],0))/INDEX(Tabela1[IPCA (dez/1993 = 100)],MATCH(EOMONTH($A68,0),Tabela1[Data padronizada],0))</f>
        <v>56.42486867683521</v>
      </c>
      <c r="H68" s="166">
        <f>D68*INDEX(Tabela1[IPCA (dez/1993 = 100)],MATCH(EOMONTH($J$2,0),Tabela1[Data padronizada],0))/INDEX(Tabela1[IPCA (dez/1993 = 100)],MATCH(EOMONTH($A68,0),Tabela1[Data padronizada],0))</f>
        <v>56.938559383524172</v>
      </c>
      <c r="I68" s="166">
        <f>E68*INDEX(Tabela1[IPCA (dez/1993 = 100)],MATCH(EOMONTH($J$2,0),Tabela1[Data padronizada],0))/INDEX(Tabela1[IPCA (dez/1993 = 100)],MATCH(EOMONTH($A68,0),Tabela1[Data padronizada],0))</f>
        <v>45.745509248301474</v>
      </c>
      <c r="J68" s="166">
        <f>F68*INDEX(Tabela1[IPCA (dez/1993 = 100)],MATCH(EOMONTH($J$2,0),Tabela1[Data padronizada],0))/INDEX(Tabela1[IPCA (dez/1993 = 100)],MATCH(EOMONTH($A68,0),Tabela1[Data padronizada],0))</f>
        <v>45.745509248301474</v>
      </c>
    </row>
    <row r="69" spans="1:10" x14ac:dyDescent="0.2">
      <c r="A69" s="161">
        <v>38838</v>
      </c>
      <c r="B69" s="131">
        <f t="shared" ref="B69:B132" si="6">MONTH(A69)</f>
        <v>5</v>
      </c>
      <c r="C69" s="162">
        <v>51.91</v>
      </c>
      <c r="D69" s="162">
        <v>52.51</v>
      </c>
      <c r="E69" s="162">
        <v>19.79</v>
      </c>
      <c r="F69" s="162">
        <v>16.97</v>
      </c>
      <c r="G69" s="166">
        <f>C69*INDEX(Tabela1[IPCA (dez/1993 = 100)],MATCH(EOMONTH($J$2,0),Tabela1[Data padronizada],0))/INDEX(Tabela1[IPCA (dez/1993 = 100)],MATCH(EOMONTH($A69,0),Tabela1[Data padronizada],0))</f>
        <v>140.20535229338594</v>
      </c>
      <c r="H69" s="166">
        <f>D69*INDEX(Tabela1[IPCA (dez/1993 = 100)],MATCH(EOMONTH($J$2,0),Tabela1[Data padronizada],0))/INDEX(Tabela1[IPCA (dez/1993 = 100)],MATCH(EOMONTH($A69,0),Tabela1[Data padronizada],0))</f>
        <v>141.82591117175295</v>
      </c>
      <c r="I69" s="166">
        <f>E69*INDEX(Tabela1[IPCA (dez/1993 = 100)],MATCH(EOMONTH($J$2,0),Tabela1[Data padronizada],0))/INDEX(Tabela1[IPCA (dez/1993 = 100)],MATCH(EOMONTH($A69,0),Tabela1[Data padronizada],0))</f>
        <v>53.451433671471932</v>
      </c>
      <c r="J69" s="166">
        <f>F69*INDEX(Tabela1[IPCA (dez/1993 = 100)],MATCH(EOMONTH($J$2,0),Tabela1[Data padronizada],0))/INDEX(Tabela1[IPCA (dez/1993 = 100)],MATCH(EOMONTH($A69,0),Tabela1[Data padronizada],0))</f>
        <v>45.834806943146972</v>
      </c>
    </row>
    <row r="70" spans="1:10" x14ac:dyDescent="0.2">
      <c r="A70" s="161">
        <v>38869</v>
      </c>
      <c r="B70" s="131">
        <f t="shared" si="6"/>
        <v>6</v>
      </c>
      <c r="C70" s="162">
        <v>67.89</v>
      </c>
      <c r="D70" s="162">
        <v>70.010000000000005</v>
      </c>
      <c r="E70" s="162">
        <v>23.44</v>
      </c>
      <c r="F70" s="162">
        <v>44.84</v>
      </c>
      <c r="G70" s="166">
        <f>C70*INDEX(Tabela1[IPCA (dez/1993 = 100)],MATCH(EOMONTH($J$2,0),Tabela1[Data padronizada],0))/INDEX(Tabela1[IPCA (dez/1993 = 100)],MATCH(EOMONTH($A70,0),Tabela1[Data padronizada],0))</f>
        <v>183.75228776525702</v>
      </c>
      <c r="H70" s="166">
        <f>D70*INDEX(Tabela1[IPCA (dez/1993 = 100)],MATCH(EOMONTH($J$2,0),Tabela1[Data padronizada],0))/INDEX(Tabela1[IPCA (dez/1993 = 100)],MATCH(EOMONTH($A70,0),Tabela1[Data padronizada],0))</f>
        <v>189.49031766748629</v>
      </c>
      <c r="I70" s="166">
        <f>E70*INDEX(Tabela1[IPCA (dez/1993 = 100)],MATCH(EOMONTH($J$2,0),Tabela1[Data padronizada],0))/INDEX(Tabela1[IPCA (dez/1993 = 100)],MATCH(EOMONTH($A70,0),Tabela1[Data padronizada],0))</f>
        <v>63.44312306993114</v>
      </c>
      <c r="J70" s="166">
        <f>F70*INDEX(Tabela1[IPCA (dez/1993 = 100)],MATCH(EOMONTH($J$2,0),Tabela1[Data padronizada],0))/INDEX(Tabela1[IPCA (dez/1993 = 100)],MATCH(EOMONTH($A70,0),Tabela1[Data padronizada],0))</f>
        <v>121.36474566790582</v>
      </c>
    </row>
    <row r="71" spans="1:10" x14ac:dyDescent="0.2">
      <c r="A71" s="161">
        <v>38899</v>
      </c>
      <c r="B71" s="131">
        <f t="shared" si="6"/>
        <v>7</v>
      </c>
      <c r="C71" s="162">
        <v>90.9</v>
      </c>
      <c r="D71" s="162">
        <v>91.44</v>
      </c>
      <c r="E71" s="162">
        <v>30.61</v>
      </c>
      <c r="F71" s="162">
        <v>90.9</v>
      </c>
      <c r="G71" s="166">
        <f>C71*INDEX(Tabela1[IPCA (dez/1993 = 100)],MATCH(EOMONTH($J$2,0),Tabela1[Data padronizada],0))/INDEX(Tabela1[IPCA (dez/1993 = 100)],MATCH(EOMONTH($A71,0),Tabela1[Data padronizada],0))</f>
        <v>245.56511933562857</v>
      </c>
      <c r="H71" s="166">
        <f>D71*INDEX(Tabela1[IPCA (dez/1993 = 100)],MATCH(EOMONTH($J$2,0),Tabela1[Data padronizada],0))/INDEX(Tabela1[IPCA (dez/1993 = 100)],MATCH(EOMONTH($A71,0),Tabela1[Data padronizada],0))</f>
        <v>247.0239220247511</v>
      </c>
      <c r="I71" s="166">
        <f>E71*INDEX(Tabela1[IPCA (dez/1993 = 100)],MATCH(EOMONTH($J$2,0),Tabela1[Data padronizada],0))/INDEX(Tabela1[IPCA (dez/1993 = 100)],MATCH(EOMONTH($A71,0),Tabela1[Data padronizada],0))</f>
        <v>82.692500581557638</v>
      </c>
      <c r="J71" s="166">
        <f>F71*INDEX(Tabela1[IPCA (dez/1993 = 100)],MATCH(EOMONTH($J$2,0),Tabela1[Data padronizada],0))/INDEX(Tabela1[IPCA (dez/1993 = 100)],MATCH(EOMONTH($A71,0),Tabela1[Data padronizada],0))</f>
        <v>245.56511933562857</v>
      </c>
    </row>
    <row r="72" spans="1:10" x14ac:dyDescent="0.2">
      <c r="A72" s="161">
        <v>38930</v>
      </c>
      <c r="B72" s="131">
        <f t="shared" si="6"/>
        <v>8</v>
      </c>
      <c r="C72" s="162">
        <v>104.98</v>
      </c>
      <c r="D72" s="162">
        <v>105.19</v>
      </c>
      <c r="E72" s="162">
        <v>51.94</v>
      </c>
      <c r="F72" s="162">
        <v>104.98</v>
      </c>
      <c r="G72" s="166">
        <f>C72*INDEX(Tabela1[IPCA (dez/1993 = 100)],MATCH(EOMONTH($J$2,0),Tabela1[Data padronizada],0))/INDEX(Tabela1[IPCA (dez/1993 = 100)],MATCH(EOMONTH($A72,0),Tabela1[Data padronizada],0))</f>
        <v>283.46027900812612</v>
      </c>
      <c r="H72" s="166">
        <f>D72*INDEX(Tabela1[IPCA (dez/1993 = 100)],MATCH(EOMONTH($J$2,0),Tabela1[Data padronizada],0))/INDEX(Tabela1[IPCA (dez/1993 = 100)],MATCH(EOMONTH($A72,0),Tabela1[Data padronizada],0))</f>
        <v>284.02730757158298</v>
      </c>
      <c r="I72" s="166">
        <f>E72*INDEX(Tabela1[IPCA (dez/1993 = 100)],MATCH(EOMONTH($J$2,0),Tabela1[Data padronizada],0))/INDEX(Tabela1[IPCA (dez/1993 = 100)],MATCH(EOMONTH($A72,0),Tabela1[Data padronizada],0))</f>
        <v>140.24506469500923</v>
      </c>
      <c r="J72" s="166">
        <f>F72*INDEX(Tabela1[IPCA (dez/1993 = 100)],MATCH(EOMONTH($J$2,0),Tabela1[Data padronizada],0))/INDEX(Tabela1[IPCA (dez/1993 = 100)],MATCH(EOMONTH($A72,0),Tabela1[Data padronizada],0))</f>
        <v>283.46027900812612</v>
      </c>
    </row>
    <row r="73" spans="1:10" x14ac:dyDescent="0.2">
      <c r="A73" s="161">
        <v>38961</v>
      </c>
      <c r="B73" s="131">
        <f t="shared" si="6"/>
        <v>9</v>
      </c>
      <c r="C73" s="162">
        <v>123.88</v>
      </c>
      <c r="D73" s="162">
        <v>123.88</v>
      </c>
      <c r="E73" s="162">
        <v>68.56</v>
      </c>
      <c r="F73" s="162">
        <v>123.88</v>
      </c>
      <c r="G73" s="166">
        <f>C73*INDEX(Tabela1[IPCA (dez/1993 = 100)],MATCH(EOMONTH($J$2,0),Tabela1[Data padronizada],0))/INDEX(Tabela1[IPCA (dez/1993 = 100)],MATCH(EOMONTH($A73,0),Tabela1[Data padronizada],0))</f>
        <v>333.79178310821004</v>
      </c>
      <c r="H73" s="166">
        <f>D73*INDEX(Tabela1[IPCA (dez/1993 = 100)],MATCH(EOMONTH($J$2,0),Tabela1[Data padronizada],0))/INDEX(Tabela1[IPCA (dez/1993 = 100)],MATCH(EOMONTH($A73,0),Tabela1[Data padronizada],0))</f>
        <v>333.79178310821004</v>
      </c>
      <c r="I73" s="166">
        <f>E73*INDEX(Tabela1[IPCA (dez/1993 = 100)],MATCH(EOMONTH($J$2,0),Tabela1[Data padronizada],0))/INDEX(Tabela1[IPCA (dez/1993 = 100)],MATCH(EOMONTH($A73,0),Tabela1[Data padronizada],0))</f>
        <v>184.73332781642623</v>
      </c>
      <c r="J73" s="166">
        <f>F73*INDEX(Tabela1[IPCA (dez/1993 = 100)],MATCH(EOMONTH($J$2,0),Tabela1[Data padronizada],0))/INDEX(Tabela1[IPCA (dez/1993 = 100)],MATCH(EOMONTH($A73,0),Tabela1[Data padronizada],0))</f>
        <v>333.79178310821004</v>
      </c>
    </row>
    <row r="74" spans="1:10" x14ac:dyDescent="0.2">
      <c r="A74" s="161">
        <v>38991</v>
      </c>
      <c r="B74" s="131">
        <f t="shared" si="6"/>
        <v>10</v>
      </c>
      <c r="C74" s="162">
        <v>92.42</v>
      </c>
      <c r="D74" s="162">
        <v>92.42</v>
      </c>
      <c r="E74" s="162">
        <v>46.25</v>
      </c>
      <c r="F74" s="162">
        <v>92.42</v>
      </c>
      <c r="G74" s="166">
        <f>C74*INDEX(Tabela1[IPCA (dez/1993 = 100)],MATCH(EOMONTH($J$2,0),Tabela1[Data padronizada],0))/INDEX(Tabela1[IPCA (dez/1993 = 100)],MATCH(EOMONTH($A74,0),Tabela1[Data padronizada],0))</f>
        <v>248.20482933259333</v>
      </c>
      <c r="H74" s="166">
        <f>D74*INDEX(Tabela1[IPCA (dez/1993 = 100)],MATCH(EOMONTH($J$2,0),Tabela1[Data padronizada],0))/INDEX(Tabela1[IPCA (dez/1993 = 100)],MATCH(EOMONTH($A74,0),Tabela1[Data padronizada],0))</f>
        <v>248.20482933259333</v>
      </c>
      <c r="I74" s="166">
        <f>E74*INDEX(Tabela1[IPCA (dez/1993 = 100)],MATCH(EOMONTH($J$2,0),Tabela1[Data padronizada],0))/INDEX(Tabela1[IPCA (dez/1993 = 100)],MATCH(EOMONTH($A74,0),Tabela1[Data padronizada],0))</f>
        <v>124.20983939225754</v>
      </c>
      <c r="J74" s="166">
        <f>F74*INDEX(Tabela1[IPCA (dez/1993 = 100)],MATCH(EOMONTH($J$2,0),Tabela1[Data padronizada],0))/INDEX(Tabela1[IPCA (dez/1993 = 100)],MATCH(EOMONTH($A74,0),Tabela1[Data padronizada],0))</f>
        <v>248.20482933259333</v>
      </c>
    </row>
    <row r="75" spans="1:10" x14ac:dyDescent="0.2">
      <c r="A75" s="161">
        <v>39022</v>
      </c>
      <c r="B75" s="131">
        <f t="shared" si="6"/>
        <v>11</v>
      </c>
      <c r="C75" s="162">
        <v>80.819999999999993</v>
      </c>
      <c r="D75" s="162">
        <v>80.819999999999993</v>
      </c>
      <c r="E75" s="162">
        <v>24.4</v>
      </c>
      <c r="F75" s="162">
        <v>80.819999999999993</v>
      </c>
      <c r="G75" s="166">
        <f>C75*INDEX(Tabela1[IPCA (dez/1993 = 100)],MATCH(EOMONTH($J$2,0),Tabela1[Data padronizada],0))/INDEX(Tabela1[IPCA (dez/1993 = 100)],MATCH(EOMONTH($A75,0),Tabela1[Data padronizada],0))</f>
        <v>216.38112850424199</v>
      </c>
      <c r="H75" s="166">
        <f>D75*INDEX(Tabela1[IPCA (dez/1993 = 100)],MATCH(EOMONTH($J$2,0),Tabela1[Data padronizada],0))/INDEX(Tabela1[IPCA (dez/1993 = 100)],MATCH(EOMONTH($A75,0),Tabela1[Data padronizada],0))</f>
        <v>216.38112850424199</v>
      </c>
      <c r="I75" s="166">
        <f>E75*INDEX(Tabela1[IPCA (dez/1993 = 100)],MATCH(EOMONTH($J$2,0),Tabela1[Data padronizada],0))/INDEX(Tabela1[IPCA (dez/1993 = 100)],MATCH(EOMONTH($A75,0),Tabela1[Data padronizada],0))</f>
        <v>65.326646071560319</v>
      </c>
      <c r="J75" s="166">
        <f>F75*INDEX(Tabela1[IPCA (dez/1993 = 100)],MATCH(EOMONTH($J$2,0),Tabela1[Data padronizada],0))/INDEX(Tabela1[IPCA (dez/1993 = 100)],MATCH(EOMONTH($A75,0),Tabela1[Data padronizada],0))</f>
        <v>216.38112850424199</v>
      </c>
    </row>
    <row r="76" spans="1:10" x14ac:dyDescent="0.2">
      <c r="A76" s="161">
        <v>39052</v>
      </c>
      <c r="B76" s="131">
        <f t="shared" si="6"/>
        <v>12</v>
      </c>
      <c r="C76" s="162">
        <v>58.75</v>
      </c>
      <c r="D76" s="162">
        <v>59.18</v>
      </c>
      <c r="E76" s="162">
        <v>17.579999999999998</v>
      </c>
      <c r="F76" s="162">
        <v>45.23</v>
      </c>
      <c r="G76" s="166">
        <f>C76*INDEX(Tabela1[IPCA (dez/1993 = 100)],MATCH(EOMONTH($J$2,0),Tabela1[Data padronizada],0))/INDEX(Tabela1[IPCA (dez/1993 = 100)],MATCH(EOMONTH($A76,0),Tabela1[Data padronizada],0))</f>
        <v>156.54138066193764</v>
      </c>
      <c r="H76" s="166">
        <f>D76*INDEX(Tabela1[IPCA (dez/1993 = 100)],MATCH(EOMONTH($J$2,0),Tabela1[Data padronizada],0))/INDEX(Tabela1[IPCA (dez/1993 = 100)],MATCH(EOMONTH($A76,0),Tabela1[Data padronizada],0))</f>
        <v>157.68713034167607</v>
      </c>
      <c r="I76" s="166">
        <f>E76*INDEX(Tabela1[IPCA (dez/1993 = 100)],MATCH(EOMONTH($J$2,0),Tabela1[Data padronizada],0))/INDEX(Tabela1[IPCA (dez/1993 = 100)],MATCH(EOMONTH($A76,0),Tabela1[Data padronizada],0))</f>
        <v>46.842510162329582</v>
      </c>
      <c r="J76" s="166">
        <f>F76*INDEX(Tabela1[IPCA (dez/1993 = 100)],MATCH(EOMONTH($J$2,0),Tabela1[Data padronizada],0))/INDEX(Tabela1[IPCA (dez/1993 = 100)],MATCH(EOMONTH($A76,0),Tabela1[Data padronizada],0))</f>
        <v>120.51687910365</v>
      </c>
    </row>
    <row r="77" spans="1:10" x14ac:dyDescent="0.2">
      <c r="A77" s="161">
        <v>39083</v>
      </c>
      <c r="B77" s="131">
        <f t="shared" si="6"/>
        <v>1</v>
      </c>
      <c r="C77" s="162">
        <v>22.62</v>
      </c>
      <c r="D77" s="162">
        <v>26.28</v>
      </c>
      <c r="E77" s="162">
        <v>17.59</v>
      </c>
      <c r="F77" s="162">
        <v>17.59</v>
      </c>
      <c r="G77" s="166">
        <f>C77*INDEX(Tabela1[IPCA (dez/1993 = 100)],MATCH(EOMONTH($J$2,0),Tabela1[Data padronizada],0))/INDEX(Tabela1[IPCA (dez/1993 = 100)],MATCH(EOMONTH($A77,0),Tabela1[Data padronizada],0))</f>
        <v>60.007641858552638</v>
      </c>
      <c r="H77" s="166">
        <f>D77*INDEX(Tabela1[IPCA (dez/1993 = 100)],MATCH(EOMONTH($J$2,0),Tabela1[Data padronizada],0))/INDEX(Tabela1[IPCA (dez/1993 = 100)],MATCH(EOMONTH($A77,0),Tabela1[Data padronizada],0))</f>
        <v>69.717101151315802</v>
      </c>
      <c r="I77" s="166">
        <f>E77*INDEX(Tabela1[IPCA (dez/1993 = 100)],MATCH(EOMONTH($J$2,0),Tabela1[Data padronizada],0))/INDEX(Tabela1[IPCA (dez/1993 = 100)],MATCH(EOMONTH($A77,0),Tabela1[Data padronizada],0))</f>
        <v>46.663767475328946</v>
      </c>
      <c r="J77" s="166">
        <f>F77*INDEX(Tabela1[IPCA (dez/1993 = 100)],MATCH(EOMONTH($J$2,0),Tabela1[Data padronizada],0))/INDEX(Tabela1[IPCA (dez/1993 = 100)],MATCH(EOMONTH($A77,0),Tabela1[Data padronizada],0))</f>
        <v>46.663767475328946</v>
      </c>
    </row>
    <row r="78" spans="1:10" x14ac:dyDescent="0.2">
      <c r="A78" s="161">
        <v>39114</v>
      </c>
      <c r="B78" s="131">
        <f t="shared" si="6"/>
        <v>2</v>
      </c>
      <c r="C78" s="162">
        <v>17.59</v>
      </c>
      <c r="D78" s="162">
        <v>17.59</v>
      </c>
      <c r="E78" s="162">
        <v>17.59</v>
      </c>
      <c r="F78" s="162">
        <v>17.59</v>
      </c>
      <c r="G78" s="166">
        <f>C78*INDEX(Tabela1[IPCA (dez/1993 = 100)],MATCH(EOMONTH($J$2,0),Tabela1[Data padronizada],0))/INDEX(Tabela1[IPCA (dez/1993 = 100)],MATCH(EOMONTH($A78,0),Tabela1[Data padronizada],0))</f>
        <v>46.459291123982233</v>
      </c>
      <c r="H78" s="166">
        <f>D78*INDEX(Tabela1[IPCA (dez/1993 = 100)],MATCH(EOMONTH($J$2,0),Tabela1[Data padronizada],0))/INDEX(Tabela1[IPCA (dez/1993 = 100)],MATCH(EOMONTH($A78,0),Tabela1[Data padronizada],0))</f>
        <v>46.459291123982233</v>
      </c>
      <c r="I78" s="166">
        <f>E78*INDEX(Tabela1[IPCA (dez/1993 = 100)],MATCH(EOMONTH($J$2,0),Tabela1[Data padronizada],0))/INDEX(Tabela1[IPCA (dez/1993 = 100)],MATCH(EOMONTH($A78,0),Tabela1[Data padronizada],0))</f>
        <v>46.459291123982233</v>
      </c>
      <c r="J78" s="166">
        <f>F78*INDEX(Tabela1[IPCA (dez/1993 = 100)],MATCH(EOMONTH($J$2,0),Tabela1[Data padronizada],0))/INDEX(Tabela1[IPCA (dez/1993 = 100)],MATCH(EOMONTH($A78,0),Tabela1[Data padronizada],0))</f>
        <v>46.459291123982233</v>
      </c>
    </row>
    <row r="79" spans="1:10" x14ac:dyDescent="0.2">
      <c r="A79" s="161">
        <v>39142</v>
      </c>
      <c r="B79" s="131">
        <f t="shared" si="6"/>
        <v>3</v>
      </c>
      <c r="C79" s="162">
        <v>17.59</v>
      </c>
      <c r="D79" s="162">
        <v>17.59</v>
      </c>
      <c r="E79" s="162">
        <v>17.59</v>
      </c>
      <c r="F79" s="162">
        <v>17.59</v>
      </c>
      <c r="G79" s="166">
        <f>C79*INDEX(Tabela1[IPCA (dez/1993 = 100)],MATCH(EOMONTH($J$2,0),Tabela1[Data padronizada],0))/INDEX(Tabela1[IPCA (dez/1993 = 100)],MATCH(EOMONTH($A79,0),Tabela1[Data padronizada],0))</f>
        <v>46.288043680227197</v>
      </c>
      <c r="H79" s="166">
        <f>D79*INDEX(Tabela1[IPCA (dez/1993 = 100)],MATCH(EOMONTH($J$2,0),Tabela1[Data padronizada],0))/INDEX(Tabela1[IPCA (dez/1993 = 100)],MATCH(EOMONTH($A79,0),Tabela1[Data padronizada],0))</f>
        <v>46.288043680227197</v>
      </c>
      <c r="I79" s="166">
        <f>E79*INDEX(Tabela1[IPCA (dez/1993 = 100)],MATCH(EOMONTH($J$2,0),Tabela1[Data padronizada],0))/INDEX(Tabela1[IPCA (dez/1993 = 100)],MATCH(EOMONTH($A79,0),Tabela1[Data padronizada],0))</f>
        <v>46.288043680227197</v>
      </c>
      <c r="J79" s="166">
        <f>F79*INDEX(Tabela1[IPCA (dez/1993 = 100)],MATCH(EOMONTH($J$2,0),Tabela1[Data padronizada],0))/INDEX(Tabela1[IPCA (dez/1993 = 100)],MATCH(EOMONTH($A79,0),Tabela1[Data padronizada],0))</f>
        <v>46.288043680227197</v>
      </c>
    </row>
    <row r="80" spans="1:10" x14ac:dyDescent="0.2">
      <c r="A80" s="161">
        <v>39173</v>
      </c>
      <c r="B80" s="131">
        <f t="shared" si="6"/>
        <v>4</v>
      </c>
      <c r="C80" s="162">
        <v>49.36</v>
      </c>
      <c r="D80" s="162">
        <v>49.05</v>
      </c>
      <c r="E80" s="162">
        <v>28.07</v>
      </c>
      <c r="F80" s="162">
        <v>24.25</v>
      </c>
      <c r="G80" s="166">
        <f>C80*INDEX(Tabela1[IPCA (dez/1993 = 100)],MATCH(EOMONTH($J$2,0),Tabela1[Data padronizada],0))/INDEX(Tabela1[IPCA (dez/1993 = 100)],MATCH(EOMONTH($A80,0),Tabela1[Data padronizada],0))</f>
        <v>129.56679239028065</v>
      </c>
      <c r="H80" s="166">
        <f>D80*INDEX(Tabela1[IPCA (dez/1993 = 100)],MATCH(EOMONTH($J$2,0),Tabela1[Data padronizada],0))/INDEX(Tabela1[IPCA (dez/1993 = 100)],MATCH(EOMONTH($A80,0),Tabela1[Data padronizada],0))</f>
        <v>128.75306253531738</v>
      </c>
      <c r="I80" s="166">
        <f>E80*INDEX(Tabela1[IPCA (dez/1993 = 100)],MATCH(EOMONTH($J$2,0),Tabela1[Data padronizada],0))/INDEX(Tabela1[IPCA (dez/1993 = 100)],MATCH(EOMONTH($A80,0),Tabela1[Data padronizada],0))</f>
        <v>73.681925899416086</v>
      </c>
      <c r="J80" s="166">
        <f>F80*INDEX(Tabela1[IPCA (dez/1993 = 100)],MATCH(EOMONTH($J$2,0),Tabela1[Data padronizada],0))/INDEX(Tabela1[IPCA (dez/1993 = 100)],MATCH(EOMONTH($A80,0),Tabela1[Data padronizada],0))</f>
        <v>63.6546741382558</v>
      </c>
    </row>
    <row r="81" spans="1:10" x14ac:dyDescent="0.2">
      <c r="A81" s="161">
        <v>39203</v>
      </c>
      <c r="B81" s="131">
        <f t="shared" si="6"/>
        <v>5</v>
      </c>
      <c r="C81" s="162">
        <v>59.96</v>
      </c>
      <c r="D81" s="162">
        <v>23.48</v>
      </c>
      <c r="E81" s="162">
        <v>53.37</v>
      </c>
      <c r="F81" s="162">
        <v>53.37</v>
      </c>
      <c r="G81" s="166">
        <f>C81*INDEX(Tabela1[IPCA (dez/1993 = 100)],MATCH(EOMONTH($J$2,0),Tabela1[Data padronizada],0))/INDEX(Tabela1[IPCA (dez/1993 = 100)],MATCH(EOMONTH($A81,0),Tabela1[Data padronizada],0))</f>
        <v>156.95179227102142</v>
      </c>
      <c r="H81" s="166">
        <f>D81*INDEX(Tabela1[IPCA (dez/1993 = 100)],MATCH(EOMONTH($J$2,0),Tabela1[Data padronizada],0))/INDEX(Tabela1[IPCA (dez/1993 = 100)],MATCH(EOMONTH($A81,0),Tabela1[Data padronizada],0))</f>
        <v>61.461442336951016</v>
      </c>
      <c r="I81" s="166">
        <f>E81*INDEX(Tabela1[IPCA (dez/1993 = 100)],MATCH(EOMONTH($J$2,0),Tabela1[Data padronizada],0))/INDEX(Tabela1[IPCA (dez/1993 = 100)],MATCH(EOMONTH($A81,0),Tabela1[Data padronizada],0))</f>
        <v>139.70175372755858</v>
      </c>
      <c r="J81" s="166">
        <f>F81*INDEX(Tabela1[IPCA (dez/1993 = 100)],MATCH(EOMONTH($J$2,0),Tabela1[Data padronizada],0))/INDEX(Tabela1[IPCA (dez/1993 = 100)],MATCH(EOMONTH($A81,0),Tabela1[Data padronizada],0))</f>
        <v>139.70175372755858</v>
      </c>
    </row>
    <row r="82" spans="1:10" x14ac:dyDescent="0.2">
      <c r="A82" s="161">
        <v>39234</v>
      </c>
      <c r="B82" s="131">
        <f t="shared" si="6"/>
        <v>6</v>
      </c>
      <c r="C82" s="162">
        <v>97.15</v>
      </c>
      <c r="D82" s="162">
        <v>59.42</v>
      </c>
      <c r="E82" s="162">
        <v>97.19</v>
      </c>
      <c r="F82" s="162">
        <v>97.35</v>
      </c>
      <c r="G82" s="166">
        <f>C82*INDEX(Tabela1[IPCA (dez/1993 = 100)],MATCH(EOMONTH($J$2,0),Tabela1[Data padronizada],0))/INDEX(Tabela1[IPCA (dez/1993 = 100)],MATCH(EOMONTH($A82,0),Tabela1[Data padronizada],0))</f>
        <v>253.5909138077007</v>
      </c>
      <c r="H82" s="166">
        <f>D82*INDEX(Tabela1[IPCA (dez/1993 = 100)],MATCH(EOMONTH($J$2,0),Tabela1[Data padronizada],0))/INDEX(Tabela1[IPCA (dez/1993 = 100)],MATCH(EOMONTH($A82,0),Tabela1[Data padronizada],0))</f>
        <v>155.10419041125655</v>
      </c>
      <c r="I82" s="166">
        <f>E82*INDEX(Tabela1[IPCA (dez/1993 = 100)],MATCH(EOMONTH($J$2,0),Tabela1[Data padronizada],0))/INDEX(Tabela1[IPCA (dez/1993 = 100)],MATCH(EOMONTH($A82,0),Tabela1[Data padronizada],0))</f>
        <v>253.69532591837805</v>
      </c>
      <c r="J82" s="166">
        <f>F82*INDEX(Tabela1[IPCA (dez/1993 = 100)],MATCH(EOMONTH($J$2,0),Tabela1[Data padronizada],0))/INDEX(Tabela1[IPCA (dez/1993 = 100)],MATCH(EOMONTH($A82,0),Tabela1[Data padronizada],0))</f>
        <v>254.11297436108757</v>
      </c>
    </row>
    <row r="83" spans="1:10" x14ac:dyDescent="0.2">
      <c r="A83" s="161">
        <v>39264</v>
      </c>
      <c r="B83" s="131">
        <f t="shared" si="6"/>
        <v>7</v>
      </c>
      <c r="C83" s="162">
        <v>122.59</v>
      </c>
      <c r="D83" s="162">
        <v>122.19</v>
      </c>
      <c r="E83" s="162">
        <v>118.94</v>
      </c>
      <c r="F83" s="162">
        <v>122.87</v>
      </c>
      <c r="G83" s="166">
        <f>C83*INDEX(Tabela1[IPCA (dez/1993 = 100)],MATCH(EOMONTH($J$2,0),Tabela1[Data padronizada],0))/INDEX(Tabela1[IPCA (dez/1993 = 100)],MATCH(EOMONTH($A83,0),Tabela1[Data padronizada],0))</f>
        <v>319.23044599912555</v>
      </c>
      <c r="H83" s="166">
        <f>D83*INDEX(Tabela1[IPCA (dez/1993 = 100)],MATCH(EOMONTH($J$2,0),Tabela1[Data padronizada],0))/INDEX(Tabela1[IPCA (dez/1993 = 100)],MATCH(EOMONTH($A83,0),Tabela1[Data padronizada],0))</f>
        <v>318.18882614106491</v>
      </c>
      <c r="I83" s="166">
        <f>E83*INDEX(Tabela1[IPCA (dez/1993 = 100)],MATCH(EOMONTH($J$2,0),Tabela1[Data padronizada],0))/INDEX(Tabela1[IPCA (dez/1993 = 100)],MATCH(EOMONTH($A83,0),Tabela1[Data padronizada],0))</f>
        <v>309.72566479432243</v>
      </c>
      <c r="J83" s="166">
        <f>F83*INDEX(Tabela1[IPCA (dez/1993 = 100)],MATCH(EOMONTH($J$2,0),Tabela1[Data padronizada],0))/INDEX(Tabela1[IPCA (dez/1993 = 100)],MATCH(EOMONTH($A83,0),Tabela1[Data padronizada],0))</f>
        <v>319.95957989976796</v>
      </c>
    </row>
    <row r="84" spans="1:10" x14ac:dyDescent="0.2">
      <c r="A84" s="161">
        <v>39295</v>
      </c>
      <c r="B84" s="131">
        <f t="shared" si="6"/>
        <v>8</v>
      </c>
      <c r="C84" s="162">
        <v>39.270000000000003</v>
      </c>
      <c r="D84" s="162">
        <v>36.130000000000003</v>
      </c>
      <c r="E84" s="162">
        <v>45.81</v>
      </c>
      <c r="F84" s="162">
        <v>44.36</v>
      </c>
      <c r="G84" s="166">
        <f>C84*INDEX(Tabela1[IPCA (dez/1993 = 100)],MATCH(EOMONTH($J$2,0),Tabela1[Data padronizada],0))/INDEX(Tabela1[IPCA (dez/1993 = 100)],MATCH(EOMONTH($A84,0),Tabela1[Data padronizada],0))</f>
        <v>101.78250772773096</v>
      </c>
      <c r="H84" s="166">
        <f>D84*INDEX(Tabela1[IPCA (dez/1993 = 100)],MATCH(EOMONTH($J$2,0),Tabela1[Data padronizada],0))/INDEX(Tabela1[IPCA (dez/1993 = 100)],MATCH(EOMONTH($A84,0),Tabela1[Data padronizada],0))</f>
        <v>93.644054092256653</v>
      </c>
      <c r="I84" s="166">
        <f>E84*INDEX(Tabela1[IPCA (dez/1993 = 100)],MATCH(EOMONTH($J$2,0),Tabela1[Data padronizada],0))/INDEX(Tabela1[IPCA (dez/1993 = 100)],MATCH(EOMONTH($A84,0),Tabela1[Data padronizada],0))</f>
        <v>118.73329969461051</v>
      </c>
      <c r="J84" s="166">
        <f>F84*INDEX(Tabela1[IPCA (dez/1993 = 100)],MATCH(EOMONTH($J$2,0),Tabela1[Data padronizada],0))/INDEX(Tabela1[IPCA (dez/1993 = 100)],MATCH(EOMONTH($A84,0),Tabela1[Data padronizada],0))</f>
        <v>114.97509658268766</v>
      </c>
    </row>
    <row r="85" spans="1:10" x14ac:dyDescent="0.2">
      <c r="A85" s="161">
        <v>39326</v>
      </c>
      <c r="B85" s="131">
        <f t="shared" si="6"/>
        <v>9</v>
      </c>
      <c r="C85" s="162">
        <v>149.53</v>
      </c>
      <c r="D85" s="162">
        <v>149.80000000000001</v>
      </c>
      <c r="E85" s="162">
        <v>149.11000000000001</v>
      </c>
      <c r="F85" s="162">
        <v>149.53</v>
      </c>
      <c r="G85" s="166">
        <f>C85*INDEX(Tabela1[IPCA (dez/1993 = 100)],MATCH(EOMONTH($J$2,0),Tabela1[Data padronizada],0))/INDEX(Tabela1[IPCA (dez/1993 = 100)],MATCH(EOMONTH($A85,0),Tabela1[Data padronizada],0))</f>
        <v>386.86496474467276</v>
      </c>
      <c r="H85" s="166">
        <f>D85*INDEX(Tabela1[IPCA (dez/1993 = 100)],MATCH(EOMONTH($J$2,0),Tabela1[Data padronizada],0))/INDEX(Tabela1[IPCA (dez/1993 = 100)],MATCH(EOMONTH($A85,0),Tabela1[Data padronizada],0))</f>
        <v>387.56351045778092</v>
      </c>
      <c r="I85" s="166">
        <f>E85*INDEX(Tabela1[IPCA (dez/1993 = 100)],MATCH(EOMONTH($J$2,0),Tabela1[Data padronizada],0))/INDEX(Tabela1[IPCA (dez/1993 = 100)],MATCH(EOMONTH($A85,0),Tabela1[Data padronizada],0))</f>
        <v>385.77833807983785</v>
      </c>
      <c r="J85" s="166">
        <f>F85*INDEX(Tabela1[IPCA (dez/1993 = 100)],MATCH(EOMONTH($J$2,0),Tabela1[Data padronizada],0))/INDEX(Tabela1[IPCA (dez/1993 = 100)],MATCH(EOMONTH($A85,0),Tabela1[Data padronizada],0))</f>
        <v>386.86496474467276</v>
      </c>
    </row>
    <row r="86" spans="1:10" x14ac:dyDescent="0.2">
      <c r="A86" s="161">
        <v>39356</v>
      </c>
      <c r="B86" s="131">
        <f t="shared" si="6"/>
        <v>10</v>
      </c>
      <c r="C86" s="162">
        <v>198.13</v>
      </c>
      <c r="D86" s="162">
        <v>198.13</v>
      </c>
      <c r="E86" s="162">
        <v>197.45</v>
      </c>
      <c r="F86" s="162">
        <v>198.13</v>
      </c>
      <c r="G86" s="166">
        <f>C86*INDEX(Tabela1[IPCA (dez/1993 = 100)],MATCH(EOMONTH($J$2,0),Tabela1[Data padronizada],0))/INDEX(Tabela1[IPCA (dez/1993 = 100)],MATCH(EOMONTH($A86,0),Tabela1[Data padronizada],0))</f>
        <v>511.0699131526049</v>
      </c>
      <c r="H86" s="166">
        <f>D86*INDEX(Tabela1[IPCA (dez/1993 = 100)],MATCH(EOMONTH($J$2,0),Tabela1[Data padronizada],0))/INDEX(Tabela1[IPCA (dez/1993 = 100)],MATCH(EOMONTH($A86,0),Tabela1[Data padronizada],0))</f>
        <v>511.0699131526049</v>
      </c>
      <c r="I86" s="166">
        <f>E86*INDEX(Tabela1[IPCA (dez/1993 = 100)],MATCH(EOMONTH($J$2,0),Tabela1[Data padronizada],0))/INDEX(Tabela1[IPCA (dez/1993 = 100)],MATCH(EOMONTH($A86,0),Tabela1[Data padronizada],0))</f>
        <v>509.31587519296335</v>
      </c>
      <c r="J86" s="166">
        <f>F86*INDEX(Tabela1[IPCA (dez/1993 = 100)],MATCH(EOMONTH($J$2,0),Tabela1[Data padronizada],0))/INDEX(Tabela1[IPCA (dez/1993 = 100)],MATCH(EOMONTH($A86,0),Tabela1[Data padronizada],0))</f>
        <v>511.0699131526049</v>
      </c>
    </row>
    <row r="87" spans="1:10" x14ac:dyDescent="0.2">
      <c r="A87" s="161">
        <v>39387</v>
      </c>
      <c r="B87" s="131">
        <f t="shared" si="6"/>
        <v>11</v>
      </c>
      <c r="C87" s="162">
        <v>185.11</v>
      </c>
      <c r="D87" s="162">
        <v>185.11</v>
      </c>
      <c r="E87" s="162">
        <v>185.11</v>
      </c>
      <c r="F87" s="162">
        <v>185.11</v>
      </c>
      <c r="G87" s="166">
        <f>C87*INDEX(Tabela1[IPCA (dez/1993 = 100)],MATCH(EOMONTH($J$2,0),Tabela1[Data padronizada],0))/INDEX(Tabela1[IPCA (dez/1993 = 100)],MATCH(EOMONTH($A87,0),Tabela1[Data padronizada],0))</f>
        <v>475.67852995519172</v>
      </c>
      <c r="H87" s="166">
        <f>D87*INDEX(Tabela1[IPCA (dez/1993 = 100)],MATCH(EOMONTH($J$2,0),Tabela1[Data padronizada],0))/INDEX(Tabela1[IPCA (dez/1993 = 100)],MATCH(EOMONTH($A87,0),Tabela1[Data padronizada],0))</f>
        <v>475.67852995519172</v>
      </c>
      <c r="I87" s="166">
        <f>E87*INDEX(Tabela1[IPCA (dez/1993 = 100)],MATCH(EOMONTH($J$2,0),Tabela1[Data padronizada],0))/INDEX(Tabela1[IPCA (dez/1993 = 100)],MATCH(EOMONTH($A87,0),Tabela1[Data padronizada],0))</f>
        <v>475.67852995519172</v>
      </c>
      <c r="J87" s="166">
        <f>F87*INDEX(Tabela1[IPCA (dez/1993 = 100)],MATCH(EOMONTH($J$2,0),Tabela1[Data padronizada],0))/INDEX(Tabela1[IPCA (dez/1993 = 100)],MATCH(EOMONTH($A87,0),Tabela1[Data padronizada],0))</f>
        <v>475.67852995519172</v>
      </c>
    </row>
    <row r="88" spans="1:10" x14ac:dyDescent="0.2">
      <c r="A88" s="161">
        <v>39417</v>
      </c>
      <c r="B88" s="131">
        <f t="shared" si="6"/>
        <v>12</v>
      </c>
      <c r="C88" s="162">
        <v>204.93</v>
      </c>
      <c r="D88" s="162">
        <v>204.93</v>
      </c>
      <c r="E88" s="162">
        <v>204.93</v>
      </c>
      <c r="F88" s="162">
        <v>204.93</v>
      </c>
      <c r="G88" s="166">
        <f>C88*INDEX(Tabela1[IPCA (dez/1993 = 100)],MATCH(EOMONTH($J$2,0),Tabela1[Data padronizada],0))/INDEX(Tabela1[IPCA (dez/1993 = 100)],MATCH(EOMONTH($A88,0),Tabela1[Data padronizada],0))</f>
        <v>522.74097337843489</v>
      </c>
      <c r="H88" s="166">
        <f>D88*INDEX(Tabela1[IPCA (dez/1993 = 100)],MATCH(EOMONTH($J$2,0),Tabela1[Data padronizada],0))/INDEX(Tabela1[IPCA (dez/1993 = 100)],MATCH(EOMONTH($A88,0),Tabela1[Data padronizada],0))</f>
        <v>522.74097337843489</v>
      </c>
      <c r="I88" s="166">
        <f>E88*INDEX(Tabela1[IPCA (dez/1993 = 100)],MATCH(EOMONTH($J$2,0),Tabela1[Data padronizada],0))/INDEX(Tabela1[IPCA (dez/1993 = 100)],MATCH(EOMONTH($A88,0),Tabela1[Data padronizada],0))</f>
        <v>522.74097337843489</v>
      </c>
      <c r="J88" s="166">
        <f>F88*INDEX(Tabela1[IPCA (dez/1993 = 100)],MATCH(EOMONTH($J$2,0),Tabela1[Data padronizada],0))/INDEX(Tabela1[IPCA (dez/1993 = 100)],MATCH(EOMONTH($A88,0),Tabela1[Data padronizada],0))</f>
        <v>522.74097337843489</v>
      </c>
    </row>
    <row r="89" spans="1:10" x14ac:dyDescent="0.2">
      <c r="A89" s="161">
        <v>39448</v>
      </c>
      <c r="B89" s="131">
        <f t="shared" si="6"/>
        <v>1</v>
      </c>
      <c r="C89" s="162">
        <v>502.45</v>
      </c>
      <c r="D89" s="162">
        <v>502.45</v>
      </c>
      <c r="E89" s="162">
        <v>497.61</v>
      </c>
      <c r="F89" s="162">
        <v>502.45</v>
      </c>
      <c r="G89" s="166">
        <f>C89*INDEX(Tabela1[IPCA (dez/1993 = 100)],MATCH(EOMONTH($J$2,0),Tabela1[Data padronizada],0))/INDEX(Tabela1[IPCA (dez/1993 = 100)],MATCH(EOMONTH($A89,0),Tabela1[Data padronizada],0))</f>
        <v>1274.7795564690848</v>
      </c>
      <c r="H89" s="166">
        <f>D89*INDEX(Tabela1[IPCA (dez/1993 = 100)],MATCH(EOMONTH($J$2,0),Tabela1[Data padronizada],0))/INDEX(Tabela1[IPCA (dez/1993 = 100)],MATCH(EOMONTH($A89,0),Tabela1[Data padronizada],0))</f>
        <v>1274.7795564690848</v>
      </c>
      <c r="I89" s="166">
        <f>E89*INDEX(Tabela1[IPCA (dez/1993 = 100)],MATCH(EOMONTH($J$2,0),Tabela1[Data padronizada],0))/INDEX(Tabela1[IPCA (dez/1993 = 100)],MATCH(EOMONTH($A89,0),Tabela1[Data padronizada],0))</f>
        <v>1262.4998608708952</v>
      </c>
      <c r="J89" s="166">
        <f>F89*INDEX(Tabela1[IPCA (dez/1993 = 100)],MATCH(EOMONTH($J$2,0),Tabela1[Data padronizada],0))/INDEX(Tabela1[IPCA (dez/1993 = 100)],MATCH(EOMONTH($A89,0),Tabela1[Data padronizada],0))</f>
        <v>1274.7795564690848</v>
      </c>
    </row>
    <row r="90" spans="1:10" x14ac:dyDescent="0.2">
      <c r="A90" s="161">
        <v>39479</v>
      </c>
      <c r="B90" s="131">
        <f t="shared" si="6"/>
        <v>2</v>
      </c>
      <c r="C90" s="162">
        <v>200.42</v>
      </c>
      <c r="D90" s="162">
        <v>200.65</v>
      </c>
      <c r="E90" s="162">
        <v>214.37</v>
      </c>
      <c r="F90" s="162">
        <v>200.43</v>
      </c>
      <c r="G90" s="166">
        <f>C90*INDEX(Tabela1[IPCA (dez/1993 = 100)],MATCH(EOMONTH($J$2,0),Tabela1[Data padronizada],0))/INDEX(Tabela1[IPCA (dez/1993 = 100)],MATCH(EOMONTH($A90,0),Tabela1[Data padronizada],0))</f>
        <v>506.01106365247136</v>
      </c>
      <c r="H90" s="166">
        <f>D90*INDEX(Tabela1[IPCA (dez/1993 = 100)],MATCH(EOMONTH($J$2,0),Tabela1[Data padronizada],0))/INDEX(Tabela1[IPCA (dez/1993 = 100)],MATCH(EOMONTH($A90,0),Tabela1[Data padronizada],0))</f>
        <v>506.59175691981034</v>
      </c>
      <c r="I90" s="166">
        <f>E90*INDEX(Tabela1[IPCA (dez/1993 = 100)],MATCH(EOMONTH($J$2,0),Tabela1[Data padronizada],0))/INDEX(Tabela1[IPCA (dez/1993 = 100)],MATCH(EOMONTH($A90,0),Tabela1[Data padronizada],0))</f>
        <v>541.2313726932457</v>
      </c>
      <c r="J90" s="166">
        <f>F90*INDEX(Tabela1[IPCA (dez/1993 = 100)],MATCH(EOMONTH($J$2,0),Tabela1[Data padronizada],0))/INDEX(Tabela1[IPCA (dez/1993 = 100)],MATCH(EOMONTH($A90,0),Tabela1[Data padronizada],0))</f>
        <v>506.03631118583394</v>
      </c>
    </row>
    <row r="91" spans="1:10" x14ac:dyDescent="0.2">
      <c r="A91" s="161">
        <v>39508</v>
      </c>
      <c r="B91" s="131">
        <f t="shared" si="6"/>
        <v>3</v>
      </c>
      <c r="C91" s="162">
        <v>124.7</v>
      </c>
      <c r="D91" s="162">
        <v>127.41</v>
      </c>
      <c r="E91" s="162">
        <v>123.24</v>
      </c>
      <c r="F91" s="162">
        <v>117.67</v>
      </c>
      <c r="G91" s="166">
        <f>C91*INDEX(Tabela1[IPCA (dez/1993 = 100)],MATCH(EOMONTH($J$2,0),Tabela1[Data padronizada],0))/INDEX(Tabela1[IPCA (dez/1993 = 100)],MATCH(EOMONTH($A91,0),Tabela1[Data padronizada],0))</f>
        <v>313.33242567830717</v>
      </c>
      <c r="H91" s="166">
        <f>D91*INDEX(Tabela1[IPCA (dez/1993 = 100)],MATCH(EOMONTH($J$2,0),Tabela1[Data padronizada],0))/INDEX(Tabela1[IPCA (dez/1993 = 100)],MATCH(EOMONTH($A91,0),Tabela1[Data padronizada],0))</f>
        <v>320.14181520186941</v>
      </c>
      <c r="I91" s="166">
        <f>E91*INDEX(Tabela1[IPCA (dez/1993 = 100)],MATCH(EOMONTH($J$2,0),Tabela1[Data padronizada],0))/INDEX(Tabela1[IPCA (dez/1993 = 100)],MATCH(EOMONTH($A91,0),Tabela1[Data padronizada],0))</f>
        <v>309.66389848111123</v>
      </c>
      <c r="J91" s="166">
        <f>F91*INDEX(Tabela1[IPCA (dez/1993 = 100)],MATCH(EOMONTH($J$2,0),Tabela1[Data padronizada],0))/INDEX(Tabela1[IPCA (dez/1993 = 100)],MATCH(EOMONTH($A91,0),Tabela1[Data padronizada],0))</f>
        <v>295.66821595482281</v>
      </c>
    </row>
    <row r="92" spans="1:10" x14ac:dyDescent="0.2">
      <c r="A92" s="161">
        <v>39539</v>
      </c>
      <c r="B92" s="131">
        <f t="shared" si="6"/>
        <v>4</v>
      </c>
      <c r="C92" s="162">
        <v>68.8</v>
      </c>
      <c r="D92" s="162">
        <v>72.12</v>
      </c>
      <c r="E92" s="162">
        <v>71.92</v>
      </c>
      <c r="F92" s="162">
        <v>50.97</v>
      </c>
      <c r="G92" s="166">
        <f>C92*INDEX(Tabela1[IPCA (dez/1993 = 100)],MATCH(EOMONTH($J$2,0),Tabela1[Data padronizada],0))/INDEX(Tabela1[IPCA (dez/1993 = 100)],MATCH(EOMONTH($A92,0),Tabela1[Data padronizada],0))</f>
        <v>171.92758102520148</v>
      </c>
      <c r="H92" s="166">
        <f>D92*INDEX(Tabela1[IPCA (dez/1993 = 100)],MATCH(EOMONTH($J$2,0),Tabela1[Data padronizada],0))/INDEX(Tabela1[IPCA (dez/1993 = 100)],MATCH(EOMONTH($A92,0),Tabela1[Data padronizada],0))</f>
        <v>180.22408638862692</v>
      </c>
      <c r="I92" s="166">
        <f>E92*INDEX(Tabela1[IPCA (dez/1993 = 100)],MATCH(EOMONTH($J$2,0),Tabela1[Data padronizada],0))/INDEX(Tabela1[IPCA (dez/1993 = 100)],MATCH(EOMONTH($A92,0),Tabela1[Data padronizada],0))</f>
        <v>179.72429690890249</v>
      </c>
      <c r="J92" s="166">
        <f>F92*INDEX(Tabela1[IPCA (dez/1993 = 100)],MATCH(EOMONTH($J$2,0),Tabela1[Data padronizada],0))/INDEX(Tabela1[IPCA (dez/1993 = 100)],MATCH(EOMONTH($A92,0),Tabela1[Data padronizada],0))</f>
        <v>127.37134890776917</v>
      </c>
    </row>
    <row r="93" spans="1:10" x14ac:dyDescent="0.2">
      <c r="A93" s="161">
        <v>39569</v>
      </c>
      <c r="B93" s="131">
        <f t="shared" si="6"/>
        <v>5</v>
      </c>
      <c r="C93" s="162">
        <v>34.18</v>
      </c>
      <c r="D93" s="162">
        <v>34.19</v>
      </c>
      <c r="E93" s="162">
        <v>34.42</v>
      </c>
      <c r="F93" s="162">
        <v>27.61</v>
      </c>
      <c r="G93" s="166">
        <f>C93*INDEX(Tabela1[IPCA (dez/1993 = 100)],MATCH(EOMONTH($J$2,0),Tabela1[Data padronizada],0))/INDEX(Tabela1[IPCA (dez/1993 = 100)],MATCH(EOMONTH($A93,0),Tabela1[Data padronizada],0))</f>
        <v>84.74447408872885</v>
      </c>
      <c r="H93" s="166">
        <f>D93*INDEX(Tabela1[IPCA (dez/1993 = 100)],MATCH(EOMONTH($J$2,0),Tabela1[Data padronizada],0))/INDEX(Tabela1[IPCA (dez/1993 = 100)],MATCH(EOMONTH($A93,0),Tabela1[Data padronizada],0))</f>
        <v>84.769267673892301</v>
      </c>
      <c r="I93" s="166">
        <f>E93*INDEX(Tabela1[IPCA (dez/1993 = 100)],MATCH(EOMONTH($J$2,0),Tabela1[Data padronizada],0))/INDEX(Tabela1[IPCA (dez/1993 = 100)],MATCH(EOMONTH($A93,0),Tabela1[Data padronizada],0))</f>
        <v>85.339520132652055</v>
      </c>
      <c r="J93" s="166">
        <f>F93*INDEX(Tabela1[IPCA (dez/1993 = 100)],MATCH(EOMONTH($J$2,0),Tabela1[Data padronizada],0))/INDEX(Tabela1[IPCA (dez/1993 = 100)],MATCH(EOMONTH($A93,0),Tabela1[Data padronizada],0))</f>
        <v>68.455088636331283</v>
      </c>
    </row>
    <row r="94" spans="1:10" x14ac:dyDescent="0.2">
      <c r="A94" s="161">
        <v>39600</v>
      </c>
      <c r="B94" s="131">
        <f t="shared" si="6"/>
        <v>6</v>
      </c>
      <c r="C94" s="162">
        <v>76.2</v>
      </c>
      <c r="D94" s="162">
        <v>76.2</v>
      </c>
      <c r="E94" s="162">
        <v>75.34</v>
      </c>
      <c r="F94" s="162">
        <v>75.34</v>
      </c>
      <c r="G94" s="166">
        <f>C94*INDEX(Tabela1[IPCA (dez/1993 = 100)],MATCH(EOMONTH($J$2,0),Tabela1[Data padronizada],0))/INDEX(Tabela1[IPCA (dez/1993 = 100)],MATCH(EOMONTH($A94,0),Tabela1[Data padronizada],0))</f>
        <v>187.53910693849872</v>
      </c>
      <c r="H94" s="166">
        <f>D94*INDEX(Tabela1[IPCA (dez/1993 = 100)],MATCH(EOMONTH($J$2,0),Tabela1[Data padronizada],0))/INDEX(Tabela1[IPCA (dez/1993 = 100)],MATCH(EOMONTH($A94,0),Tabela1[Data padronizada],0))</f>
        <v>187.53910693849872</v>
      </c>
      <c r="I94" s="166">
        <f>E94*INDEX(Tabela1[IPCA (dez/1993 = 100)],MATCH(EOMONTH($J$2,0),Tabela1[Data padronizada],0))/INDEX(Tabela1[IPCA (dez/1993 = 100)],MATCH(EOMONTH($A94,0),Tabela1[Data padronizada],0))</f>
        <v>185.42252384181754</v>
      </c>
      <c r="J94" s="166">
        <f>F94*INDEX(Tabela1[IPCA (dez/1993 = 100)],MATCH(EOMONTH($J$2,0),Tabela1[Data padronizada],0))/INDEX(Tabela1[IPCA (dez/1993 = 100)],MATCH(EOMONTH($A94,0),Tabela1[Data padronizada],0))</f>
        <v>185.42252384181754</v>
      </c>
    </row>
    <row r="95" spans="1:10" x14ac:dyDescent="0.2">
      <c r="A95" s="161">
        <v>39630</v>
      </c>
      <c r="B95" s="131">
        <f t="shared" si="6"/>
        <v>7</v>
      </c>
      <c r="C95" s="162">
        <v>108.42</v>
      </c>
      <c r="D95" s="162">
        <v>108.42</v>
      </c>
      <c r="E95" s="162">
        <v>108.42</v>
      </c>
      <c r="F95" s="162">
        <v>108.42</v>
      </c>
      <c r="G95" s="166">
        <f>C95*INDEX(Tabela1[IPCA (dez/1993 = 100)],MATCH(EOMONTH($J$2,0),Tabela1[Data padronizada],0))/INDEX(Tabela1[IPCA (dez/1993 = 100)],MATCH(EOMONTH($A95,0),Tabela1[Data padronizada],0))</f>
        <v>265.43083797116117</v>
      </c>
      <c r="H95" s="166">
        <f>D95*INDEX(Tabela1[IPCA (dez/1993 = 100)],MATCH(EOMONTH($J$2,0),Tabela1[Data padronizada],0))/INDEX(Tabela1[IPCA (dez/1993 = 100)],MATCH(EOMONTH($A95,0),Tabela1[Data padronizada],0))</f>
        <v>265.43083797116117</v>
      </c>
      <c r="I95" s="166">
        <f>E95*INDEX(Tabela1[IPCA (dez/1993 = 100)],MATCH(EOMONTH($J$2,0),Tabela1[Data padronizada],0))/INDEX(Tabela1[IPCA (dez/1993 = 100)],MATCH(EOMONTH($A95,0),Tabela1[Data padronizada],0))</f>
        <v>265.43083797116117</v>
      </c>
      <c r="J95" s="166">
        <f>F95*INDEX(Tabela1[IPCA (dez/1993 = 100)],MATCH(EOMONTH($J$2,0),Tabela1[Data padronizada],0))/INDEX(Tabela1[IPCA (dez/1993 = 100)],MATCH(EOMONTH($A95,0),Tabela1[Data padronizada],0))</f>
        <v>265.43083797116117</v>
      </c>
    </row>
    <row r="96" spans="1:10" x14ac:dyDescent="0.2">
      <c r="A96" s="161">
        <v>39661</v>
      </c>
      <c r="B96" s="131">
        <f t="shared" si="6"/>
        <v>8</v>
      </c>
      <c r="C96" s="162">
        <v>102.79</v>
      </c>
      <c r="D96" s="162">
        <v>101.21</v>
      </c>
      <c r="E96" s="162">
        <v>102.79</v>
      </c>
      <c r="F96" s="162">
        <v>102.79</v>
      </c>
      <c r="G96" s="166">
        <f>C96*INDEX(Tabela1[IPCA (dez/1993 = 100)],MATCH(EOMONTH($J$2,0),Tabela1[Data padronizada],0))/INDEX(Tabela1[IPCA (dez/1993 = 100)],MATCH(EOMONTH($A96,0),Tabela1[Data padronizada],0))</f>
        <v>250.94491599892089</v>
      </c>
      <c r="H96" s="166">
        <f>D96*INDEX(Tabela1[IPCA (dez/1993 = 100)],MATCH(EOMONTH($J$2,0),Tabela1[Data padronizada],0))/INDEX(Tabela1[IPCA (dez/1993 = 100)],MATCH(EOMONTH($A96,0),Tabela1[Data padronizada],0))</f>
        <v>247.08760529478332</v>
      </c>
      <c r="I96" s="166">
        <f>E96*INDEX(Tabela1[IPCA (dez/1993 = 100)],MATCH(EOMONTH($J$2,0),Tabela1[Data padronizada],0))/INDEX(Tabela1[IPCA (dez/1993 = 100)],MATCH(EOMONTH($A96,0),Tabela1[Data padronizada],0))</f>
        <v>250.94491599892089</v>
      </c>
      <c r="J96" s="166">
        <f>F96*INDEX(Tabela1[IPCA (dez/1993 = 100)],MATCH(EOMONTH($J$2,0),Tabela1[Data padronizada],0))/INDEX(Tabela1[IPCA (dez/1993 = 100)],MATCH(EOMONTH($A96,0),Tabela1[Data padronizada],0))</f>
        <v>250.94491599892089</v>
      </c>
    </row>
    <row r="97" spans="1:10" x14ac:dyDescent="0.2">
      <c r="A97" s="161">
        <v>39692</v>
      </c>
      <c r="B97" s="131">
        <f t="shared" si="6"/>
        <v>9</v>
      </c>
      <c r="C97" s="162">
        <v>109.93</v>
      </c>
      <c r="D97" s="162">
        <v>109.4</v>
      </c>
      <c r="E97" s="162">
        <v>109.91</v>
      </c>
      <c r="F97" s="162">
        <v>109.93</v>
      </c>
      <c r="G97" s="166">
        <f>C97*INDEX(Tabela1[IPCA (dez/1993 = 100)],MATCH(EOMONTH($J$2,0),Tabela1[Data padronizada],0))/INDEX(Tabela1[IPCA (dez/1993 = 100)],MATCH(EOMONTH($A97,0),Tabela1[Data padronizada],0))</f>
        <v>267.68015505582639</v>
      </c>
      <c r="H97" s="166">
        <f>D97*INDEX(Tabela1[IPCA (dez/1993 = 100)],MATCH(EOMONTH($J$2,0),Tabela1[Data padronizada],0))/INDEX(Tabela1[IPCA (dez/1993 = 100)],MATCH(EOMONTH($A97,0),Tabela1[Data padronizada],0))</f>
        <v>266.38960213870109</v>
      </c>
      <c r="I97" s="166">
        <f>E97*INDEX(Tabela1[IPCA (dez/1993 = 100)],MATCH(EOMONTH($J$2,0),Tabela1[Data padronizada],0))/INDEX(Tabela1[IPCA (dez/1993 = 100)],MATCH(EOMONTH($A97,0),Tabela1[Data padronizada],0))</f>
        <v>267.63145494574616</v>
      </c>
      <c r="J97" s="166">
        <f>F97*INDEX(Tabela1[IPCA (dez/1993 = 100)],MATCH(EOMONTH($J$2,0),Tabela1[Data padronizada],0))/INDEX(Tabela1[IPCA (dez/1993 = 100)],MATCH(EOMONTH($A97,0),Tabela1[Data padronizada],0))</f>
        <v>267.68015505582639</v>
      </c>
    </row>
    <row r="98" spans="1:10" x14ac:dyDescent="0.2">
      <c r="A98" s="161">
        <v>39722</v>
      </c>
      <c r="B98" s="131">
        <f t="shared" si="6"/>
        <v>10</v>
      </c>
      <c r="C98" s="162">
        <v>92.43</v>
      </c>
      <c r="D98" s="162">
        <v>92.17</v>
      </c>
      <c r="E98" s="162">
        <v>92.43</v>
      </c>
      <c r="F98" s="162">
        <v>92.43</v>
      </c>
      <c r="G98" s="166">
        <f>C98*INDEX(Tabela1[IPCA (dez/1993 = 100)],MATCH(EOMONTH($J$2,0),Tabela1[Data padronizada],0))/INDEX(Tabela1[IPCA (dez/1993 = 100)],MATCH(EOMONTH($A98,0),Tabela1[Data padronizada],0))</f>
        <v>224.05905612591025</v>
      </c>
      <c r="H98" s="166">
        <f>D98*INDEX(Tabela1[IPCA (dez/1993 = 100)],MATCH(EOMONTH($J$2,0),Tabela1[Data padronizada],0))/INDEX(Tabela1[IPCA (dez/1993 = 100)],MATCH(EOMONTH($A98,0),Tabela1[Data padronizada],0))</f>
        <v>223.42879155171636</v>
      </c>
      <c r="I98" s="166">
        <f>E98*INDEX(Tabela1[IPCA (dez/1993 = 100)],MATCH(EOMONTH($J$2,0),Tabela1[Data padronizada],0))/INDEX(Tabela1[IPCA (dez/1993 = 100)],MATCH(EOMONTH($A98,0),Tabela1[Data padronizada],0))</f>
        <v>224.05905612591025</v>
      </c>
      <c r="J98" s="166">
        <f>F98*INDEX(Tabela1[IPCA (dez/1993 = 100)],MATCH(EOMONTH($J$2,0),Tabela1[Data padronizada],0))/INDEX(Tabela1[IPCA (dez/1993 = 100)],MATCH(EOMONTH($A98,0),Tabela1[Data padronizada],0))</f>
        <v>224.05905612591025</v>
      </c>
    </row>
    <row r="99" spans="1:10" x14ac:dyDescent="0.2">
      <c r="A99" s="161">
        <v>39753</v>
      </c>
      <c r="B99" s="131">
        <f t="shared" si="6"/>
        <v>11</v>
      </c>
      <c r="C99" s="162">
        <v>106.14</v>
      </c>
      <c r="D99" s="162">
        <v>93.77</v>
      </c>
      <c r="E99" s="162">
        <v>106.14</v>
      </c>
      <c r="F99" s="162">
        <v>106.14</v>
      </c>
      <c r="G99" s="166">
        <f>C99*INDEX(Tabela1[IPCA (dez/1993 = 100)],MATCH(EOMONTH($J$2,0),Tabela1[Data padronizada],0))/INDEX(Tabela1[IPCA (dez/1993 = 100)],MATCH(EOMONTH($A99,0),Tabela1[Data padronizada],0))</f>
        <v>256.37027593092023</v>
      </c>
      <c r="H99" s="166">
        <f>D99*INDEX(Tabela1[IPCA (dez/1993 = 100)],MATCH(EOMONTH($J$2,0),Tabela1[Data padronizada],0))/INDEX(Tabela1[IPCA (dez/1993 = 100)],MATCH(EOMONTH($A99,0),Tabela1[Data padronizada],0))</f>
        <v>226.49181057134336</v>
      </c>
      <c r="I99" s="166">
        <f>E99*INDEX(Tabela1[IPCA (dez/1993 = 100)],MATCH(EOMONTH($J$2,0),Tabela1[Data padronizada],0))/INDEX(Tabela1[IPCA (dez/1993 = 100)],MATCH(EOMONTH($A99,0),Tabela1[Data padronizada],0))</f>
        <v>256.37027593092023</v>
      </c>
      <c r="J99" s="166">
        <f>F99*INDEX(Tabela1[IPCA (dez/1993 = 100)],MATCH(EOMONTH($J$2,0),Tabela1[Data padronizada],0))/INDEX(Tabela1[IPCA (dez/1993 = 100)],MATCH(EOMONTH($A99,0),Tabela1[Data padronizada],0))</f>
        <v>256.37027593092023</v>
      </c>
    </row>
    <row r="100" spans="1:10" x14ac:dyDescent="0.2">
      <c r="A100" s="161">
        <v>39783</v>
      </c>
      <c r="B100" s="131">
        <f t="shared" si="6"/>
        <v>12</v>
      </c>
      <c r="C100" s="162">
        <v>96.97</v>
      </c>
      <c r="D100" s="162">
        <v>96.93</v>
      </c>
      <c r="E100" s="162">
        <v>96.97</v>
      </c>
      <c r="F100" s="162">
        <v>96.97</v>
      </c>
      <c r="G100" s="166">
        <f>C100*INDEX(Tabela1[IPCA (dez/1993 = 100)],MATCH(EOMONTH($J$2,0),Tabela1[Data padronizada],0))/INDEX(Tabela1[IPCA (dez/1993 = 100)],MATCH(EOMONTH($A100,0),Tabela1[Data padronizada],0))</f>
        <v>233.56688304999204</v>
      </c>
      <c r="H100" s="166">
        <f>D100*INDEX(Tabela1[IPCA (dez/1993 = 100)],MATCH(EOMONTH($J$2,0),Tabela1[Data padronizada],0))/INDEX(Tabela1[IPCA (dez/1993 = 100)],MATCH(EOMONTH($A100,0),Tabela1[Data padronizada],0))</f>
        <v>233.47053701181528</v>
      </c>
      <c r="I100" s="166">
        <f>E100*INDEX(Tabela1[IPCA (dez/1993 = 100)],MATCH(EOMONTH($J$2,0),Tabela1[Data padronizada],0))/INDEX(Tabela1[IPCA (dez/1993 = 100)],MATCH(EOMONTH($A100,0),Tabela1[Data padronizada],0))</f>
        <v>233.56688304999204</v>
      </c>
      <c r="J100" s="166">
        <f>F100*INDEX(Tabela1[IPCA (dez/1993 = 100)],MATCH(EOMONTH($J$2,0),Tabela1[Data padronizada],0))/INDEX(Tabela1[IPCA (dez/1993 = 100)],MATCH(EOMONTH($A100,0),Tabela1[Data padronizada],0))</f>
        <v>233.56688304999204</v>
      </c>
    </row>
    <row r="101" spans="1:10" x14ac:dyDescent="0.2">
      <c r="A101" s="161">
        <v>39814</v>
      </c>
      <c r="B101" s="131">
        <f t="shared" si="6"/>
        <v>1</v>
      </c>
      <c r="C101" s="162">
        <v>83.64</v>
      </c>
      <c r="D101" s="162">
        <v>83.66</v>
      </c>
      <c r="E101" s="162">
        <v>77.77</v>
      </c>
      <c r="F101" s="162">
        <v>77.819999999999993</v>
      </c>
      <c r="G101" s="166">
        <f>C101*INDEX(Tabela1[IPCA (dez/1993 = 100)],MATCH(EOMONTH($J$2,0),Tabela1[Data padronizada],0))/INDEX(Tabela1[IPCA (dez/1993 = 100)],MATCH(EOMONTH($A101,0),Tabela1[Data padronizada],0))</f>
        <v>200.49757446486444</v>
      </c>
      <c r="H101" s="166">
        <f>D101*INDEX(Tabela1[IPCA (dez/1993 = 100)],MATCH(EOMONTH($J$2,0),Tabela1[Data padronizada],0))/INDEX(Tabela1[IPCA (dez/1993 = 100)],MATCH(EOMONTH($A101,0),Tabela1[Data padronizada],0))</f>
        <v>200.54551745254136</v>
      </c>
      <c r="I101" s="166">
        <f>E101*INDEX(Tabela1[IPCA (dez/1993 = 100)],MATCH(EOMONTH($J$2,0),Tabela1[Data padronizada],0))/INDEX(Tabela1[IPCA (dez/1993 = 100)],MATCH(EOMONTH($A101,0),Tabela1[Data padronizada],0))</f>
        <v>186.42630758168946</v>
      </c>
      <c r="J101" s="166">
        <f>F101*INDEX(Tabela1[IPCA (dez/1993 = 100)],MATCH(EOMONTH($J$2,0),Tabela1[Data padronizada],0))/INDEX(Tabela1[IPCA (dez/1993 = 100)],MATCH(EOMONTH($A101,0),Tabela1[Data padronizada],0))</f>
        <v>186.54616505088174</v>
      </c>
    </row>
    <row r="102" spans="1:10" x14ac:dyDescent="0.2">
      <c r="A102" s="161">
        <v>39845</v>
      </c>
      <c r="B102" s="131">
        <f t="shared" si="6"/>
        <v>2</v>
      </c>
      <c r="C102" s="162">
        <v>52.08</v>
      </c>
      <c r="D102" s="162">
        <v>66.150000000000006</v>
      </c>
      <c r="E102" s="162">
        <v>27.41</v>
      </c>
      <c r="F102" s="162">
        <v>27.41</v>
      </c>
      <c r="G102" s="166">
        <f>C102*INDEX(Tabela1[IPCA (dez/1993 = 100)],MATCH(EOMONTH($J$2,0),Tabela1[Data padronizada],0))/INDEX(Tabela1[IPCA (dez/1993 = 100)],MATCH(EOMONTH($A102,0),Tabela1[Data padronizada],0))</f>
        <v>124.16053183154106</v>
      </c>
      <c r="H102" s="166">
        <f>D102*INDEX(Tabela1[IPCA (dez/1993 = 100)],MATCH(EOMONTH($J$2,0),Tabela1[Data padronizada],0))/INDEX(Tabela1[IPCA (dez/1993 = 100)],MATCH(EOMONTH($A102,0),Tabela1[Data padronizada],0))</f>
        <v>157.70390131828805</v>
      </c>
      <c r="I102" s="166">
        <f>E102*INDEX(Tabela1[IPCA (dez/1993 = 100)],MATCH(EOMONTH($J$2,0),Tabela1[Data padronizada],0))/INDEX(Tabela1[IPCA (dez/1993 = 100)],MATCH(EOMONTH($A102,0),Tabela1[Data padronizada],0))</f>
        <v>65.34639357723772</v>
      </c>
      <c r="J102" s="166">
        <f>F102*INDEX(Tabela1[IPCA (dez/1993 = 100)],MATCH(EOMONTH($J$2,0),Tabela1[Data padronizada],0))/INDEX(Tabela1[IPCA (dez/1993 = 100)],MATCH(EOMONTH($A102,0),Tabela1[Data padronizada],0))</f>
        <v>65.34639357723772</v>
      </c>
    </row>
    <row r="103" spans="1:10" x14ac:dyDescent="0.2">
      <c r="A103" s="161">
        <v>39873</v>
      </c>
      <c r="B103" s="131">
        <f t="shared" si="6"/>
        <v>3</v>
      </c>
      <c r="C103" s="162">
        <v>90.87</v>
      </c>
      <c r="D103" s="162">
        <v>91.28</v>
      </c>
      <c r="E103" s="162">
        <v>84.25</v>
      </c>
      <c r="F103" s="162">
        <v>24.96</v>
      </c>
      <c r="G103" s="166">
        <f>C103*INDEX(Tabela1[IPCA (dez/1993 = 100)],MATCH(EOMONTH($J$2,0),Tabela1[Data padronizada],0))/INDEX(Tabela1[IPCA (dez/1993 = 100)],MATCH(EOMONTH($A103,0),Tabela1[Data padronizada],0))</f>
        <v>216.20523473913892</v>
      </c>
      <c r="H103" s="166">
        <f>D103*INDEX(Tabela1[IPCA (dez/1993 = 100)],MATCH(EOMONTH($J$2,0),Tabela1[Data padronizada],0))/INDEX(Tabela1[IPCA (dez/1993 = 100)],MATCH(EOMONTH($A103,0),Tabela1[Data padronizada],0))</f>
        <v>217.18073981499504</v>
      </c>
      <c r="I103" s="166">
        <f>E103*INDEX(Tabela1[IPCA (dez/1993 = 100)],MATCH(EOMONTH($J$2,0),Tabela1[Data padronizada],0))/INDEX(Tabela1[IPCA (dez/1993 = 100)],MATCH(EOMONTH($A103,0),Tabela1[Data padronizada],0))</f>
        <v>200.45439668507154</v>
      </c>
      <c r="J103" s="166">
        <f>F103*INDEX(Tabela1[IPCA (dez/1993 = 100)],MATCH(EOMONTH($J$2,0),Tabela1[Data padronizada],0))/INDEX(Tabela1[IPCA (dez/1993 = 100)],MATCH(EOMONTH($A103,0),Tabela1[Data padronizada],0))</f>
        <v>59.386845593583217</v>
      </c>
    </row>
    <row r="104" spans="1:10" x14ac:dyDescent="0.2">
      <c r="A104" s="161">
        <v>39904</v>
      </c>
      <c r="B104" s="131">
        <f t="shared" si="6"/>
        <v>4</v>
      </c>
      <c r="C104" s="162">
        <v>46.46</v>
      </c>
      <c r="D104" s="162">
        <v>48.73</v>
      </c>
      <c r="E104" s="162">
        <v>27.79</v>
      </c>
      <c r="F104" s="162">
        <v>16.309999999999999</v>
      </c>
      <c r="G104" s="166">
        <f>C104*INDEX(Tabela1[IPCA (dez/1993 = 100)],MATCH(EOMONTH($J$2,0),Tabela1[Data padronizada],0))/INDEX(Tabela1[IPCA (dez/1993 = 100)],MATCH(EOMONTH($A104,0),Tabela1[Data padronizada],0))</f>
        <v>110.01320906807855</v>
      </c>
      <c r="H104" s="166">
        <f>D104*INDEX(Tabela1[IPCA (dez/1993 = 100)],MATCH(EOMONTH($J$2,0),Tabela1[Data padronizada],0))/INDEX(Tabela1[IPCA (dez/1993 = 100)],MATCH(EOMONTH($A104,0),Tabela1[Data padronizada],0))</f>
        <v>115.38837016546422</v>
      </c>
      <c r="I104" s="166">
        <f>E104*INDEX(Tabela1[IPCA (dez/1993 = 100)],MATCH(EOMONTH($J$2,0),Tabela1[Data padronizada],0))/INDEX(Tabela1[IPCA (dez/1993 = 100)],MATCH(EOMONTH($A104,0),Tabela1[Data padronizada],0))</f>
        <v>65.804284976364684</v>
      </c>
      <c r="J104" s="166">
        <f>F104*INDEX(Tabela1[IPCA (dez/1993 = 100)],MATCH(EOMONTH($J$2,0),Tabela1[Data padronizada],0))/INDEX(Tabela1[IPCA (dez/1993 = 100)],MATCH(EOMONTH($A104,0),Tabela1[Data padronizada],0))</f>
        <v>38.620650880334935</v>
      </c>
    </row>
    <row r="105" spans="1:10" x14ac:dyDescent="0.2">
      <c r="A105" s="161">
        <v>39934</v>
      </c>
      <c r="B105" s="131">
        <f t="shared" si="6"/>
        <v>5</v>
      </c>
      <c r="C105" s="162">
        <v>39</v>
      </c>
      <c r="D105" s="162">
        <v>39.1</v>
      </c>
      <c r="E105" s="162">
        <v>30.17</v>
      </c>
      <c r="F105" s="162">
        <v>16.309999999999999</v>
      </c>
      <c r="G105" s="166">
        <f>C105*INDEX(Tabela1[IPCA (dez/1993 = 100)],MATCH(EOMONTH($J$2,0),Tabela1[Data padronizada],0))/INDEX(Tabela1[IPCA (dez/1993 = 100)],MATCH(EOMONTH($A105,0),Tabela1[Data padronizada],0))</f>
        <v>91.916586052238159</v>
      </c>
      <c r="H105" s="166">
        <f>D105*INDEX(Tabela1[IPCA (dez/1993 = 100)],MATCH(EOMONTH($J$2,0),Tabela1[Data padronizada],0))/INDEX(Tabela1[IPCA (dez/1993 = 100)],MATCH(EOMONTH($A105,0),Tabela1[Data padronizada],0))</f>
        <v>92.152269606218255</v>
      </c>
      <c r="I105" s="166">
        <f>E105*INDEX(Tabela1[IPCA (dez/1993 = 100)],MATCH(EOMONTH($J$2,0),Tabela1[Data padronizada],0))/INDEX(Tabela1[IPCA (dez/1993 = 100)],MATCH(EOMONTH($A105,0),Tabela1[Data padronizada],0))</f>
        <v>71.105728235795524</v>
      </c>
      <c r="J105" s="166">
        <f>F105*INDEX(Tabela1[IPCA (dez/1993 = 100)],MATCH(EOMONTH($J$2,0),Tabela1[Data padronizada],0))/INDEX(Tabela1[IPCA (dez/1993 = 100)],MATCH(EOMONTH($A105,0),Tabela1[Data padronizada],0))</f>
        <v>38.439987654153953</v>
      </c>
    </row>
    <row r="106" spans="1:10" x14ac:dyDescent="0.2">
      <c r="A106" s="161">
        <v>39965</v>
      </c>
      <c r="B106" s="131">
        <f t="shared" si="6"/>
        <v>6</v>
      </c>
      <c r="C106" s="162">
        <v>40.840000000000003</v>
      </c>
      <c r="D106" s="162">
        <v>40.840000000000003</v>
      </c>
      <c r="E106" s="162">
        <v>30</v>
      </c>
      <c r="F106" s="162">
        <v>23.14</v>
      </c>
      <c r="G106" s="166">
        <f>C106*INDEX(Tabela1[IPCA (dez/1993 = 100)],MATCH(EOMONTH($J$2,0),Tabela1[Data padronizada],0))/INDEX(Tabela1[IPCA (dez/1993 = 100)],MATCH(EOMONTH($A106,0),Tabela1[Data padronizada],0))</f>
        <v>95.908000269623557</v>
      </c>
      <c r="H106" s="166">
        <f>D106*INDEX(Tabela1[IPCA (dez/1993 = 100)],MATCH(EOMONTH($J$2,0),Tabela1[Data padronizada],0))/INDEX(Tabela1[IPCA (dez/1993 = 100)],MATCH(EOMONTH($A106,0),Tabela1[Data padronizada],0))</f>
        <v>95.908000269623557</v>
      </c>
      <c r="I106" s="166">
        <f>E106*INDEX(Tabela1[IPCA (dez/1993 = 100)],MATCH(EOMONTH($J$2,0),Tabela1[Data padronizada],0))/INDEX(Tabela1[IPCA (dez/1993 = 100)],MATCH(EOMONTH($A106,0),Tabela1[Data padronizada],0))</f>
        <v>70.45151831754913</v>
      </c>
      <c r="J106" s="166">
        <f>F106*INDEX(Tabela1[IPCA (dez/1993 = 100)],MATCH(EOMONTH($J$2,0),Tabela1[Data padronizada],0))/INDEX(Tabela1[IPCA (dez/1993 = 100)],MATCH(EOMONTH($A106,0),Tabela1[Data padronizada],0))</f>
        <v>54.341604462269565</v>
      </c>
    </row>
    <row r="107" spans="1:10" x14ac:dyDescent="0.2">
      <c r="A107" s="161">
        <v>39995</v>
      </c>
      <c r="B107" s="131">
        <f t="shared" si="6"/>
        <v>7</v>
      </c>
      <c r="C107" s="162">
        <v>30.43</v>
      </c>
      <c r="D107" s="162">
        <v>30.43</v>
      </c>
      <c r="E107" s="162">
        <v>25.55</v>
      </c>
      <c r="F107" s="162">
        <v>25.55</v>
      </c>
      <c r="G107" s="166">
        <f>C107*INDEX(Tabela1[IPCA (dez/1993 = 100)],MATCH(EOMONTH($J$2,0),Tabela1[Data padronizada],0))/INDEX(Tabela1[IPCA (dez/1993 = 100)],MATCH(EOMONTH($A107,0),Tabela1[Data padronizada],0))</f>
        <v>71.290251797109832</v>
      </c>
      <c r="H107" s="166">
        <f>D107*INDEX(Tabela1[IPCA (dez/1993 = 100)],MATCH(EOMONTH($J$2,0),Tabela1[Data padronizada],0))/INDEX(Tabela1[IPCA (dez/1993 = 100)],MATCH(EOMONTH($A107,0),Tabela1[Data padronizada],0))</f>
        <v>71.290251797109832</v>
      </c>
      <c r="I107" s="166">
        <f>E107*INDEX(Tabela1[IPCA (dez/1993 = 100)],MATCH(EOMONTH($J$2,0),Tabela1[Data padronizada],0))/INDEX(Tabela1[IPCA (dez/1993 = 100)],MATCH(EOMONTH($A107,0),Tabela1[Data padronizada],0))</f>
        <v>59.85757257364957</v>
      </c>
      <c r="J107" s="166">
        <f>F107*INDEX(Tabela1[IPCA (dez/1993 = 100)],MATCH(EOMONTH($J$2,0),Tabela1[Data padronizada],0))/INDEX(Tabela1[IPCA (dez/1993 = 100)],MATCH(EOMONTH($A107,0),Tabela1[Data padronizada],0))</f>
        <v>59.85757257364957</v>
      </c>
    </row>
    <row r="108" spans="1:10" x14ac:dyDescent="0.2">
      <c r="A108" s="161">
        <v>40026</v>
      </c>
      <c r="B108" s="131">
        <f t="shared" si="6"/>
        <v>8</v>
      </c>
      <c r="C108" s="162">
        <v>16.309999999999999</v>
      </c>
      <c r="D108" s="162">
        <v>16.309999999999999</v>
      </c>
      <c r="E108" s="162">
        <v>16.309999999999999</v>
      </c>
      <c r="F108" s="162">
        <v>16.309999999999999</v>
      </c>
      <c r="G108" s="166">
        <f>C108*INDEX(Tabela1[IPCA (dez/1993 = 100)],MATCH(EOMONTH($J$2,0),Tabela1[Data padronizada],0))/INDEX(Tabela1[IPCA (dez/1993 = 100)],MATCH(EOMONTH($A108,0),Tabela1[Data padronizada],0))</f>
        <v>38.153237642177075</v>
      </c>
      <c r="H108" s="166">
        <f>D108*INDEX(Tabela1[IPCA (dez/1993 = 100)],MATCH(EOMONTH($J$2,0),Tabela1[Data padronizada],0))/INDEX(Tabela1[IPCA (dez/1993 = 100)],MATCH(EOMONTH($A108,0),Tabela1[Data padronizada],0))</f>
        <v>38.153237642177075</v>
      </c>
      <c r="I108" s="166">
        <f>E108*INDEX(Tabela1[IPCA (dez/1993 = 100)],MATCH(EOMONTH($J$2,0),Tabela1[Data padronizada],0))/INDEX(Tabela1[IPCA (dez/1993 = 100)],MATCH(EOMONTH($A108,0),Tabela1[Data padronizada],0))</f>
        <v>38.153237642177075</v>
      </c>
      <c r="J108" s="166">
        <f>F108*INDEX(Tabela1[IPCA (dez/1993 = 100)],MATCH(EOMONTH($J$2,0),Tabela1[Data padronizada],0))/INDEX(Tabela1[IPCA (dez/1993 = 100)],MATCH(EOMONTH($A108,0),Tabela1[Data padronizada],0))</f>
        <v>38.153237642177075</v>
      </c>
    </row>
    <row r="109" spans="1:10" x14ac:dyDescent="0.2">
      <c r="A109" s="161">
        <v>40057</v>
      </c>
      <c r="B109" s="131">
        <f t="shared" si="6"/>
        <v>9</v>
      </c>
      <c r="C109" s="162">
        <v>16.309999999999999</v>
      </c>
      <c r="D109" s="162">
        <v>16.309999999999999</v>
      </c>
      <c r="E109" s="162">
        <v>16.309999999999999</v>
      </c>
      <c r="F109" s="162">
        <v>16.309999999999999</v>
      </c>
      <c r="G109" s="166">
        <f>C109*INDEX(Tabela1[IPCA (dez/1993 = 100)],MATCH(EOMONTH($J$2,0),Tabela1[Data padronizada],0))/INDEX(Tabela1[IPCA (dez/1993 = 100)],MATCH(EOMONTH($A109,0),Tabela1[Data padronizada],0))</f>
        <v>38.061874219228827</v>
      </c>
      <c r="H109" s="166">
        <f>D109*INDEX(Tabela1[IPCA (dez/1993 = 100)],MATCH(EOMONTH($J$2,0),Tabela1[Data padronizada],0))/INDEX(Tabela1[IPCA (dez/1993 = 100)],MATCH(EOMONTH($A109,0),Tabela1[Data padronizada],0))</f>
        <v>38.061874219228827</v>
      </c>
      <c r="I109" s="166">
        <f>E109*INDEX(Tabela1[IPCA (dez/1993 = 100)],MATCH(EOMONTH($J$2,0),Tabela1[Data padronizada],0))/INDEX(Tabela1[IPCA (dez/1993 = 100)],MATCH(EOMONTH($A109,0),Tabela1[Data padronizada],0))</f>
        <v>38.061874219228827</v>
      </c>
      <c r="J109" s="166">
        <f>F109*INDEX(Tabela1[IPCA (dez/1993 = 100)],MATCH(EOMONTH($J$2,0),Tabela1[Data padronizada],0))/INDEX(Tabela1[IPCA (dez/1993 = 100)],MATCH(EOMONTH($A109,0),Tabela1[Data padronizada],0))</f>
        <v>38.061874219228827</v>
      </c>
    </row>
    <row r="110" spans="1:10" x14ac:dyDescent="0.2">
      <c r="A110" s="161">
        <v>40087</v>
      </c>
      <c r="B110" s="131">
        <f t="shared" si="6"/>
        <v>10</v>
      </c>
      <c r="C110" s="162">
        <v>16.309999999999999</v>
      </c>
      <c r="D110" s="162">
        <v>16.309999999999999</v>
      </c>
      <c r="E110" s="162">
        <v>16.309999999999999</v>
      </c>
      <c r="F110" s="162">
        <v>16.309999999999999</v>
      </c>
      <c r="G110" s="166">
        <f>C110*INDEX(Tabela1[IPCA (dez/1993 = 100)],MATCH(EOMONTH($J$2,0),Tabela1[Data padronizada],0))/INDEX(Tabela1[IPCA (dez/1993 = 100)],MATCH(EOMONTH($A110,0),Tabela1[Data padronizada],0))</f>
        <v>37.955602650466403</v>
      </c>
      <c r="H110" s="166">
        <f>D110*INDEX(Tabela1[IPCA (dez/1993 = 100)],MATCH(EOMONTH($J$2,0),Tabela1[Data padronizada],0))/INDEX(Tabela1[IPCA (dez/1993 = 100)],MATCH(EOMONTH($A110,0),Tabela1[Data padronizada],0))</f>
        <v>37.955602650466403</v>
      </c>
      <c r="I110" s="166">
        <f>E110*INDEX(Tabela1[IPCA (dez/1993 = 100)],MATCH(EOMONTH($J$2,0),Tabela1[Data padronizada],0))/INDEX(Tabela1[IPCA (dez/1993 = 100)],MATCH(EOMONTH($A110,0),Tabela1[Data padronizada],0))</f>
        <v>37.955602650466403</v>
      </c>
      <c r="J110" s="166">
        <f>F110*INDEX(Tabela1[IPCA (dez/1993 = 100)],MATCH(EOMONTH($J$2,0),Tabela1[Data padronizada],0))/INDEX(Tabela1[IPCA (dez/1993 = 100)],MATCH(EOMONTH($A110,0),Tabela1[Data padronizada],0))</f>
        <v>37.955602650466403</v>
      </c>
    </row>
    <row r="111" spans="1:10" x14ac:dyDescent="0.2">
      <c r="A111" s="161">
        <v>40118</v>
      </c>
      <c r="B111" s="131">
        <f t="shared" si="6"/>
        <v>11</v>
      </c>
      <c r="C111" s="162">
        <v>16.309999999999999</v>
      </c>
      <c r="D111" s="162">
        <v>16.309999999999999</v>
      </c>
      <c r="E111" s="162">
        <v>16.309999999999999</v>
      </c>
      <c r="F111" s="162">
        <v>16.309999999999999</v>
      </c>
      <c r="G111" s="166">
        <f>C111*INDEX(Tabela1[IPCA (dez/1993 = 100)],MATCH(EOMONTH($J$2,0),Tabela1[Data padronizada],0))/INDEX(Tabela1[IPCA (dez/1993 = 100)],MATCH(EOMONTH($A111,0),Tabela1[Data padronizada],0))</f>
        <v>37.800572066243802</v>
      </c>
      <c r="H111" s="166">
        <f>D111*INDEX(Tabela1[IPCA (dez/1993 = 100)],MATCH(EOMONTH($J$2,0),Tabela1[Data padronizada],0))/INDEX(Tabela1[IPCA (dez/1993 = 100)],MATCH(EOMONTH($A111,0),Tabela1[Data padronizada],0))</f>
        <v>37.800572066243802</v>
      </c>
      <c r="I111" s="166">
        <f>E111*INDEX(Tabela1[IPCA (dez/1993 = 100)],MATCH(EOMONTH($J$2,0),Tabela1[Data padronizada],0))/INDEX(Tabela1[IPCA (dez/1993 = 100)],MATCH(EOMONTH($A111,0),Tabela1[Data padronizada],0))</f>
        <v>37.800572066243802</v>
      </c>
      <c r="J111" s="166">
        <f>F111*INDEX(Tabela1[IPCA (dez/1993 = 100)],MATCH(EOMONTH($J$2,0),Tabela1[Data padronizada],0))/INDEX(Tabela1[IPCA (dez/1993 = 100)],MATCH(EOMONTH($A111,0),Tabela1[Data padronizada],0))</f>
        <v>37.800572066243802</v>
      </c>
    </row>
    <row r="112" spans="1:10" x14ac:dyDescent="0.2">
      <c r="A112" s="161">
        <v>40148</v>
      </c>
      <c r="B112" s="131">
        <f t="shared" si="6"/>
        <v>12</v>
      </c>
      <c r="C112" s="162">
        <v>16.309999999999999</v>
      </c>
      <c r="D112" s="162">
        <v>16.309999999999999</v>
      </c>
      <c r="E112" s="162">
        <v>16.309999999999999</v>
      </c>
      <c r="F112" s="162">
        <v>16.309999999999999</v>
      </c>
      <c r="G112" s="166">
        <f>C112*INDEX(Tabela1[IPCA (dez/1993 = 100)],MATCH(EOMONTH($J$2,0),Tabela1[Data padronizada],0))/INDEX(Tabela1[IPCA (dez/1993 = 100)],MATCH(EOMONTH($A112,0),Tabela1[Data padronizada],0))</f>
        <v>37.661274692718358</v>
      </c>
      <c r="H112" s="166">
        <f>D112*INDEX(Tabela1[IPCA (dez/1993 = 100)],MATCH(EOMONTH($J$2,0),Tabela1[Data padronizada],0))/INDEX(Tabela1[IPCA (dez/1993 = 100)],MATCH(EOMONTH($A112,0),Tabela1[Data padronizada],0))</f>
        <v>37.661274692718358</v>
      </c>
      <c r="I112" s="166">
        <f>E112*INDEX(Tabela1[IPCA (dez/1993 = 100)],MATCH(EOMONTH($J$2,0),Tabela1[Data padronizada],0))/INDEX(Tabela1[IPCA (dez/1993 = 100)],MATCH(EOMONTH($A112,0),Tabela1[Data padronizada],0))</f>
        <v>37.661274692718358</v>
      </c>
      <c r="J112" s="166">
        <f>F112*INDEX(Tabela1[IPCA (dez/1993 = 100)],MATCH(EOMONTH($J$2,0),Tabela1[Data padronizada],0))/INDEX(Tabela1[IPCA (dez/1993 = 100)],MATCH(EOMONTH($A112,0),Tabela1[Data padronizada],0))</f>
        <v>37.661274692718358</v>
      </c>
    </row>
    <row r="113" spans="1:10" x14ac:dyDescent="0.2">
      <c r="A113" s="161">
        <v>40179</v>
      </c>
      <c r="B113" s="131">
        <f t="shared" si="6"/>
        <v>1</v>
      </c>
      <c r="C113" s="162">
        <v>12.91</v>
      </c>
      <c r="D113" s="162">
        <v>12.91</v>
      </c>
      <c r="E113" s="162">
        <v>12.91</v>
      </c>
      <c r="F113" s="162">
        <v>12.91</v>
      </c>
      <c r="G113" s="166">
        <f>C113*INDEX(Tabela1[IPCA (dez/1993 = 100)],MATCH(EOMONTH($J$2,0),Tabela1[Data padronizada],0))/INDEX(Tabela1[IPCA (dez/1993 = 100)],MATCH(EOMONTH($A113,0),Tabela1[Data padronizada],0))</f>
        <v>29.588470538316308</v>
      </c>
      <c r="H113" s="166">
        <f>D113*INDEX(Tabela1[IPCA (dez/1993 = 100)],MATCH(EOMONTH($J$2,0),Tabela1[Data padronizada],0))/INDEX(Tabela1[IPCA (dez/1993 = 100)],MATCH(EOMONTH($A113,0),Tabela1[Data padronizada],0))</f>
        <v>29.588470538316308</v>
      </c>
      <c r="I113" s="166">
        <f>E113*INDEX(Tabela1[IPCA (dez/1993 = 100)],MATCH(EOMONTH($J$2,0),Tabela1[Data padronizada],0))/INDEX(Tabela1[IPCA (dez/1993 = 100)],MATCH(EOMONTH($A113,0),Tabela1[Data padronizada],0))</f>
        <v>29.588470538316308</v>
      </c>
      <c r="J113" s="166">
        <f>F113*INDEX(Tabela1[IPCA (dez/1993 = 100)],MATCH(EOMONTH($J$2,0),Tabela1[Data padronizada],0))/INDEX(Tabela1[IPCA (dez/1993 = 100)],MATCH(EOMONTH($A113,0),Tabela1[Data padronizada],0))</f>
        <v>29.588470538316308</v>
      </c>
    </row>
    <row r="114" spans="1:10" x14ac:dyDescent="0.2">
      <c r="A114" s="161">
        <v>40210</v>
      </c>
      <c r="B114" s="131">
        <f t="shared" si="6"/>
        <v>2</v>
      </c>
      <c r="C114" s="162">
        <v>13.82</v>
      </c>
      <c r="D114" s="162">
        <v>13.82</v>
      </c>
      <c r="E114" s="162">
        <v>15.91</v>
      </c>
      <c r="F114" s="162">
        <v>13.82</v>
      </c>
      <c r="G114" s="166">
        <f>C114*INDEX(Tabela1[IPCA (dez/1993 = 100)],MATCH(EOMONTH($J$2,0),Tabela1[Data padronizada],0))/INDEX(Tabela1[IPCA (dez/1993 = 100)],MATCH(EOMONTH($A114,0),Tabela1[Data padronizada],0))</f>
        <v>31.428994722464292</v>
      </c>
      <c r="H114" s="166">
        <f>D114*INDEX(Tabela1[IPCA (dez/1993 = 100)],MATCH(EOMONTH($J$2,0),Tabela1[Data padronizada],0))/INDEX(Tabela1[IPCA (dez/1993 = 100)],MATCH(EOMONTH($A114,0),Tabela1[Data padronizada],0))</f>
        <v>31.428994722464292</v>
      </c>
      <c r="I114" s="166">
        <f>E114*INDEX(Tabela1[IPCA (dez/1993 = 100)],MATCH(EOMONTH($J$2,0),Tabela1[Data padronizada],0))/INDEX(Tabela1[IPCA (dez/1993 = 100)],MATCH(EOMONTH($A114,0),Tabela1[Data padronizada],0))</f>
        <v>36.182004778177046</v>
      </c>
      <c r="J114" s="166">
        <f>F114*INDEX(Tabela1[IPCA (dez/1993 = 100)],MATCH(EOMONTH($J$2,0),Tabela1[Data padronizada],0))/INDEX(Tabela1[IPCA (dez/1993 = 100)],MATCH(EOMONTH($A114,0),Tabela1[Data padronizada],0))</f>
        <v>31.428994722464292</v>
      </c>
    </row>
    <row r="115" spans="1:10" x14ac:dyDescent="0.2">
      <c r="A115" s="161">
        <v>40238</v>
      </c>
      <c r="B115" s="131">
        <f t="shared" si="6"/>
        <v>3</v>
      </c>
      <c r="C115" s="162">
        <v>27.24</v>
      </c>
      <c r="D115" s="162">
        <v>27.24</v>
      </c>
      <c r="E115" s="162">
        <v>30.38</v>
      </c>
      <c r="F115" s="162">
        <v>27.24</v>
      </c>
      <c r="G115" s="166">
        <f>C115*INDEX(Tabela1[IPCA (dez/1993 = 100)],MATCH(EOMONTH($J$2,0),Tabela1[Data padronizada],0))/INDEX(Tabela1[IPCA (dez/1993 = 100)],MATCH(EOMONTH($A115,0),Tabela1[Data padronizada],0))</f>
        <v>61.627906333404766</v>
      </c>
      <c r="H115" s="166">
        <f>D115*INDEX(Tabela1[IPCA (dez/1993 = 100)],MATCH(EOMONTH($J$2,0),Tabela1[Data padronizada],0))/INDEX(Tabela1[IPCA (dez/1993 = 100)],MATCH(EOMONTH($A115,0),Tabela1[Data padronizada],0))</f>
        <v>61.627906333404766</v>
      </c>
      <c r="I115" s="166">
        <f>E115*INDEX(Tabela1[IPCA (dez/1993 = 100)],MATCH(EOMONTH($J$2,0),Tabela1[Data padronizada],0))/INDEX(Tabela1[IPCA (dez/1993 = 100)],MATCH(EOMONTH($A115,0),Tabela1[Data padronizada],0))</f>
        <v>68.731857357152592</v>
      </c>
      <c r="J115" s="166">
        <f>F115*INDEX(Tabela1[IPCA (dez/1993 = 100)],MATCH(EOMONTH($J$2,0),Tabela1[Data padronizada],0))/INDEX(Tabela1[IPCA (dez/1993 = 100)],MATCH(EOMONTH($A115,0),Tabela1[Data padronizada],0))</f>
        <v>61.627906333404766</v>
      </c>
    </row>
    <row r="116" spans="1:10" x14ac:dyDescent="0.2">
      <c r="A116" s="161">
        <v>40269</v>
      </c>
      <c r="B116" s="131">
        <f t="shared" si="6"/>
        <v>4</v>
      </c>
      <c r="C116" s="162">
        <v>21.47</v>
      </c>
      <c r="D116" s="162">
        <v>21.47</v>
      </c>
      <c r="E116" s="162">
        <v>24.62</v>
      </c>
      <c r="F116" s="162">
        <v>21.46</v>
      </c>
      <c r="G116" s="166">
        <f>C116*INDEX(Tabela1[IPCA (dez/1993 = 100)],MATCH(EOMONTH($J$2,0),Tabela1[Data padronizada],0))/INDEX(Tabela1[IPCA (dez/1993 = 100)],MATCH(EOMONTH($A116,0),Tabela1[Data padronizada],0))</f>
        <v>48.298454294219063</v>
      </c>
      <c r="H116" s="166">
        <f>D116*INDEX(Tabela1[IPCA (dez/1993 = 100)],MATCH(EOMONTH($J$2,0),Tabela1[Data padronizada],0))/INDEX(Tabela1[IPCA (dez/1993 = 100)],MATCH(EOMONTH($A116,0),Tabela1[Data padronizada],0))</f>
        <v>48.298454294219063</v>
      </c>
      <c r="I116" s="166">
        <f>E116*INDEX(Tabela1[IPCA (dez/1993 = 100)],MATCH(EOMONTH($J$2,0),Tabela1[Data padronizada],0))/INDEX(Tabela1[IPCA (dez/1993 = 100)],MATCH(EOMONTH($A116,0),Tabela1[Data padronizada],0))</f>
        <v>55.384627141298246</v>
      </c>
      <c r="J116" s="166">
        <f>F116*INDEX(Tabela1[IPCA (dez/1993 = 100)],MATCH(EOMONTH($J$2,0),Tabela1[Data padronizada],0))/INDEX(Tabela1[IPCA (dez/1993 = 100)],MATCH(EOMONTH($A116,0),Tabela1[Data padronizada],0))</f>
        <v>48.27595850740294</v>
      </c>
    </row>
    <row r="117" spans="1:10" x14ac:dyDescent="0.2">
      <c r="A117" s="161">
        <v>40299</v>
      </c>
      <c r="B117" s="131">
        <f t="shared" si="6"/>
        <v>5</v>
      </c>
      <c r="C117" s="162">
        <v>32.340000000000003</v>
      </c>
      <c r="D117" s="162">
        <v>30.1</v>
      </c>
      <c r="E117" s="162">
        <v>33.99</v>
      </c>
      <c r="F117" s="162">
        <v>32.35</v>
      </c>
      <c r="G117" s="166">
        <f>C117*INDEX(Tabela1[IPCA (dez/1993 = 100)],MATCH(EOMONTH($J$2,0),Tabela1[Data padronizada],0))/INDEX(Tabela1[IPCA (dez/1993 = 100)],MATCH(EOMONTH($A117,0),Tabela1[Data padronizada],0))</f>
        <v>72.439857590155412</v>
      </c>
      <c r="H117" s="166">
        <f>D117*INDEX(Tabela1[IPCA (dez/1993 = 100)],MATCH(EOMONTH($J$2,0),Tabela1[Data padronizada],0))/INDEX(Tabela1[IPCA (dez/1993 = 100)],MATCH(EOMONTH($A117,0),Tabela1[Data padronizada],0))</f>
        <v>67.422378276551569</v>
      </c>
      <c r="I117" s="166">
        <f>E117*INDEX(Tabela1[IPCA (dez/1993 = 100)],MATCH(EOMONTH($J$2,0),Tabela1[Data padronizada],0))/INDEX(Tabela1[IPCA (dez/1993 = 100)],MATCH(EOMONTH($A117,0),Tabela1[Data padronizada],0))</f>
        <v>76.135768691693954</v>
      </c>
      <c r="J117" s="166">
        <f>F117*INDEX(Tabela1[IPCA (dez/1993 = 100)],MATCH(EOMONTH($J$2,0),Tabela1[Data padronizada],0))/INDEX(Tabela1[IPCA (dez/1993 = 100)],MATCH(EOMONTH($A117,0),Tabela1[Data padronizada],0))</f>
        <v>72.462257051376852</v>
      </c>
    </row>
    <row r="118" spans="1:10" x14ac:dyDescent="0.2">
      <c r="A118" s="161">
        <v>40330</v>
      </c>
      <c r="B118" s="131">
        <f t="shared" si="6"/>
        <v>6</v>
      </c>
      <c r="C118" s="162">
        <v>67.7</v>
      </c>
      <c r="D118" s="162">
        <v>67.7</v>
      </c>
      <c r="E118" s="162">
        <v>69.400000000000006</v>
      </c>
      <c r="F118" s="162">
        <v>69.400000000000006</v>
      </c>
      <c r="G118" s="166">
        <f>C118*INDEX(Tabela1[IPCA (dez/1993 = 100)],MATCH(EOMONTH($J$2,0),Tabela1[Data padronizada],0))/INDEX(Tabela1[IPCA (dez/1993 = 100)],MATCH(EOMONTH($A118,0),Tabela1[Data padronizada],0))</f>
        <v>151.64435246918742</v>
      </c>
      <c r="H118" s="166">
        <f>D118*INDEX(Tabela1[IPCA (dez/1993 = 100)],MATCH(EOMONTH($J$2,0),Tabela1[Data padronizada],0))/INDEX(Tabela1[IPCA (dez/1993 = 100)],MATCH(EOMONTH($A118,0),Tabela1[Data padronizada],0))</f>
        <v>151.64435246918742</v>
      </c>
      <c r="I118" s="166">
        <f>E118*INDEX(Tabela1[IPCA (dez/1993 = 100)],MATCH(EOMONTH($J$2,0),Tabela1[Data padronizada],0))/INDEX(Tabela1[IPCA (dez/1993 = 100)],MATCH(EOMONTH($A118,0),Tabela1[Data padronizada],0))</f>
        <v>155.45226087683318</v>
      </c>
      <c r="J118" s="166">
        <f>F118*INDEX(Tabela1[IPCA (dez/1993 = 100)],MATCH(EOMONTH($J$2,0),Tabela1[Data padronizada],0))/INDEX(Tabela1[IPCA (dez/1993 = 100)],MATCH(EOMONTH($A118,0),Tabela1[Data padronizada],0))</f>
        <v>155.45226087683318</v>
      </c>
    </row>
    <row r="119" spans="1:10" x14ac:dyDescent="0.2">
      <c r="A119" s="161">
        <v>40360</v>
      </c>
      <c r="B119" s="131">
        <f t="shared" si="6"/>
        <v>7</v>
      </c>
      <c r="C119" s="162">
        <v>89.61</v>
      </c>
      <c r="D119" s="162">
        <v>89.61</v>
      </c>
      <c r="E119" s="162">
        <v>97.56</v>
      </c>
      <c r="F119" s="162">
        <v>97.56</v>
      </c>
      <c r="G119" s="166">
        <f>C119*INDEX(Tabela1[IPCA (dez/1993 = 100)],MATCH(EOMONTH($J$2,0),Tabela1[Data padronizada],0))/INDEX(Tabela1[IPCA (dez/1993 = 100)],MATCH(EOMONTH($A119,0),Tabela1[Data padronizada],0))</f>
        <v>200.70157114157601</v>
      </c>
      <c r="H119" s="166">
        <f>D119*INDEX(Tabela1[IPCA (dez/1993 = 100)],MATCH(EOMONTH($J$2,0),Tabela1[Data padronizada],0))/INDEX(Tabela1[IPCA (dez/1993 = 100)],MATCH(EOMONTH($A119,0),Tabela1[Data padronizada],0))</f>
        <v>200.70157114157601</v>
      </c>
      <c r="I119" s="166">
        <f>E119*INDEX(Tabela1[IPCA (dez/1993 = 100)],MATCH(EOMONTH($J$2,0),Tabela1[Data padronizada],0))/INDEX(Tabela1[IPCA (dez/1993 = 100)],MATCH(EOMONTH($A119,0),Tabela1[Data padronizada],0))</f>
        <v>218.50736838045032</v>
      </c>
      <c r="J119" s="166">
        <f>F119*INDEX(Tabela1[IPCA (dez/1993 = 100)],MATCH(EOMONTH($J$2,0),Tabela1[Data padronizada],0))/INDEX(Tabela1[IPCA (dez/1993 = 100)],MATCH(EOMONTH($A119,0),Tabela1[Data padronizada],0))</f>
        <v>218.50736838045032</v>
      </c>
    </row>
    <row r="120" spans="1:10" x14ac:dyDescent="0.2">
      <c r="A120" s="161">
        <v>40391</v>
      </c>
      <c r="B120" s="131">
        <f t="shared" si="6"/>
        <v>8</v>
      </c>
      <c r="C120" s="162">
        <v>116.66</v>
      </c>
      <c r="D120" s="162">
        <v>116.66</v>
      </c>
      <c r="E120" s="162">
        <v>123.56</v>
      </c>
      <c r="F120" s="162">
        <v>123.55</v>
      </c>
      <c r="G120" s="166">
        <f>C120*INDEX(Tabela1[IPCA (dez/1993 = 100)],MATCH(EOMONTH($J$2,0),Tabela1[Data padronizada],0))/INDEX(Tabela1[IPCA (dez/1993 = 100)],MATCH(EOMONTH($A120,0),Tabela1[Data padronizada],0))</f>
        <v>261.1819744946647</v>
      </c>
      <c r="H120" s="166">
        <f>D120*INDEX(Tabela1[IPCA (dez/1993 = 100)],MATCH(EOMONTH($J$2,0),Tabela1[Data padronizada],0))/INDEX(Tabela1[IPCA (dez/1993 = 100)],MATCH(EOMONTH($A120,0),Tabela1[Data padronizada],0))</f>
        <v>261.1819744946647</v>
      </c>
      <c r="I120" s="166">
        <f>E120*INDEX(Tabela1[IPCA (dez/1993 = 100)],MATCH(EOMONTH($J$2,0),Tabela1[Data padronizada],0))/INDEX(Tabela1[IPCA (dez/1993 = 100)],MATCH(EOMONTH($A120,0),Tabela1[Data padronizada],0))</f>
        <v>276.62990543940316</v>
      </c>
      <c r="J120" s="166">
        <f>F120*INDEX(Tabela1[IPCA (dez/1993 = 100)],MATCH(EOMONTH($J$2,0),Tabela1[Data padronizada],0))/INDEX(Tabela1[IPCA (dez/1993 = 100)],MATCH(EOMONTH($A120,0),Tabela1[Data padronizada],0))</f>
        <v>276.60751713368614</v>
      </c>
    </row>
    <row r="121" spans="1:10" x14ac:dyDescent="0.2">
      <c r="A121" s="161">
        <v>40422</v>
      </c>
      <c r="B121" s="131">
        <f t="shared" si="6"/>
        <v>9</v>
      </c>
      <c r="C121" s="162">
        <v>132.1</v>
      </c>
      <c r="D121" s="162">
        <v>131.78</v>
      </c>
      <c r="E121" s="162">
        <v>189.37</v>
      </c>
      <c r="F121" s="162">
        <v>189.37</v>
      </c>
      <c r="G121" s="166">
        <f>C121*INDEX(Tabela1[IPCA (dez/1993 = 100)],MATCH(EOMONTH($J$2,0),Tabela1[Data padronizada],0))/INDEX(Tabela1[IPCA (dez/1993 = 100)],MATCH(EOMONTH($A121,0),Tabela1[Data padronizada],0))</f>
        <v>294.42510739566706</v>
      </c>
      <c r="H121" s="166">
        <f>D121*INDEX(Tabela1[IPCA (dez/1993 = 100)],MATCH(EOMONTH($J$2,0),Tabela1[Data padronizada],0))/INDEX(Tabela1[IPCA (dez/1993 = 100)],MATCH(EOMONTH($A121,0),Tabela1[Data padronizada],0))</f>
        <v>293.71188987585924</v>
      </c>
      <c r="I121" s="166">
        <f>E121*INDEX(Tabela1[IPCA (dez/1993 = 100)],MATCH(EOMONTH($J$2,0),Tabela1[Data padronizada],0))/INDEX(Tabela1[IPCA (dez/1993 = 100)],MATCH(EOMONTH($A121,0),Tabela1[Data padronizada],0))</f>
        <v>422.06875539377347</v>
      </c>
      <c r="J121" s="166">
        <f>F121*INDEX(Tabela1[IPCA (dez/1993 = 100)],MATCH(EOMONTH($J$2,0),Tabela1[Data padronizada],0))/INDEX(Tabela1[IPCA (dez/1993 = 100)],MATCH(EOMONTH($A121,0),Tabela1[Data padronizada],0))</f>
        <v>422.06875539377347</v>
      </c>
    </row>
    <row r="122" spans="1:10" x14ac:dyDescent="0.2">
      <c r="A122" s="161">
        <v>40452</v>
      </c>
      <c r="B122" s="131">
        <f t="shared" si="6"/>
        <v>10</v>
      </c>
      <c r="C122" s="162">
        <v>137.78</v>
      </c>
      <c r="D122" s="162">
        <v>137.78</v>
      </c>
      <c r="E122" s="162">
        <v>232.48</v>
      </c>
      <c r="F122" s="162">
        <v>232.48</v>
      </c>
      <c r="G122" s="166">
        <f>C122*INDEX(Tabela1[IPCA (dez/1993 = 100)],MATCH(EOMONTH($J$2,0),Tabela1[Data padronizada],0))/INDEX(Tabela1[IPCA (dez/1993 = 100)],MATCH(EOMONTH($A122,0),Tabela1[Data padronizada],0))</f>
        <v>304.79845453910485</v>
      </c>
      <c r="H122" s="166">
        <f>D122*INDEX(Tabela1[IPCA (dez/1993 = 100)],MATCH(EOMONTH($J$2,0),Tabela1[Data padronizada],0))/INDEX(Tabela1[IPCA (dez/1993 = 100)],MATCH(EOMONTH($A122,0),Tabela1[Data padronizada],0))</f>
        <v>304.79845453910485</v>
      </c>
      <c r="I122" s="166">
        <f>E122*INDEX(Tabela1[IPCA (dez/1993 = 100)],MATCH(EOMONTH($J$2,0),Tabela1[Data padronizada],0))/INDEX(Tabela1[IPCA (dez/1993 = 100)],MATCH(EOMONTH($A122,0),Tabela1[Data padronizada],0))</f>
        <v>514.29485201953173</v>
      </c>
      <c r="J122" s="166">
        <f>F122*INDEX(Tabela1[IPCA (dez/1993 = 100)],MATCH(EOMONTH($J$2,0),Tabela1[Data padronizada],0))/INDEX(Tabela1[IPCA (dez/1993 = 100)],MATCH(EOMONTH($A122,0),Tabela1[Data padronizada],0))</f>
        <v>514.29485201953173</v>
      </c>
    </row>
    <row r="123" spans="1:10" x14ac:dyDescent="0.2">
      <c r="A123" s="161">
        <v>40483</v>
      </c>
      <c r="B123" s="131">
        <f t="shared" si="6"/>
        <v>11</v>
      </c>
      <c r="C123" s="162">
        <v>116.68</v>
      </c>
      <c r="D123" s="162">
        <v>116.68</v>
      </c>
      <c r="E123" s="162">
        <v>115.05</v>
      </c>
      <c r="F123" s="162">
        <v>116.68</v>
      </c>
      <c r="G123" s="166">
        <f>C123*INDEX(Tabela1[IPCA (dez/1993 = 100)],MATCH(EOMONTH($J$2,0),Tabela1[Data padronizada],0))/INDEX(Tabela1[IPCA (dez/1993 = 100)],MATCH(EOMONTH($A123,0),Tabela1[Data padronizada],0))</f>
        <v>255.99626094184919</v>
      </c>
      <c r="H123" s="166">
        <f>D123*INDEX(Tabela1[IPCA (dez/1993 = 100)],MATCH(EOMONTH($J$2,0),Tabela1[Data padronizada],0))/INDEX(Tabela1[IPCA (dez/1993 = 100)],MATCH(EOMONTH($A123,0),Tabela1[Data padronizada],0))</f>
        <v>255.99626094184919</v>
      </c>
      <c r="I123" s="166">
        <f>E123*INDEX(Tabela1[IPCA (dez/1993 = 100)],MATCH(EOMONTH($J$2,0),Tabela1[Data padronizada],0))/INDEX(Tabela1[IPCA (dez/1993 = 100)],MATCH(EOMONTH($A123,0),Tabela1[Data padronizada],0))</f>
        <v>252.42003617894883</v>
      </c>
      <c r="J123" s="166">
        <f>F123*INDEX(Tabela1[IPCA (dez/1993 = 100)],MATCH(EOMONTH($J$2,0),Tabela1[Data padronizada],0))/INDEX(Tabela1[IPCA (dez/1993 = 100)],MATCH(EOMONTH($A123,0),Tabela1[Data padronizada],0))</f>
        <v>255.99626094184919</v>
      </c>
    </row>
    <row r="124" spans="1:10" x14ac:dyDescent="0.2">
      <c r="A124" s="161">
        <v>40513</v>
      </c>
      <c r="B124" s="131">
        <f t="shared" si="6"/>
        <v>12</v>
      </c>
      <c r="C124" s="162">
        <v>71.62</v>
      </c>
      <c r="D124" s="162">
        <v>71.62</v>
      </c>
      <c r="E124" s="162">
        <v>68.69</v>
      </c>
      <c r="F124" s="162">
        <v>71.62</v>
      </c>
      <c r="G124" s="166">
        <f>C124*INDEX(Tabela1[IPCA (dez/1993 = 100)],MATCH(EOMONTH($J$2,0),Tabela1[Data padronizada],0))/INDEX(Tabela1[IPCA (dez/1993 = 100)],MATCH(EOMONTH($A124,0),Tabela1[Data padronizada],0))</f>
        <v>156.15064404594654</v>
      </c>
      <c r="H124" s="166">
        <f>D124*INDEX(Tabela1[IPCA (dez/1993 = 100)],MATCH(EOMONTH($J$2,0),Tabela1[Data padronizada],0))/INDEX(Tabela1[IPCA (dez/1993 = 100)],MATCH(EOMONTH($A124,0),Tabela1[Data padronizada],0))</f>
        <v>156.15064404594654</v>
      </c>
      <c r="I124" s="166">
        <f>E124*INDEX(Tabela1[IPCA (dez/1993 = 100)],MATCH(EOMONTH($J$2,0),Tabela1[Data padronizada],0))/INDEX(Tabela1[IPCA (dez/1993 = 100)],MATCH(EOMONTH($A124,0),Tabela1[Data padronizada],0))</f>
        <v>149.76246494716654</v>
      </c>
      <c r="J124" s="166">
        <f>F124*INDEX(Tabela1[IPCA (dez/1993 = 100)],MATCH(EOMONTH($J$2,0),Tabela1[Data padronizada],0))/INDEX(Tabela1[IPCA (dez/1993 = 100)],MATCH(EOMONTH($A124,0),Tabela1[Data padronizada],0))</f>
        <v>156.15064404594654</v>
      </c>
    </row>
    <row r="125" spans="1:10" x14ac:dyDescent="0.2">
      <c r="A125" s="161">
        <v>40544</v>
      </c>
      <c r="B125" s="131">
        <f t="shared" si="6"/>
        <v>1</v>
      </c>
      <c r="C125" s="162">
        <v>28.19</v>
      </c>
      <c r="D125" s="162">
        <v>28.19</v>
      </c>
      <c r="E125" s="162">
        <v>28.96</v>
      </c>
      <c r="F125" s="162">
        <v>28.16</v>
      </c>
      <c r="G125" s="166">
        <f>C125*INDEX(Tabela1[IPCA (dez/1993 = 100)],MATCH(EOMONTH($J$2,0),Tabela1[Data padronizada],0))/INDEX(Tabela1[IPCA (dez/1993 = 100)],MATCH(EOMONTH($A125,0),Tabela1[Data padronizada],0))</f>
        <v>60.955685199322254</v>
      </c>
      <c r="H125" s="166">
        <f>D125*INDEX(Tabela1[IPCA (dez/1993 = 100)],MATCH(EOMONTH($J$2,0),Tabela1[Data padronizada],0))/INDEX(Tabela1[IPCA (dez/1993 = 100)],MATCH(EOMONTH($A125,0),Tabela1[Data padronizada],0))</f>
        <v>60.955685199322254</v>
      </c>
      <c r="I125" s="166">
        <f>E125*INDEX(Tabela1[IPCA (dez/1993 = 100)],MATCH(EOMONTH($J$2,0),Tabela1[Data padronizada],0))/INDEX(Tabela1[IPCA (dez/1993 = 100)],MATCH(EOMONTH($A125,0),Tabela1[Data padronizada],0))</f>
        <v>62.620668441730125</v>
      </c>
      <c r="J125" s="166">
        <f>F125*INDEX(Tabela1[IPCA (dez/1993 = 100)],MATCH(EOMONTH($J$2,0),Tabela1[Data padronizada],0))/INDEX(Tabela1[IPCA (dez/1993 = 100)],MATCH(EOMONTH($A125,0),Tabela1[Data padronizada],0))</f>
        <v>60.890815722345316</v>
      </c>
    </row>
    <row r="126" spans="1:10" x14ac:dyDescent="0.2">
      <c r="A126" s="161">
        <v>40575</v>
      </c>
      <c r="B126" s="131">
        <f t="shared" si="6"/>
        <v>2</v>
      </c>
      <c r="C126" s="162">
        <v>49.59</v>
      </c>
      <c r="D126" s="162">
        <v>41.85</v>
      </c>
      <c r="E126" s="162">
        <v>50.39</v>
      </c>
      <c r="F126" s="162">
        <v>49.33</v>
      </c>
      <c r="G126" s="166">
        <f>C126*INDEX(Tabela1[IPCA (dez/1993 = 100)],MATCH(EOMONTH($J$2,0),Tabela1[Data padronizada],0))/INDEX(Tabela1[IPCA (dez/1993 = 100)],MATCH(EOMONTH($A126,0),Tabela1[Data padronizada],0))</f>
        <v>106.37819872544796</v>
      </c>
      <c r="H126" s="166">
        <f>D126*INDEX(Tabela1[IPCA (dez/1993 = 100)],MATCH(EOMONTH($J$2,0),Tabela1[Data padronizada],0))/INDEX(Tabela1[IPCA (dez/1993 = 100)],MATCH(EOMONTH($A126,0),Tabela1[Data padronizada],0))</f>
        <v>89.774704913490567</v>
      </c>
      <c r="I126" s="166">
        <f>E126*INDEX(Tabela1[IPCA (dez/1993 = 100)],MATCH(EOMONTH($J$2,0),Tabela1[Data padronizada],0))/INDEX(Tabela1[IPCA (dez/1993 = 100)],MATCH(EOMONTH($A126,0),Tabela1[Data padronizada],0))</f>
        <v>108.09432211686473</v>
      </c>
      <c r="J126" s="166">
        <f>F126*INDEX(Tabela1[IPCA (dez/1993 = 100)],MATCH(EOMONTH($J$2,0),Tabela1[Data padronizada],0))/INDEX(Tabela1[IPCA (dez/1993 = 100)],MATCH(EOMONTH($A126,0),Tabela1[Data padronizada],0))</f>
        <v>105.8204586232375</v>
      </c>
    </row>
    <row r="127" spans="1:10" x14ac:dyDescent="0.2">
      <c r="A127" s="161">
        <v>40603</v>
      </c>
      <c r="B127" s="131">
        <f t="shared" si="6"/>
        <v>3</v>
      </c>
      <c r="C127" s="162">
        <v>23.41</v>
      </c>
      <c r="D127" s="162">
        <v>20.95</v>
      </c>
      <c r="E127" s="162">
        <v>24.91</v>
      </c>
      <c r="F127" s="162">
        <v>23.31</v>
      </c>
      <c r="G127" s="166">
        <f>C127*INDEX(Tabela1[IPCA (dez/1993 = 100)],MATCH(EOMONTH($J$2,0),Tabela1[Data padronizada],0))/INDEX(Tabela1[IPCA (dez/1993 = 100)],MATCH(EOMONTH($A127,0),Tabela1[Data padronizada],0))</f>
        <v>49.824459475970265</v>
      </c>
      <c r="H127" s="166">
        <f>D127*INDEX(Tabela1[IPCA (dez/1993 = 100)],MATCH(EOMONTH($J$2,0),Tabela1[Data padronizada],0))/INDEX(Tabela1[IPCA (dez/1993 = 100)],MATCH(EOMONTH($A127,0),Tabela1[Data padronizada],0))</f>
        <v>44.588740966321105</v>
      </c>
      <c r="I127" s="166">
        <f>E127*INDEX(Tabela1[IPCA (dez/1993 = 100)],MATCH(EOMONTH($J$2,0),Tabela1[Data padronizada],0))/INDEX(Tabela1[IPCA (dez/1993 = 100)],MATCH(EOMONTH($A127,0),Tabela1[Data padronizada],0))</f>
        <v>53.0169707623417</v>
      </c>
      <c r="J127" s="166">
        <f>F127*INDEX(Tabela1[IPCA (dez/1993 = 100)],MATCH(EOMONTH($J$2,0),Tabela1[Data padronizada],0))/INDEX(Tabela1[IPCA (dez/1993 = 100)],MATCH(EOMONTH($A127,0),Tabela1[Data padronizada],0))</f>
        <v>49.611625390212161</v>
      </c>
    </row>
    <row r="128" spans="1:10" x14ac:dyDescent="0.2">
      <c r="A128" s="161">
        <v>40634</v>
      </c>
      <c r="B128" s="131">
        <f t="shared" si="6"/>
        <v>4</v>
      </c>
      <c r="C128" s="162">
        <v>12.2</v>
      </c>
      <c r="D128" s="162">
        <v>12.2</v>
      </c>
      <c r="E128" s="162">
        <v>12.2</v>
      </c>
      <c r="F128" s="162">
        <v>12.2</v>
      </c>
      <c r="G128" s="166">
        <f>C128*INDEX(Tabela1[IPCA (dez/1993 = 100)],MATCH(EOMONTH($J$2,0),Tabela1[Data padronizada],0))/INDEX(Tabela1[IPCA (dez/1993 = 100)],MATCH(EOMONTH($A128,0),Tabela1[Data padronizada],0))</f>
        <v>25.767339886695339</v>
      </c>
      <c r="H128" s="166">
        <f>D128*INDEX(Tabela1[IPCA (dez/1993 = 100)],MATCH(EOMONTH($J$2,0),Tabela1[Data padronizada],0))/INDEX(Tabela1[IPCA (dez/1993 = 100)],MATCH(EOMONTH($A128,0),Tabela1[Data padronizada],0))</f>
        <v>25.767339886695339</v>
      </c>
      <c r="I128" s="166">
        <f>E128*INDEX(Tabela1[IPCA (dez/1993 = 100)],MATCH(EOMONTH($J$2,0),Tabela1[Data padronizada],0))/INDEX(Tabela1[IPCA (dez/1993 = 100)],MATCH(EOMONTH($A128,0),Tabela1[Data padronizada],0))</f>
        <v>25.767339886695339</v>
      </c>
      <c r="J128" s="166">
        <f>F128*INDEX(Tabela1[IPCA (dez/1993 = 100)],MATCH(EOMONTH($J$2,0),Tabela1[Data padronizada],0))/INDEX(Tabela1[IPCA (dez/1993 = 100)],MATCH(EOMONTH($A128,0),Tabela1[Data padronizada],0))</f>
        <v>25.767339886695339</v>
      </c>
    </row>
    <row r="129" spans="1:10" x14ac:dyDescent="0.2">
      <c r="A129" s="161">
        <v>40664</v>
      </c>
      <c r="B129" s="131">
        <f t="shared" si="6"/>
        <v>5</v>
      </c>
      <c r="C129" s="162">
        <v>17.350000000000001</v>
      </c>
      <c r="D129" s="162">
        <v>17.350000000000001</v>
      </c>
      <c r="E129" s="162">
        <v>17.239999999999998</v>
      </c>
      <c r="F129" s="162">
        <v>17.239999999999998</v>
      </c>
      <c r="G129" s="166">
        <f>C129*INDEX(Tabela1[IPCA (dez/1993 = 100)],MATCH(EOMONTH($J$2,0),Tabela1[Data padronizada],0))/INDEX(Tabela1[IPCA (dez/1993 = 100)],MATCH(EOMONTH($A129,0),Tabela1[Data padronizada],0))</f>
        <v>36.473064913201675</v>
      </c>
      <c r="H129" s="166">
        <f>D129*INDEX(Tabela1[IPCA (dez/1993 = 100)],MATCH(EOMONTH($J$2,0),Tabela1[Data padronizada],0))/INDEX(Tabela1[IPCA (dez/1993 = 100)],MATCH(EOMONTH($A129,0),Tabela1[Data padronizada],0))</f>
        <v>36.473064913201675</v>
      </c>
      <c r="I129" s="166">
        <f>E129*INDEX(Tabela1[IPCA (dez/1993 = 100)],MATCH(EOMONTH($J$2,0),Tabela1[Data padronizada],0))/INDEX(Tabela1[IPCA (dez/1993 = 100)],MATCH(EOMONTH($A129,0),Tabela1[Data padronizada],0))</f>
        <v>36.241823579458028</v>
      </c>
      <c r="J129" s="166">
        <f>F129*INDEX(Tabela1[IPCA (dez/1993 = 100)],MATCH(EOMONTH($J$2,0),Tabela1[Data padronizada],0))/INDEX(Tabela1[IPCA (dez/1993 = 100)],MATCH(EOMONTH($A129,0),Tabela1[Data padronizada],0))</f>
        <v>36.241823579458028</v>
      </c>
    </row>
    <row r="130" spans="1:10" x14ac:dyDescent="0.2">
      <c r="A130" s="161">
        <v>40695</v>
      </c>
      <c r="B130" s="131">
        <f t="shared" si="6"/>
        <v>6</v>
      </c>
      <c r="C130" s="162">
        <v>31.8</v>
      </c>
      <c r="D130" s="162">
        <v>31.8</v>
      </c>
      <c r="E130" s="162">
        <v>31.75</v>
      </c>
      <c r="F130" s="162">
        <v>31.75</v>
      </c>
      <c r="G130" s="166">
        <f>C130*INDEX(Tabela1[IPCA (dez/1993 = 100)],MATCH(EOMONTH($J$2,0),Tabela1[Data padronizada],0))/INDEX(Tabela1[IPCA (dez/1993 = 100)],MATCH(EOMONTH($A130,0),Tabela1[Data padronizada],0))</f>
        <v>66.749680528987355</v>
      </c>
      <c r="H130" s="166">
        <f>D130*INDEX(Tabela1[IPCA (dez/1993 = 100)],MATCH(EOMONTH($J$2,0),Tabela1[Data padronizada],0))/INDEX(Tabela1[IPCA (dez/1993 = 100)],MATCH(EOMONTH($A130,0),Tabela1[Data padronizada],0))</f>
        <v>66.749680528987355</v>
      </c>
      <c r="I130" s="166">
        <f>E130*INDEX(Tabela1[IPCA (dez/1993 = 100)],MATCH(EOMONTH($J$2,0),Tabela1[Data padronizada],0))/INDEX(Tabela1[IPCA (dez/1993 = 100)],MATCH(EOMONTH($A130,0),Tabela1[Data padronizada],0))</f>
        <v>66.64472820111159</v>
      </c>
      <c r="J130" s="166">
        <f>F130*INDEX(Tabela1[IPCA (dez/1993 = 100)],MATCH(EOMONTH($J$2,0),Tabela1[Data padronizada],0))/INDEX(Tabela1[IPCA (dez/1993 = 100)],MATCH(EOMONTH($A130,0),Tabela1[Data padronizada],0))</f>
        <v>66.64472820111159</v>
      </c>
    </row>
    <row r="131" spans="1:10" x14ac:dyDescent="0.2">
      <c r="A131" s="161">
        <v>40725</v>
      </c>
      <c r="B131" s="131">
        <f t="shared" si="6"/>
        <v>7</v>
      </c>
      <c r="C131" s="162">
        <v>23.08</v>
      </c>
      <c r="D131" s="162">
        <v>22.66</v>
      </c>
      <c r="E131" s="162">
        <v>23.13</v>
      </c>
      <c r="F131" s="162">
        <v>23.13</v>
      </c>
      <c r="G131" s="166">
        <f>C131*INDEX(Tabela1[IPCA (dez/1993 = 100)],MATCH(EOMONTH($J$2,0),Tabela1[Data padronizada],0))/INDEX(Tabela1[IPCA (dez/1993 = 100)],MATCH(EOMONTH($A131,0),Tabela1[Data padronizada],0))</f>
        <v>48.368623400684534</v>
      </c>
      <c r="H131" s="166">
        <f>D131*INDEX(Tabela1[IPCA (dez/1993 = 100)],MATCH(EOMONTH($J$2,0),Tabela1[Data padronizada],0))/INDEX(Tabela1[IPCA (dez/1993 = 100)],MATCH(EOMONTH($A131,0),Tabela1[Data padronizada],0))</f>
        <v>47.488431813670353</v>
      </c>
      <c r="I131" s="166">
        <f>E131*INDEX(Tabela1[IPCA (dez/1993 = 100)],MATCH(EOMONTH($J$2,0),Tabela1[Data padronizada],0))/INDEX(Tabela1[IPCA (dez/1993 = 100)],MATCH(EOMONTH($A131,0),Tabela1[Data padronizada],0))</f>
        <v>48.47340811342432</v>
      </c>
      <c r="J131" s="166">
        <f>F131*INDEX(Tabela1[IPCA (dez/1993 = 100)],MATCH(EOMONTH($J$2,0),Tabela1[Data padronizada],0))/INDEX(Tabela1[IPCA (dez/1993 = 100)],MATCH(EOMONTH($A131,0),Tabela1[Data padronizada],0))</f>
        <v>48.47340811342432</v>
      </c>
    </row>
    <row r="132" spans="1:10" x14ac:dyDescent="0.2">
      <c r="A132" s="161">
        <v>40756</v>
      </c>
      <c r="B132" s="131">
        <f t="shared" si="6"/>
        <v>8</v>
      </c>
      <c r="C132" s="162">
        <v>19.61</v>
      </c>
      <c r="D132" s="162">
        <v>15.92</v>
      </c>
      <c r="E132" s="162">
        <v>19.62</v>
      </c>
      <c r="F132" s="162">
        <v>19.62</v>
      </c>
      <c r="G132" s="166">
        <f>C132*INDEX(Tabela1[IPCA (dez/1993 = 100)],MATCH(EOMONTH($J$2,0),Tabela1[Data padronizada],0))/INDEX(Tabela1[IPCA (dez/1993 = 100)],MATCH(EOMONTH($A132,0),Tabela1[Data padronizada],0))</f>
        <v>40.945091904493644</v>
      </c>
      <c r="H132" s="166">
        <f>D132*INDEX(Tabela1[IPCA (dez/1993 = 100)],MATCH(EOMONTH($J$2,0),Tabela1[Data padronizada],0))/INDEX(Tabela1[IPCA (dez/1993 = 100)],MATCH(EOMONTH($A132,0),Tabela1[Data padronizada],0))</f>
        <v>33.240482566014215</v>
      </c>
      <c r="I132" s="166">
        <f>E132*INDEX(Tabela1[IPCA (dez/1993 = 100)],MATCH(EOMONTH($J$2,0),Tabela1[Data padronizada],0))/INDEX(Tabela1[IPCA (dez/1993 = 100)],MATCH(EOMONTH($A132,0),Tabela1[Data padronizada],0))</f>
        <v>40.965971604597932</v>
      </c>
      <c r="J132" s="166">
        <f>F132*INDEX(Tabela1[IPCA (dez/1993 = 100)],MATCH(EOMONTH($J$2,0),Tabela1[Data padronizada],0))/INDEX(Tabela1[IPCA (dez/1993 = 100)],MATCH(EOMONTH($A132,0),Tabela1[Data padronizada],0))</f>
        <v>40.965971604597932</v>
      </c>
    </row>
    <row r="133" spans="1:10" x14ac:dyDescent="0.2">
      <c r="A133" s="161">
        <v>40787</v>
      </c>
      <c r="B133" s="131">
        <f t="shared" ref="B133:B196" si="7">MONTH(A133)</f>
        <v>9</v>
      </c>
      <c r="C133" s="162">
        <v>21.18</v>
      </c>
      <c r="D133" s="162">
        <v>16.98</v>
      </c>
      <c r="E133" s="162">
        <v>21.18</v>
      </c>
      <c r="F133" s="162">
        <v>21.18</v>
      </c>
      <c r="G133" s="166">
        <f>C133*INDEX(Tabela1[IPCA (dez/1993 = 100)],MATCH(EOMONTH($J$2,0),Tabela1[Data padronizada],0))/INDEX(Tabela1[IPCA (dez/1993 = 100)],MATCH(EOMONTH($A133,0),Tabela1[Data padronizada],0))</f>
        <v>43.990017497056506</v>
      </c>
      <c r="H133" s="166">
        <f>D133*INDEX(Tabela1[IPCA (dez/1993 = 100)],MATCH(EOMONTH($J$2,0),Tabela1[Data padronizada],0))/INDEX(Tabela1[IPCA (dez/1993 = 100)],MATCH(EOMONTH($A133,0),Tabela1[Data padronizada],0))</f>
        <v>35.266784565628868</v>
      </c>
      <c r="I133" s="166">
        <f>E133*INDEX(Tabela1[IPCA (dez/1993 = 100)],MATCH(EOMONTH($J$2,0),Tabela1[Data padronizada],0))/INDEX(Tabela1[IPCA (dez/1993 = 100)],MATCH(EOMONTH($A133,0),Tabela1[Data padronizada],0))</f>
        <v>43.990017497056506</v>
      </c>
      <c r="J133" s="166">
        <f>F133*INDEX(Tabela1[IPCA (dez/1993 = 100)],MATCH(EOMONTH($J$2,0),Tabela1[Data padronizada],0))/INDEX(Tabela1[IPCA (dez/1993 = 100)],MATCH(EOMONTH($A133,0),Tabela1[Data padronizada],0))</f>
        <v>43.990017497056506</v>
      </c>
    </row>
    <row r="134" spans="1:10" x14ac:dyDescent="0.2">
      <c r="A134" s="161">
        <v>40817</v>
      </c>
      <c r="B134" s="131">
        <f t="shared" si="7"/>
        <v>10</v>
      </c>
      <c r="C134" s="162">
        <v>37.14</v>
      </c>
      <c r="D134" s="162">
        <v>37.04</v>
      </c>
      <c r="E134" s="162">
        <v>37.14</v>
      </c>
      <c r="F134" s="162">
        <v>37.14</v>
      </c>
      <c r="G134" s="166">
        <f>C134*INDEX(Tabela1[IPCA (dez/1993 = 100)],MATCH(EOMONTH($J$2,0),Tabela1[Data padronizada],0))/INDEX(Tabela1[IPCA (dez/1993 = 100)],MATCH(EOMONTH($A134,0),Tabela1[Data padronizada],0))</f>
        <v>76.807933623800935</v>
      </c>
      <c r="H134" s="166">
        <f>D134*INDEX(Tabela1[IPCA (dez/1993 = 100)],MATCH(EOMONTH($J$2,0),Tabela1[Data padronizada],0))/INDEX(Tabela1[IPCA (dez/1993 = 100)],MATCH(EOMONTH($A134,0),Tabela1[Data padronizada],0))</f>
        <v>76.60112712508311</v>
      </c>
      <c r="I134" s="166">
        <f>E134*INDEX(Tabela1[IPCA (dez/1993 = 100)],MATCH(EOMONTH($J$2,0),Tabela1[Data padronizada],0))/INDEX(Tabela1[IPCA (dez/1993 = 100)],MATCH(EOMONTH($A134,0),Tabela1[Data padronizada],0))</f>
        <v>76.807933623800935</v>
      </c>
      <c r="J134" s="166">
        <f>F134*INDEX(Tabela1[IPCA (dez/1993 = 100)],MATCH(EOMONTH($J$2,0),Tabela1[Data padronizada],0))/INDEX(Tabela1[IPCA (dez/1993 = 100)],MATCH(EOMONTH($A134,0),Tabela1[Data padronizada],0))</f>
        <v>76.807933623800935</v>
      </c>
    </row>
    <row r="135" spans="1:10" x14ac:dyDescent="0.2">
      <c r="A135" s="161">
        <v>40848</v>
      </c>
      <c r="B135" s="131">
        <f t="shared" si="7"/>
        <v>11</v>
      </c>
      <c r="C135" s="162">
        <v>45.55</v>
      </c>
      <c r="D135" s="162">
        <v>45.55</v>
      </c>
      <c r="E135" s="162">
        <v>45.55</v>
      </c>
      <c r="F135" s="162">
        <v>45.55</v>
      </c>
      <c r="G135" s="166">
        <f>C135*INDEX(Tabela1[IPCA (dez/1993 = 100)],MATCH(EOMONTH($J$2,0),Tabela1[Data padronizada],0))/INDEX(Tabela1[IPCA (dez/1993 = 100)],MATCH(EOMONTH($A135,0),Tabela1[Data padronizada],0))</f>
        <v>93.713059377583548</v>
      </c>
      <c r="H135" s="166">
        <f>D135*INDEX(Tabela1[IPCA (dez/1993 = 100)],MATCH(EOMONTH($J$2,0),Tabela1[Data padronizada],0))/INDEX(Tabela1[IPCA (dez/1993 = 100)],MATCH(EOMONTH($A135,0),Tabela1[Data padronizada],0))</f>
        <v>93.713059377583548</v>
      </c>
      <c r="I135" s="166">
        <f>E135*INDEX(Tabela1[IPCA (dez/1993 = 100)],MATCH(EOMONTH($J$2,0),Tabela1[Data padronizada],0))/INDEX(Tabela1[IPCA (dez/1993 = 100)],MATCH(EOMONTH($A135,0),Tabela1[Data padronizada],0))</f>
        <v>93.713059377583548</v>
      </c>
      <c r="J135" s="166">
        <f>F135*INDEX(Tabela1[IPCA (dez/1993 = 100)],MATCH(EOMONTH($J$2,0),Tabela1[Data padronizada],0))/INDEX(Tabela1[IPCA (dez/1993 = 100)],MATCH(EOMONTH($A135,0),Tabela1[Data padronizada],0))</f>
        <v>93.713059377583548</v>
      </c>
    </row>
    <row r="136" spans="1:10" x14ac:dyDescent="0.2">
      <c r="A136" s="161">
        <v>40878</v>
      </c>
      <c r="B136" s="131">
        <f t="shared" si="7"/>
        <v>12</v>
      </c>
      <c r="C136" s="162">
        <v>44.47</v>
      </c>
      <c r="D136" s="162">
        <v>44.47</v>
      </c>
      <c r="E136" s="162">
        <v>37.369999999999997</v>
      </c>
      <c r="F136" s="162">
        <v>37.369999999999997</v>
      </c>
      <c r="G136" s="166">
        <f>C136*INDEX(Tabela1[IPCA (dez/1993 = 100)],MATCH(EOMONTH($J$2,0),Tabela1[Data padronizada],0))/INDEX(Tabela1[IPCA (dez/1993 = 100)],MATCH(EOMONTH($A136,0),Tabela1[Data padronizada],0))</f>
        <v>91.036030560590874</v>
      </c>
      <c r="H136" s="166">
        <f>D136*INDEX(Tabela1[IPCA (dez/1993 = 100)],MATCH(EOMONTH($J$2,0),Tabela1[Data padronizada],0))/INDEX(Tabela1[IPCA (dez/1993 = 100)],MATCH(EOMONTH($A136,0),Tabela1[Data padronizada],0))</f>
        <v>91.036030560590874</v>
      </c>
      <c r="I136" s="166">
        <f>E136*INDEX(Tabela1[IPCA (dez/1993 = 100)],MATCH(EOMONTH($J$2,0),Tabela1[Data padronizada],0))/INDEX(Tabela1[IPCA (dez/1993 = 100)],MATCH(EOMONTH($A136,0),Tabela1[Data padronizada],0))</f>
        <v>76.501382101400523</v>
      </c>
      <c r="J136" s="166">
        <f>F136*INDEX(Tabela1[IPCA (dez/1993 = 100)],MATCH(EOMONTH($J$2,0),Tabela1[Data padronizada],0))/INDEX(Tabela1[IPCA (dez/1993 = 100)],MATCH(EOMONTH($A136,0),Tabela1[Data padronizada],0))</f>
        <v>76.501382101400523</v>
      </c>
    </row>
    <row r="137" spans="1:10" x14ac:dyDescent="0.2">
      <c r="A137" s="161">
        <v>40909</v>
      </c>
      <c r="B137" s="131">
        <f t="shared" si="7"/>
        <v>1</v>
      </c>
      <c r="C137" s="162">
        <v>23.14</v>
      </c>
      <c r="D137" s="162">
        <v>23.14</v>
      </c>
      <c r="E137" s="162">
        <v>12.92</v>
      </c>
      <c r="F137" s="162">
        <v>12.92</v>
      </c>
      <c r="G137" s="166">
        <f>C137*INDEX(Tabela1[IPCA (dez/1993 = 100)],MATCH(EOMONTH($J$2,0),Tabela1[Data padronizada],0))/INDEX(Tabela1[IPCA (dez/1993 = 100)],MATCH(EOMONTH($A137,0),Tabela1[Data padronizada],0))</f>
        <v>47.106884909678953</v>
      </c>
      <c r="H137" s="166">
        <f>D137*INDEX(Tabela1[IPCA (dez/1993 = 100)],MATCH(EOMONTH($J$2,0),Tabela1[Data padronizada],0))/INDEX(Tabela1[IPCA (dez/1993 = 100)],MATCH(EOMONTH($A137,0),Tabela1[Data padronizada],0))</f>
        <v>47.106884909678953</v>
      </c>
      <c r="I137" s="166">
        <f>E137*INDEX(Tabela1[IPCA (dez/1993 = 100)],MATCH(EOMONTH($J$2,0),Tabela1[Data padronizada],0))/INDEX(Tabela1[IPCA (dez/1993 = 100)],MATCH(EOMONTH($A137,0),Tabela1[Data padronizada],0))</f>
        <v>26.301683363571822</v>
      </c>
      <c r="J137" s="166">
        <f>F137*INDEX(Tabela1[IPCA (dez/1993 = 100)],MATCH(EOMONTH($J$2,0),Tabela1[Data padronizada],0))/INDEX(Tabela1[IPCA (dez/1993 = 100)],MATCH(EOMONTH($A137,0),Tabela1[Data padronizada],0))</f>
        <v>26.301683363571822</v>
      </c>
    </row>
    <row r="138" spans="1:10" x14ac:dyDescent="0.2">
      <c r="A138" s="161">
        <v>40940</v>
      </c>
      <c r="B138" s="131">
        <f t="shared" si="7"/>
        <v>2</v>
      </c>
      <c r="C138" s="162">
        <v>50.67</v>
      </c>
      <c r="D138" s="162">
        <v>50.67</v>
      </c>
      <c r="E138" s="162">
        <v>12.57</v>
      </c>
      <c r="F138" s="162">
        <v>12.57</v>
      </c>
      <c r="G138" s="166">
        <f>C138*INDEX(Tabela1[IPCA (dez/1993 = 100)],MATCH(EOMONTH($J$2,0),Tabela1[Data padronizada],0))/INDEX(Tabela1[IPCA (dez/1993 = 100)],MATCH(EOMONTH($A138,0),Tabela1[Data padronizada],0))</f>
        <v>102.68861997155481</v>
      </c>
      <c r="H138" s="166">
        <f>D138*INDEX(Tabela1[IPCA (dez/1993 = 100)],MATCH(EOMONTH($J$2,0),Tabela1[Data padronizada],0))/INDEX(Tabela1[IPCA (dez/1993 = 100)],MATCH(EOMONTH($A138,0),Tabela1[Data padronizada],0))</f>
        <v>102.68861997155481</v>
      </c>
      <c r="I138" s="166">
        <f>E138*INDEX(Tabela1[IPCA (dez/1993 = 100)],MATCH(EOMONTH($J$2,0),Tabela1[Data padronizada],0))/INDEX(Tabela1[IPCA (dez/1993 = 100)],MATCH(EOMONTH($A138,0),Tabela1[Data padronizada],0))</f>
        <v>25.474559957419459</v>
      </c>
      <c r="J138" s="166">
        <f>F138*INDEX(Tabela1[IPCA (dez/1993 = 100)],MATCH(EOMONTH($J$2,0),Tabela1[Data padronizada],0))/INDEX(Tabela1[IPCA (dez/1993 = 100)],MATCH(EOMONTH($A138,0),Tabela1[Data padronizada],0))</f>
        <v>25.474559957419459</v>
      </c>
    </row>
    <row r="139" spans="1:10" x14ac:dyDescent="0.2">
      <c r="A139" s="161">
        <v>40969</v>
      </c>
      <c r="B139" s="131">
        <f t="shared" si="7"/>
        <v>3</v>
      </c>
      <c r="C139" s="162">
        <v>124.97</v>
      </c>
      <c r="D139" s="162">
        <v>124.97</v>
      </c>
      <c r="E139" s="162">
        <v>109.12</v>
      </c>
      <c r="F139" s="162">
        <v>109.12</v>
      </c>
      <c r="G139" s="166">
        <f>C139*INDEX(Tabela1[IPCA (dez/1993 = 100)],MATCH(EOMONTH($J$2,0),Tabela1[Data padronizada],0))/INDEX(Tabela1[IPCA (dez/1993 = 100)],MATCH(EOMONTH($A139,0),Tabela1[Data padronizada],0))</f>
        <v>252.73544028141791</v>
      </c>
      <c r="H139" s="166">
        <f>D139*INDEX(Tabela1[IPCA (dez/1993 = 100)],MATCH(EOMONTH($J$2,0),Tabela1[Data padronizada],0))/INDEX(Tabela1[IPCA (dez/1993 = 100)],MATCH(EOMONTH($A139,0),Tabela1[Data padronizada],0))</f>
        <v>252.73544028141791</v>
      </c>
      <c r="I139" s="166">
        <f>E139*INDEX(Tabela1[IPCA (dez/1993 = 100)],MATCH(EOMONTH($J$2,0),Tabela1[Data padronizada],0))/INDEX(Tabela1[IPCA (dez/1993 = 100)],MATCH(EOMONTH($A139,0),Tabela1[Data padronizada],0))</f>
        <v>220.6808933624736</v>
      </c>
      <c r="J139" s="166">
        <f>F139*INDEX(Tabela1[IPCA (dez/1993 = 100)],MATCH(EOMONTH($J$2,0),Tabela1[Data padronizada],0))/INDEX(Tabela1[IPCA (dez/1993 = 100)],MATCH(EOMONTH($A139,0),Tabela1[Data padronizada],0))</f>
        <v>220.6808933624736</v>
      </c>
    </row>
    <row r="140" spans="1:10" x14ac:dyDescent="0.2">
      <c r="A140" s="161">
        <v>41000</v>
      </c>
      <c r="B140" s="131">
        <f t="shared" si="7"/>
        <v>4</v>
      </c>
      <c r="C140" s="162">
        <v>192.7</v>
      </c>
      <c r="D140" s="162">
        <v>195.75</v>
      </c>
      <c r="E140" s="162">
        <v>182.68</v>
      </c>
      <c r="F140" s="162">
        <v>182.68</v>
      </c>
      <c r="G140" s="166">
        <f>C140*INDEX(Tabela1[IPCA (dez/1993 = 100)],MATCH(EOMONTH($J$2,0),Tabela1[Data padronizada],0))/INDEX(Tabela1[IPCA (dez/1993 = 100)],MATCH(EOMONTH($A140,0),Tabela1[Data padronizada],0))</f>
        <v>387.23226886539425</v>
      </c>
      <c r="H140" s="166">
        <f>D140*INDEX(Tabela1[IPCA (dez/1993 = 100)],MATCH(EOMONTH($J$2,0),Tabela1[Data padronizada],0))/INDEX(Tabela1[IPCA (dez/1993 = 100)],MATCH(EOMONTH($A140,0),Tabela1[Data padronizada],0))</f>
        <v>393.36126948832862</v>
      </c>
      <c r="I140" s="166">
        <f>E140*INDEX(Tabela1[IPCA (dez/1993 = 100)],MATCH(EOMONTH($J$2,0),Tabela1[Data padronizada],0))/INDEX(Tabela1[IPCA (dez/1993 = 100)],MATCH(EOMONTH($A140,0),Tabela1[Data padronizada],0))</f>
        <v>367.0969946877542</v>
      </c>
      <c r="J140" s="166">
        <f>F140*INDEX(Tabela1[IPCA (dez/1993 = 100)],MATCH(EOMONTH($J$2,0),Tabela1[Data padronizada],0))/INDEX(Tabela1[IPCA (dez/1993 = 100)],MATCH(EOMONTH($A140,0),Tabela1[Data padronizada],0))</f>
        <v>367.0969946877542</v>
      </c>
    </row>
    <row r="141" spans="1:10" x14ac:dyDescent="0.2">
      <c r="A141" s="161">
        <v>41030</v>
      </c>
      <c r="B141" s="131">
        <f t="shared" si="7"/>
        <v>5</v>
      </c>
      <c r="C141" s="162">
        <v>180.94</v>
      </c>
      <c r="D141" s="162">
        <v>180.94</v>
      </c>
      <c r="E141" s="162">
        <v>180.37</v>
      </c>
      <c r="F141" s="162">
        <v>180.37</v>
      </c>
      <c r="G141" s="166">
        <f>C141*INDEX(Tabela1[IPCA (dez/1993 = 100)],MATCH(EOMONTH($J$2,0),Tabela1[Data padronizada],0))/INDEX(Tabela1[IPCA (dez/1993 = 100)],MATCH(EOMONTH($A141,0),Tabela1[Data padronizada],0))</f>
        <v>362.29648114622665</v>
      </c>
      <c r="H141" s="166">
        <f>D141*INDEX(Tabela1[IPCA (dez/1993 = 100)],MATCH(EOMONTH($J$2,0),Tabela1[Data padronizada],0))/INDEX(Tabela1[IPCA (dez/1993 = 100)],MATCH(EOMONTH($A141,0),Tabela1[Data padronizada],0))</f>
        <v>362.29648114622665</v>
      </c>
      <c r="I141" s="166">
        <f>E141*INDEX(Tabela1[IPCA (dez/1993 = 100)],MATCH(EOMONTH($J$2,0),Tabela1[Data padronizada],0))/INDEX(Tabela1[IPCA (dez/1993 = 100)],MATCH(EOMONTH($A141,0),Tabela1[Data padronizada],0))</f>
        <v>361.15516914084725</v>
      </c>
      <c r="J141" s="166">
        <f>F141*INDEX(Tabela1[IPCA (dez/1993 = 100)],MATCH(EOMONTH($J$2,0),Tabela1[Data padronizada],0))/INDEX(Tabela1[IPCA (dez/1993 = 100)],MATCH(EOMONTH($A141,0),Tabela1[Data padronizada],0))</f>
        <v>361.15516914084725</v>
      </c>
    </row>
    <row r="142" spans="1:10" x14ac:dyDescent="0.2">
      <c r="A142" s="161">
        <v>41061</v>
      </c>
      <c r="B142" s="131">
        <f t="shared" si="7"/>
        <v>6</v>
      </c>
      <c r="C142" s="162">
        <v>118.49</v>
      </c>
      <c r="D142" s="162">
        <v>118.49</v>
      </c>
      <c r="E142" s="162">
        <v>118.65</v>
      </c>
      <c r="F142" s="162">
        <v>118.49</v>
      </c>
      <c r="G142" s="166">
        <f>C142*INDEX(Tabela1[IPCA (dez/1993 = 100)],MATCH(EOMONTH($J$2,0),Tabela1[Data padronizada],0))/INDEX(Tabela1[IPCA (dez/1993 = 100)],MATCH(EOMONTH($A142,0),Tabela1[Data padronizada],0))</f>
        <v>237.0633545332384</v>
      </c>
      <c r="H142" s="166">
        <f>D142*INDEX(Tabela1[IPCA (dez/1993 = 100)],MATCH(EOMONTH($J$2,0),Tabela1[Data padronizada],0))/INDEX(Tabela1[IPCA (dez/1993 = 100)],MATCH(EOMONTH($A142,0),Tabela1[Data padronizada],0))</f>
        <v>237.0633545332384</v>
      </c>
      <c r="I142" s="166">
        <f>E142*INDEX(Tabela1[IPCA (dez/1993 = 100)],MATCH(EOMONTH($J$2,0),Tabela1[Data padronizada],0))/INDEX(Tabela1[IPCA (dez/1993 = 100)],MATCH(EOMONTH($A142,0),Tabela1[Data padronizada],0))</f>
        <v>237.38346708894201</v>
      </c>
      <c r="J142" s="166">
        <f>F142*INDEX(Tabela1[IPCA (dez/1993 = 100)],MATCH(EOMONTH($J$2,0),Tabela1[Data padronizada],0))/INDEX(Tabela1[IPCA (dez/1993 = 100)],MATCH(EOMONTH($A142,0),Tabela1[Data padronizada],0))</f>
        <v>237.0633545332384</v>
      </c>
    </row>
    <row r="143" spans="1:10" x14ac:dyDescent="0.2">
      <c r="A143" s="161">
        <v>41091</v>
      </c>
      <c r="B143" s="131">
        <f t="shared" si="7"/>
        <v>7</v>
      </c>
      <c r="C143" s="162">
        <v>91.24</v>
      </c>
      <c r="D143" s="162">
        <v>91.24</v>
      </c>
      <c r="E143" s="162">
        <v>91.24</v>
      </c>
      <c r="F143" s="162">
        <v>91.24</v>
      </c>
      <c r="G143" s="166">
        <f>C143*INDEX(Tabela1[IPCA (dez/1993 = 100)],MATCH(EOMONTH($J$2,0),Tabela1[Data padronizada],0))/INDEX(Tabela1[IPCA (dez/1993 = 100)],MATCH(EOMONTH($A143,0),Tabela1[Data padronizada],0))</f>
        <v>181.76238202247191</v>
      </c>
      <c r="H143" s="166">
        <f>D143*INDEX(Tabela1[IPCA (dez/1993 = 100)],MATCH(EOMONTH($J$2,0),Tabela1[Data padronizada],0))/INDEX(Tabela1[IPCA (dez/1993 = 100)],MATCH(EOMONTH($A143,0),Tabela1[Data padronizada],0))</f>
        <v>181.76238202247191</v>
      </c>
      <c r="I143" s="166">
        <f>E143*INDEX(Tabela1[IPCA (dez/1993 = 100)],MATCH(EOMONTH($J$2,0),Tabela1[Data padronizada],0))/INDEX(Tabela1[IPCA (dez/1993 = 100)],MATCH(EOMONTH($A143,0),Tabela1[Data padronizada],0))</f>
        <v>181.76238202247191</v>
      </c>
      <c r="J143" s="166">
        <f>F143*INDEX(Tabela1[IPCA (dez/1993 = 100)],MATCH(EOMONTH($J$2,0),Tabela1[Data padronizada],0))/INDEX(Tabela1[IPCA (dez/1993 = 100)],MATCH(EOMONTH($A143,0),Tabela1[Data padronizada],0))</f>
        <v>181.76238202247191</v>
      </c>
    </row>
    <row r="144" spans="1:10" x14ac:dyDescent="0.2">
      <c r="A144" s="161">
        <v>41122</v>
      </c>
      <c r="B144" s="131">
        <f t="shared" si="7"/>
        <v>8</v>
      </c>
      <c r="C144" s="162">
        <v>119.08</v>
      </c>
      <c r="D144" s="162">
        <v>119.05</v>
      </c>
      <c r="E144" s="162">
        <v>119.08</v>
      </c>
      <c r="F144" s="162">
        <v>119.08</v>
      </c>
      <c r="G144" s="166">
        <f>C144*INDEX(Tabela1[IPCA (dez/1993 = 100)],MATCH(EOMONTH($J$2,0),Tabela1[Data padronizada],0))/INDEX(Tabela1[IPCA (dez/1993 = 100)],MATCH(EOMONTH($A144,0),Tabela1[Data padronizada],0))</f>
        <v>236.25480951242014</v>
      </c>
      <c r="H144" s="166">
        <f>D144*INDEX(Tabela1[IPCA (dez/1993 = 100)],MATCH(EOMONTH($J$2,0),Tabela1[Data padronizada],0))/INDEX(Tabela1[IPCA (dez/1993 = 100)],MATCH(EOMONTH($A144,0),Tabela1[Data padronizada],0))</f>
        <v>236.19528948986914</v>
      </c>
      <c r="I144" s="166">
        <f>E144*INDEX(Tabela1[IPCA (dez/1993 = 100)],MATCH(EOMONTH($J$2,0),Tabela1[Data padronizada],0))/INDEX(Tabela1[IPCA (dez/1993 = 100)],MATCH(EOMONTH($A144,0),Tabela1[Data padronizada],0))</f>
        <v>236.25480951242014</v>
      </c>
      <c r="J144" s="166">
        <f>F144*INDEX(Tabela1[IPCA (dez/1993 = 100)],MATCH(EOMONTH($J$2,0),Tabela1[Data padronizada],0))/INDEX(Tabela1[IPCA (dez/1993 = 100)],MATCH(EOMONTH($A144,0),Tabela1[Data padronizada],0))</f>
        <v>236.25480951242014</v>
      </c>
    </row>
    <row r="145" spans="1:10" x14ac:dyDescent="0.2">
      <c r="A145" s="161">
        <v>41153</v>
      </c>
      <c r="B145" s="131">
        <f t="shared" si="7"/>
        <v>9</v>
      </c>
      <c r="C145" s="162">
        <v>182.94</v>
      </c>
      <c r="D145" s="162">
        <v>182.94</v>
      </c>
      <c r="E145" s="162">
        <v>183.3</v>
      </c>
      <c r="F145" s="162">
        <v>183.3</v>
      </c>
      <c r="G145" s="166">
        <f>C145*INDEX(Tabela1[IPCA (dez/1993 = 100)],MATCH(EOMONTH($J$2,0),Tabela1[Data padronizada],0))/INDEX(Tabela1[IPCA (dez/1993 = 100)],MATCH(EOMONTH($A145,0),Tabela1[Data padronizada],0))</f>
        <v>360.89585018374549</v>
      </c>
      <c r="H145" s="166">
        <f>D145*INDEX(Tabela1[IPCA (dez/1993 = 100)],MATCH(EOMONTH($J$2,0),Tabela1[Data padronizada],0))/INDEX(Tabela1[IPCA (dez/1993 = 100)],MATCH(EOMONTH($A145,0),Tabela1[Data padronizada],0))</f>
        <v>360.89585018374549</v>
      </c>
      <c r="I145" s="166">
        <f>E145*INDEX(Tabela1[IPCA (dez/1993 = 100)],MATCH(EOMONTH($J$2,0),Tabela1[Data padronizada],0))/INDEX(Tabela1[IPCA (dez/1993 = 100)],MATCH(EOMONTH($A145,0),Tabela1[Data padronizada],0))</f>
        <v>361.60604208309036</v>
      </c>
      <c r="J145" s="166">
        <f>F145*INDEX(Tabela1[IPCA (dez/1993 = 100)],MATCH(EOMONTH($J$2,0),Tabela1[Data padronizada],0))/INDEX(Tabela1[IPCA (dez/1993 = 100)],MATCH(EOMONTH($A145,0),Tabela1[Data padronizada],0))</f>
        <v>361.60604208309036</v>
      </c>
    </row>
    <row r="146" spans="1:10" x14ac:dyDescent="0.2">
      <c r="A146" s="161">
        <v>41183</v>
      </c>
      <c r="B146" s="131">
        <f t="shared" si="7"/>
        <v>10</v>
      </c>
      <c r="C146" s="162">
        <v>280.39</v>
      </c>
      <c r="D146" s="162">
        <v>280.39</v>
      </c>
      <c r="E146" s="162">
        <v>294.82</v>
      </c>
      <c r="F146" s="162">
        <v>294.82</v>
      </c>
      <c r="G146" s="166">
        <f>C146*INDEX(Tabela1[IPCA (dez/1993 = 100)],MATCH(EOMONTH($J$2,0),Tabela1[Data padronizada],0))/INDEX(Tabela1[IPCA (dez/1993 = 100)],MATCH(EOMONTH($A146,0),Tabela1[Data padronizada],0))</f>
        <v>549.89633175715608</v>
      </c>
      <c r="H146" s="166">
        <f>D146*INDEX(Tabela1[IPCA (dez/1993 = 100)],MATCH(EOMONTH($J$2,0),Tabela1[Data padronizada],0))/INDEX(Tabela1[IPCA (dez/1993 = 100)],MATCH(EOMONTH($A146,0),Tabela1[Data padronizada],0))</f>
        <v>549.89633175715608</v>
      </c>
      <c r="I146" s="166">
        <f>E146*INDEX(Tabela1[IPCA (dez/1993 = 100)],MATCH(EOMONTH($J$2,0),Tabela1[Data padronizada],0))/INDEX(Tabela1[IPCA (dez/1993 = 100)],MATCH(EOMONTH($A146,0),Tabela1[Data padronizada],0))</f>
        <v>578.19621430380812</v>
      </c>
      <c r="J146" s="166">
        <f>F146*INDEX(Tabela1[IPCA (dez/1993 = 100)],MATCH(EOMONTH($J$2,0),Tabela1[Data padronizada],0))/INDEX(Tabela1[IPCA (dez/1993 = 100)],MATCH(EOMONTH($A146,0),Tabela1[Data padronizada],0))</f>
        <v>578.19621430380812</v>
      </c>
    </row>
    <row r="147" spans="1:10" x14ac:dyDescent="0.2">
      <c r="A147" s="161">
        <v>41214</v>
      </c>
      <c r="B147" s="131">
        <f t="shared" si="7"/>
        <v>11</v>
      </c>
      <c r="C147" s="162">
        <v>375.54</v>
      </c>
      <c r="D147" s="162">
        <v>375.54</v>
      </c>
      <c r="E147" s="162">
        <v>375.54</v>
      </c>
      <c r="F147" s="162">
        <v>375.54</v>
      </c>
      <c r="G147" s="166">
        <f>C147*INDEX(Tabela1[IPCA (dez/1993 = 100)],MATCH(EOMONTH($J$2,0),Tabela1[Data padronizada],0))/INDEX(Tabela1[IPCA (dez/1993 = 100)],MATCH(EOMONTH($A147,0),Tabela1[Data padronizada],0))</f>
        <v>732.10977796554221</v>
      </c>
      <c r="H147" s="166">
        <f>D147*INDEX(Tabela1[IPCA (dez/1993 = 100)],MATCH(EOMONTH($J$2,0),Tabela1[Data padronizada],0))/INDEX(Tabela1[IPCA (dez/1993 = 100)],MATCH(EOMONTH($A147,0),Tabela1[Data padronizada],0))</f>
        <v>732.10977796554221</v>
      </c>
      <c r="I147" s="166">
        <f>E147*INDEX(Tabela1[IPCA (dez/1993 = 100)],MATCH(EOMONTH($J$2,0),Tabela1[Data padronizada],0))/INDEX(Tabela1[IPCA (dez/1993 = 100)],MATCH(EOMONTH($A147,0),Tabela1[Data padronizada],0))</f>
        <v>732.10977796554221</v>
      </c>
      <c r="J147" s="166">
        <f>F147*INDEX(Tabela1[IPCA (dez/1993 = 100)],MATCH(EOMONTH($J$2,0),Tabela1[Data padronizada],0))/INDEX(Tabela1[IPCA (dez/1993 = 100)],MATCH(EOMONTH($A147,0),Tabela1[Data padronizada],0))</f>
        <v>732.10977796554221</v>
      </c>
    </row>
    <row r="148" spans="1:10" x14ac:dyDescent="0.2">
      <c r="A148" s="161">
        <v>41244</v>
      </c>
      <c r="B148" s="131">
        <f t="shared" si="7"/>
        <v>12</v>
      </c>
      <c r="C148" s="162">
        <v>259.57</v>
      </c>
      <c r="D148" s="162">
        <v>259.57</v>
      </c>
      <c r="E148" s="162">
        <v>253.24</v>
      </c>
      <c r="F148" s="162">
        <v>253.24</v>
      </c>
      <c r="G148" s="166">
        <f>C148*INDEX(Tabela1[IPCA (dez/1993 = 100)],MATCH(EOMONTH($J$2,0),Tabela1[Data padronizada],0))/INDEX(Tabela1[IPCA (dez/1993 = 100)],MATCH(EOMONTH($A148,0),Tabela1[Data padronizada],0))</f>
        <v>502.06114913142687</v>
      </c>
      <c r="H148" s="166">
        <f>D148*INDEX(Tabela1[IPCA (dez/1993 = 100)],MATCH(EOMONTH($J$2,0),Tabela1[Data padronizada],0))/INDEX(Tabela1[IPCA (dez/1993 = 100)],MATCH(EOMONTH($A148,0),Tabela1[Data padronizada],0))</f>
        <v>502.06114913142687</v>
      </c>
      <c r="I148" s="166">
        <f>E148*INDEX(Tabela1[IPCA (dez/1993 = 100)],MATCH(EOMONTH($J$2,0),Tabela1[Data padronizada],0))/INDEX(Tabela1[IPCA (dez/1993 = 100)],MATCH(EOMONTH($A148,0),Tabela1[Data padronizada],0))</f>
        <v>489.81764227777688</v>
      </c>
      <c r="J148" s="166">
        <f>F148*INDEX(Tabela1[IPCA (dez/1993 = 100)],MATCH(EOMONTH($J$2,0),Tabela1[Data padronizada],0))/INDEX(Tabela1[IPCA (dez/1993 = 100)],MATCH(EOMONTH($A148,0),Tabela1[Data padronizada],0))</f>
        <v>489.81764227777688</v>
      </c>
    </row>
    <row r="149" spans="1:10" x14ac:dyDescent="0.2">
      <c r="A149" s="161">
        <v>41275</v>
      </c>
      <c r="B149" s="131">
        <f t="shared" si="7"/>
        <v>1</v>
      </c>
      <c r="C149" s="162">
        <v>413.95</v>
      </c>
      <c r="D149" s="162">
        <v>413.95</v>
      </c>
      <c r="E149" s="162">
        <v>409.76</v>
      </c>
      <c r="F149" s="162">
        <v>409.76</v>
      </c>
      <c r="G149" s="166">
        <f>C149*INDEX(Tabela1[IPCA (dez/1993 = 100)],MATCH(EOMONTH($J$2,0),Tabela1[Data padronizada],0))/INDEX(Tabela1[IPCA (dez/1993 = 100)],MATCH(EOMONTH($A149,0),Tabela1[Data padronizada],0))</f>
        <v>793.8367127295345</v>
      </c>
      <c r="H149" s="166">
        <f>D149*INDEX(Tabela1[IPCA (dez/1993 = 100)],MATCH(EOMONTH($J$2,0),Tabela1[Data padronizada],0))/INDEX(Tabela1[IPCA (dez/1993 = 100)],MATCH(EOMONTH($A149,0),Tabela1[Data padronizada],0))</f>
        <v>793.8367127295345</v>
      </c>
      <c r="I149" s="166">
        <f>E149*INDEX(Tabela1[IPCA (dez/1993 = 100)],MATCH(EOMONTH($J$2,0),Tabela1[Data padronizada],0))/INDEX(Tabela1[IPCA (dez/1993 = 100)],MATCH(EOMONTH($A149,0),Tabela1[Data padronizada],0))</f>
        <v>785.80150116693824</v>
      </c>
      <c r="J149" s="166">
        <f>F149*INDEX(Tabela1[IPCA (dez/1993 = 100)],MATCH(EOMONTH($J$2,0),Tabela1[Data padronizada],0))/INDEX(Tabela1[IPCA (dez/1993 = 100)],MATCH(EOMONTH($A149,0),Tabela1[Data padronizada],0))</f>
        <v>785.80150116693824</v>
      </c>
    </row>
    <row r="150" spans="1:10" x14ac:dyDescent="0.2">
      <c r="A150" s="161">
        <v>41306</v>
      </c>
      <c r="B150" s="131">
        <f t="shared" si="7"/>
        <v>2</v>
      </c>
      <c r="C150" s="162">
        <v>214.54</v>
      </c>
      <c r="D150" s="162">
        <v>214.54</v>
      </c>
      <c r="E150" s="162">
        <v>212.59</v>
      </c>
      <c r="F150" s="162">
        <v>212.59</v>
      </c>
      <c r="G150" s="166">
        <f>C150*INDEX(Tabela1[IPCA (dez/1993 = 100)],MATCH(EOMONTH($J$2,0),Tabela1[Data padronizada],0))/INDEX(Tabela1[IPCA (dez/1993 = 100)],MATCH(EOMONTH($A150,0),Tabela1[Data padronizada],0))</f>
        <v>408.97208407655859</v>
      </c>
      <c r="H150" s="166">
        <f>D150*INDEX(Tabela1[IPCA (dez/1993 = 100)],MATCH(EOMONTH($J$2,0),Tabela1[Data padronizada],0))/INDEX(Tabela1[IPCA (dez/1993 = 100)],MATCH(EOMONTH($A150,0),Tabela1[Data padronizada],0))</f>
        <v>408.97208407655859</v>
      </c>
      <c r="I150" s="166">
        <f>E150*INDEX(Tabela1[IPCA (dez/1993 = 100)],MATCH(EOMONTH($J$2,0),Tabela1[Data padronizada],0))/INDEX(Tabela1[IPCA (dez/1993 = 100)],MATCH(EOMONTH($A150,0),Tabela1[Data padronizada],0))</f>
        <v>405.25484923014636</v>
      </c>
      <c r="J150" s="166">
        <f>F150*INDEX(Tabela1[IPCA (dez/1993 = 100)],MATCH(EOMONTH($J$2,0),Tabela1[Data padronizada],0))/INDEX(Tabela1[IPCA (dez/1993 = 100)],MATCH(EOMONTH($A150,0),Tabela1[Data padronizada],0))</f>
        <v>405.25484923014636</v>
      </c>
    </row>
    <row r="151" spans="1:10" x14ac:dyDescent="0.2">
      <c r="A151" s="161">
        <v>41334</v>
      </c>
      <c r="B151" s="131">
        <f t="shared" si="7"/>
        <v>3</v>
      </c>
      <c r="C151" s="162">
        <v>339.75</v>
      </c>
      <c r="D151" s="162">
        <v>339.75</v>
      </c>
      <c r="E151" s="162">
        <v>339.84</v>
      </c>
      <c r="F151" s="162">
        <v>339.4</v>
      </c>
      <c r="G151" s="166">
        <f>C151*INDEX(Tabela1[IPCA (dez/1993 = 100)],MATCH(EOMONTH($J$2,0),Tabela1[Data padronizada],0))/INDEX(Tabela1[IPCA (dez/1993 = 100)],MATCH(EOMONTH($A151,0),Tabela1[Data padronizada],0))</f>
        <v>644.6268747855637</v>
      </c>
      <c r="H151" s="166">
        <f>D151*INDEX(Tabela1[IPCA (dez/1993 = 100)],MATCH(EOMONTH($J$2,0),Tabela1[Data padronizada],0))/INDEX(Tabela1[IPCA (dez/1993 = 100)],MATCH(EOMONTH($A151,0),Tabela1[Data padronizada],0))</f>
        <v>644.6268747855637</v>
      </c>
      <c r="I151" s="166">
        <f>E151*INDEX(Tabela1[IPCA (dez/1993 = 100)],MATCH(EOMONTH($J$2,0),Tabela1[Data padronizada],0))/INDEX(Tabela1[IPCA (dez/1993 = 100)],MATCH(EOMONTH($A151,0),Tabela1[Data padronizada],0))</f>
        <v>644.79763687159971</v>
      </c>
      <c r="J151" s="166">
        <f>F151*INDEX(Tabela1[IPCA (dez/1993 = 100)],MATCH(EOMONTH($J$2,0),Tabela1[Data padronizada],0))/INDEX(Tabela1[IPCA (dez/1993 = 100)],MATCH(EOMONTH($A151,0),Tabela1[Data padronizada],0))</f>
        <v>643.96280000653519</v>
      </c>
    </row>
    <row r="152" spans="1:10" x14ac:dyDescent="0.2">
      <c r="A152" s="161">
        <v>41365</v>
      </c>
      <c r="B152" s="131">
        <f t="shared" si="7"/>
        <v>4</v>
      </c>
      <c r="C152" s="162">
        <v>196.13</v>
      </c>
      <c r="D152" s="162">
        <v>196.13</v>
      </c>
      <c r="E152" s="162">
        <v>197.38</v>
      </c>
      <c r="F152" s="162">
        <v>196.13</v>
      </c>
      <c r="G152" s="166">
        <f>C152*INDEX(Tabela1[IPCA (dez/1993 = 100)],MATCH(EOMONTH($J$2,0),Tabela1[Data padronizada],0))/INDEX(Tabela1[IPCA (dez/1993 = 100)],MATCH(EOMONTH($A152,0),Tabela1[Data padronizada],0))</f>
        <v>370.09285160671828</v>
      </c>
      <c r="H152" s="166">
        <f>D152*INDEX(Tabela1[IPCA (dez/1993 = 100)],MATCH(EOMONTH($J$2,0),Tabela1[Data padronizada],0))/INDEX(Tabela1[IPCA (dez/1993 = 100)],MATCH(EOMONTH($A152,0),Tabela1[Data padronizada],0))</f>
        <v>370.09285160671828</v>
      </c>
      <c r="I152" s="166">
        <f>E152*INDEX(Tabela1[IPCA (dez/1993 = 100)],MATCH(EOMONTH($J$2,0),Tabela1[Data padronizada],0))/INDEX(Tabela1[IPCA (dez/1993 = 100)],MATCH(EOMONTH($A152,0),Tabela1[Data padronizada],0))</f>
        <v>372.45157319193419</v>
      </c>
      <c r="J152" s="166">
        <f>F152*INDEX(Tabela1[IPCA (dez/1993 = 100)],MATCH(EOMONTH($J$2,0),Tabela1[Data padronizada],0))/INDEX(Tabela1[IPCA (dez/1993 = 100)],MATCH(EOMONTH($A152,0),Tabela1[Data padronizada],0))</f>
        <v>370.09285160671828</v>
      </c>
    </row>
    <row r="153" spans="1:10" x14ac:dyDescent="0.2">
      <c r="A153" s="161">
        <v>41395</v>
      </c>
      <c r="B153" s="131">
        <f t="shared" si="7"/>
        <v>5</v>
      </c>
      <c r="C153" s="162">
        <v>344.84</v>
      </c>
      <c r="D153" s="162">
        <v>344.84</v>
      </c>
      <c r="E153" s="162">
        <v>344.94</v>
      </c>
      <c r="F153" s="162">
        <v>344.84</v>
      </c>
      <c r="G153" s="166">
        <f>C153*INDEX(Tabela1[IPCA (dez/1993 = 100)],MATCH(EOMONTH($J$2,0),Tabela1[Data padronizada],0))/INDEX(Tabela1[IPCA (dez/1993 = 100)],MATCH(EOMONTH($A153,0),Tabela1[Data padronizada],0))</f>
        <v>648.306978317882</v>
      </c>
      <c r="H153" s="166">
        <f>D153*INDEX(Tabela1[IPCA (dez/1993 = 100)],MATCH(EOMONTH($J$2,0),Tabela1[Data padronizada],0))/INDEX(Tabela1[IPCA (dez/1993 = 100)],MATCH(EOMONTH($A153,0),Tabela1[Data padronizada],0))</f>
        <v>648.306978317882</v>
      </c>
      <c r="I153" s="166">
        <f>E153*INDEX(Tabela1[IPCA (dez/1993 = 100)],MATCH(EOMONTH($J$2,0),Tabela1[Data padronizada],0))/INDEX(Tabela1[IPCA (dez/1993 = 100)],MATCH(EOMONTH($A153,0),Tabela1[Data padronizada],0))</f>
        <v>648.49498057351309</v>
      </c>
      <c r="J153" s="166">
        <f>F153*INDEX(Tabela1[IPCA (dez/1993 = 100)],MATCH(EOMONTH($J$2,0),Tabela1[Data padronizada],0))/INDEX(Tabela1[IPCA (dez/1993 = 100)],MATCH(EOMONTH($A153,0),Tabela1[Data padronizada],0))</f>
        <v>648.306978317882</v>
      </c>
    </row>
    <row r="154" spans="1:10" x14ac:dyDescent="0.2">
      <c r="A154" s="161">
        <v>41426</v>
      </c>
      <c r="B154" s="131">
        <f t="shared" si="7"/>
        <v>6</v>
      </c>
      <c r="C154" s="162">
        <v>207.62</v>
      </c>
      <c r="D154" s="162">
        <v>204.1</v>
      </c>
      <c r="E154" s="162">
        <v>207.94</v>
      </c>
      <c r="F154" s="162">
        <v>207.67</v>
      </c>
      <c r="G154" s="166">
        <f>C154*INDEX(Tabela1[IPCA (dez/1993 = 100)],MATCH(EOMONTH($J$2,0),Tabela1[Data padronizada],0))/INDEX(Tabela1[IPCA (dez/1993 = 100)],MATCH(EOMONTH($A154,0),Tabela1[Data padronizada],0))</f>
        <v>389.31767147839565</v>
      </c>
      <c r="H154" s="166">
        <f>D154*INDEX(Tabela1[IPCA (dez/1993 = 100)],MATCH(EOMONTH($J$2,0),Tabela1[Data padronizada],0))/INDEX(Tabela1[IPCA (dez/1993 = 100)],MATCH(EOMONTH($A154,0),Tabela1[Data padronizada],0))</f>
        <v>382.71715994962216</v>
      </c>
      <c r="I154" s="166">
        <f>E154*INDEX(Tabela1[IPCA (dez/1993 = 100)],MATCH(EOMONTH($J$2,0),Tabela1[Data padronizada],0))/INDEX(Tabela1[IPCA (dez/1993 = 100)],MATCH(EOMONTH($A154,0),Tabela1[Data padronizada],0))</f>
        <v>389.91771798101144</v>
      </c>
      <c r="J154" s="166">
        <f>F154*INDEX(Tabela1[IPCA (dez/1993 = 100)],MATCH(EOMONTH($J$2,0),Tabela1[Data padronizada],0))/INDEX(Tabela1[IPCA (dez/1993 = 100)],MATCH(EOMONTH($A154,0),Tabela1[Data padronizada],0))</f>
        <v>389.41142874442937</v>
      </c>
    </row>
    <row r="155" spans="1:10" x14ac:dyDescent="0.2">
      <c r="A155" s="161">
        <v>41456</v>
      </c>
      <c r="B155" s="131">
        <f t="shared" si="7"/>
        <v>7</v>
      </c>
      <c r="C155" s="162">
        <v>121.29</v>
      </c>
      <c r="D155" s="162">
        <v>102.59</v>
      </c>
      <c r="E155" s="162">
        <v>121.61</v>
      </c>
      <c r="F155" s="162">
        <v>121.35</v>
      </c>
      <c r="G155" s="166">
        <f>C155*INDEX(Tabela1[IPCA (dez/1993 = 100)],MATCH(EOMONTH($J$2,0),Tabela1[Data padronizada],0))/INDEX(Tabela1[IPCA (dez/1993 = 100)],MATCH(EOMONTH($A155,0),Tabela1[Data padronizada],0))</f>
        <v>227.36845763956708</v>
      </c>
      <c r="H155" s="166">
        <f>D155*INDEX(Tabela1[IPCA (dez/1993 = 100)],MATCH(EOMONTH($J$2,0),Tabela1[Data padronizada],0))/INDEX(Tabela1[IPCA (dez/1993 = 100)],MATCH(EOMONTH($A155,0),Tabela1[Data padronizada],0))</f>
        <v>192.31371151161008</v>
      </c>
      <c r="I155" s="166">
        <f>E155*INDEX(Tabela1[IPCA (dez/1993 = 100)],MATCH(EOMONTH($J$2,0),Tabela1[Data padronizada],0))/INDEX(Tabela1[IPCA (dez/1993 = 100)],MATCH(EOMONTH($A155,0),Tabela1[Data padronizada],0))</f>
        <v>227.96832495298665</v>
      </c>
      <c r="J155" s="166">
        <f>F155*INDEX(Tabela1[IPCA (dez/1993 = 100)],MATCH(EOMONTH($J$2,0),Tabela1[Data padronizada],0))/INDEX(Tabela1[IPCA (dez/1993 = 100)],MATCH(EOMONTH($A155,0),Tabela1[Data padronizada],0))</f>
        <v>227.48093276083321</v>
      </c>
    </row>
    <row r="156" spans="1:10" x14ac:dyDescent="0.2">
      <c r="A156" s="161">
        <v>41487</v>
      </c>
      <c r="B156" s="131">
        <f t="shared" si="7"/>
        <v>8</v>
      </c>
      <c r="C156" s="162">
        <v>163.38</v>
      </c>
      <c r="D156" s="162">
        <v>145.56</v>
      </c>
      <c r="E156" s="162">
        <v>164.69</v>
      </c>
      <c r="F156" s="162">
        <v>163.38</v>
      </c>
      <c r="G156" s="166">
        <f>C156*INDEX(Tabela1[IPCA (dez/1993 = 100)],MATCH(EOMONTH($J$2,0),Tabela1[Data padronizada],0))/INDEX(Tabela1[IPCA (dez/1993 = 100)],MATCH(EOMONTH($A156,0),Tabela1[Data padronizada],0))</f>
        <v>305.53653919134717</v>
      </c>
      <c r="H156" s="166">
        <f>D156*INDEX(Tabela1[IPCA (dez/1993 = 100)],MATCH(EOMONTH($J$2,0),Tabela1[Data padronizada],0))/INDEX(Tabela1[IPCA (dez/1993 = 100)],MATCH(EOMONTH($A156,0),Tabela1[Data padronizada],0))</f>
        <v>272.211400689757</v>
      </c>
      <c r="I156" s="166">
        <f>E156*INDEX(Tabela1[IPCA (dez/1993 = 100)],MATCH(EOMONTH($J$2,0),Tabela1[Data padronizada],0))/INDEX(Tabela1[IPCA (dez/1993 = 100)],MATCH(EOMONTH($A156,0),Tabela1[Data padronizada],0))</f>
        <v>307.98636699365267</v>
      </c>
      <c r="J156" s="166">
        <f>F156*INDEX(Tabela1[IPCA (dez/1993 = 100)],MATCH(EOMONTH($J$2,0),Tabela1[Data padronizada],0))/INDEX(Tabela1[IPCA (dez/1993 = 100)],MATCH(EOMONTH($A156,0),Tabela1[Data padronizada],0))</f>
        <v>305.53653919134717</v>
      </c>
    </row>
    <row r="157" spans="1:10" x14ac:dyDescent="0.2">
      <c r="A157" s="161">
        <v>41518</v>
      </c>
      <c r="B157" s="131">
        <f t="shared" si="7"/>
        <v>9</v>
      </c>
      <c r="C157" s="162">
        <v>266.16000000000003</v>
      </c>
      <c r="D157" s="162">
        <v>248.36</v>
      </c>
      <c r="E157" s="162">
        <v>269.10000000000002</v>
      </c>
      <c r="F157" s="162">
        <v>269.10000000000002</v>
      </c>
      <c r="G157" s="166">
        <f>C157*INDEX(Tabela1[IPCA (dez/1993 = 100)],MATCH(EOMONTH($J$2,0),Tabela1[Data padronizada],0))/INDEX(Tabela1[IPCA (dez/1993 = 100)],MATCH(EOMONTH($A157,0),Tabela1[Data padronizada],0))</f>
        <v>496.0092437797374</v>
      </c>
      <c r="H157" s="166">
        <f>D157*INDEX(Tabela1[IPCA (dez/1993 = 100)],MATCH(EOMONTH($J$2,0),Tabela1[Data padronizada],0))/INDEX(Tabela1[IPCA (dez/1993 = 100)],MATCH(EOMONTH($A157,0),Tabela1[Data padronizada],0))</f>
        <v>462.83760063546578</v>
      </c>
      <c r="I157" s="166">
        <f>E157*INDEX(Tabela1[IPCA (dez/1993 = 100)],MATCH(EOMONTH($J$2,0),Tabela1[Data padronizada],0))/INDEX(Tabela1[IPCA (dez/1993 = 100)],MATCH(EOMONTH($A157,0),Tabela1[Data padronizada],0))</f>
        <v>501.48815562491484</v>
      </c>
      <c r="J157" s="166">
        <f>F157*INDEX(Tabela1[IPCA (dez/1993 = 100)],MATCH(EOMONTH($J$2,0),Tabela1[Data padronizada],0))/INDEX(Tabela1[IPCA (dez/1993 = 100)],MATCH(EOMONTH($A157,0),Tabela1[Data padronizada],0))</f>
        <v>501.48815562491484</v>
      </c>
    </row>
    <row r="158" spans="1:10" x14ac:dyDescent="0.2">
      <c r="A158" s="161">
        <v>41548</v>
      </c>
      <c r="B158" s="131">
        <f t="shared" si="7"/>
        <v>10</v>
      </c>
      <c r="C158" s="162">
        <v>260.99</v>
      </c>
      <c r="D158" s="162">
        <v>213.92</v>
      </c>
      <c r="E158" s="162">
        <v>270.23</v>
      </c>
      <c r="F158" s="162">
        <v>262.48</v>
      </c>
      <c r="G158" s="166">
        <f>C158*INDEX(Tabela1[IPCA (dez/1993 = 100)],MATCH(EOMONTH($J$2,0),Tabela1[Data padronizada],0))/INDEX(Tabela1[IPCA (dez/1993 = 100)],MATCH(EOMONTH($A158,0),Tabela1[Data padronizada],0))</f>
        <v>483.61822490226842</v>
      </c>
      <c r="H158" s="166">
        <f>D158*INDEX(Tabela1[IPCA (dez/1993 = 100)],MATCH(EOMONTH($J$2,0),Tabela1[Data padronizada],0))/INDEX(Tabela1[IPCA (dez/1993 = 100)],MATCH(EOMONTH($A158,0),Tabela1[Data padronizada],0))</f>
        <v>396.39683769911971</v>
      </c>
      <c r="I158" s="166">
        <f>E158*INDEX(Tabela1[IPCA (dez/1993 = 100)],MATCH(EOMONTH($J$2,0),Tabela1[Data padronizada],0))/INDEX(Tabela1[IPCA (dez/1993 = 100)],MATCH(EOMONTH($A158,0),Tabela1[Data padronizada],0))</f>
        <v>500.74007783953414</v>
      </c>
      <c r="J158" s="166">
        <f>F158*INDEX(Tabela1[IPCA (dez/1993 = 100)],MATCH(EOMONTH($J$2,0),Tabela1[Data padronizada],0))/INDEX(Tabela1[IPCA (dez/1993 = 100)],MATCH(EOMONTH($A158,0),Tabela1[Data padronizada],0))</f>
        <v>486.37921633912191</v>
      </c>
    </row>
    <row r="159" spans="1:10" x14ac:dyDescent="0.2">
      <c r="A159" s="161">
        <v>41579</v>
      </c>
      <c r="B159" s="131">
        <f t="shared" si="7"/>
        <v>11</v>
      </c>
      <c r="C159" s="162">
        <v>331.07</v>
      </c>
      <c r="D159" s="162">
        <v>331.07</v>
      </c>
      <c r="E159" s="162">
        <v>331.07</v>
      </c>
      <c r="F159" s="162">
        <v>331.07</v>
      </c>
      <c r="G159" s="166">
        <f>C159*INDEX(Tabela1[IPCA (dez/1993 = 100)],MATCH(EOMONTH($J$2,0),Tabela1[Data padronizada],0))/INDEX(Tabela1[IPCA (dez/1993 = 100)],MATCH(EOMONTH($A159,0),Tabela1[Data padronizada],0))</f>
        <v>610.18178079727875</v>
      </c>
      <c r="H159" s="166">
        <f>D159*INDEX(Tabela1[IPCA (dez/1993 = 100)],MATCH(EOMONTH($J$2,0),Tabela1[Data padronizada],0))/INDEX(Tabela1[IPCA (dez/1993 = 100)],MATCH(EOMONTH($A159,0),Tabela1[Data padronizada],0))</f>
        <v>610.18178079727875</v>
      </c>
      <c r="I159" s="166">
        <f>E159*INDEX(Tabela1[IPCA (dez/1993 = 100)],MATCH(EOMONTH($J$2,0),Tabela1[Data padronizada],0))/INDEX(Tabela1[IPCA (dez/1993 = 100)],MATCH(EOMONTH($A159,0),Tabela1[Data padronizada],0))</f>
        <v>610.18178079727875</v>
      </c>
      <c r="J159" s="166">
        <f>F159*INDEX(Tabela1[IPCA (dez/1993 = 100)],MATCH(EOMONTH($J$2,0),Tabela1[Data padronizada],0))/INDEX(Tabela1[IPCA (dez/1993 = 100)],MATCH(EOMONTH($A159,0),Tabela1[Data padronizada],0))</f>
        <v>610.18178079727875</v>
      </c>
    </row>
    <row r="160" spans="1:10" x14ac:dyDescent="0.2">
      <c r="A160" s="161">
        <v>41609</v>
      </c>
      <c r="B160" s="131">
        <f t="shared" si="7"/>
        <v>12</v>
      </c>
      <c r="C160" s="162">
        <v>290.72000000000003</v>
      </c>
      <c r="D160" s="162">
        <v>290.72000000000003</v>
      </c>
      <c r="E160" s="162">
        <v>291.86</v>
      </c>
      <c r="F160" s="162">
        <v>290.72000000000003</v>
      </c>
      <c r="G160" s="166">
        <f>C160*INDEX(Tabela1[IPCA (dez/1993 = 100)],MATCH(EOMONTH($J$2,0),Tabela1[Data padronizada],0))/INDEX(Tabela1[IPCA (dez/1993 = 100)],MATCH(EOMONTH($A160,0),Tabela1[Data padronizada],0))</f>
        <v>530.92999163912475</v>
      </c>
      <c r="H160" s="166">
        <f>D160*INDEX(Tabela1[IPCA (dez/1993 = 100)],MATCH(EOMONTH($J$2,0),Tabela1[Data padronizada],0))/INDEX(Tabela1[IPCA (dez/1993 = 100)],MATCH(EOMONTH($A160,0),Tabela1[Data padronizada],0))</f>
        <v>530.92999163912475</v>
      </c>
      <c r="I160" s="166">
        <f>E160*INDEX(Tabela1[IPCA (dez/1993 = 100)],MATCH(EOMONTH($J$2,0),Tabela1[Data padronizada],0))/INDEX(Tabela1[IPCA (dez/1993 = 100)],MATCH(EOMONTH($A160,0),Tabela1[Data padronizada],0))</f>
        <v>533.0119268017163</v>
      </c>
      <c r="J160" s="166">
        <f>F160*INDEX(Tabela1[IPCA (dez/1993 = 100)],MATCH(EOMONTH($J$2,0),Tabela1[Data padronizada],0))/INDEX(Tabela1[IPCA (dez/1993 = 100)],MATCH(EOMONTH($A160,0),Tabela1[Data padronizada],0))</f>
        <v>530.92999163912475</v>
      </c>
    </row>
    <row r="161" spans="1:10" x14ac:dyDescent="0.2">
      <c r="A161" s="161">
        <v>41640</v>
      </c>
      <c r="B161" s="131">
        <f t="shared" si="7"/>
        <v>1</v>
      </c>
      <c r="C161" s="162">
        <v>378.22</v>
      </c>
      <c r="D161" s="162">
        <v>378.22</v>
      </c>
      <c r="E161" s="162">
        <v>379.35</v>
      </c>
      <c r="F161" s="162">
        <v>364.8</v>
      </c>
      <c r="G161" s="166">
        <f>C161*INDEX(Tabela1[IPCA (dez/1993 = 100)],MATCH(EOMONTH($J$2,0),Tabela1[Data padronizada],0))/INDEX(Tabela1[IPCA (dez/1993 = 100)],MATCH(EOMONTH($A161,0),Tabela1[Data padronizada],0))</f>
        <v>686.95025657066458</v>
      </c>
      <c r="H161" s="166">
        <f>D161*INDEX(Tabela1[IPCA (dez/1993 = 100)],MATCH(EOMONTH($J$2,0),Tabela1[Data padronizada],0))/INDEX(Tabela1[IPCA (dez/1993 = 100)],MATCH(EOMONTH($A161,0),Tabela1[Data padronizada],0))</f>
        <v>686.95025657066458</v>
      </c>
      <c r="I161" s="166">
        <f>E161*INDEX(Tabela1[IPCA (dez/1993 = 100)],MATCH(EOMONTH($J$2,0),Tabela1[Data padronizada],0))/INDEX(Tabela1[IPCA (dez/1993 = 100)],MATCH(EOMONTH($A161,0),Tabela1[Data padronizada],0))</f>
        <v>689.00264351457236</v>
      </c>
      <c r="J161" s="166">
        <f>F161*INDEX(Tabela1[IPCA (dez/1993 = 100)],MATCH(EOMONTH($J$2,0),Tabela1[Data padronizada],0))/INDEX(Tabela1[IPCA (dez/1993 = 100)],MATCH(EOMONTH($A161,0),Tabela1[Data padronizada],0))</f>
        <v>662.57589127221843</v>
      </c>
    </row>
    <row r="162" spans="1:10" x14ac:dyDescent="0.2">
      <c r="A162" s="161">
        <v>41671</v>
      </c>
      <c r="B162" s="131">
        <f t="shared" si="7"/>
        <v>2</v>
      </c>
      <c r="C162" s="162">
        <v>822.83</v>
      </c>
      <c r="D162" s="162">
        <v>822.83</v>
      </c>
      <c r="E162" s="162">
        <v>755.9</v>
      </c>
      <c r="F162" s="162">
        <v>452.44</v>
      </c>
      <c r="G162" s="166">
        <f>C162*INDEX(Tabela1[IPCA (dez/1993 = 100)],MATCH(EOMONTH($J$2,0),Tabela1[Data padronizada],0))/INDEX(Tabela1[IPCA (dez/1993 = 100)],MATCH(EOMONTH($A162,0),Tabela1[Data padronizada],0))</f>
        <v>1484.2418864617744</v>
      </c>
      <c r="H162" s="166">
        <f>D162*INDEX(Tabela1[IPCA (dez/1993 = 100)],MATCH(EOMONTH($J$2,0),Tabela1[Data padronizada],0))/INDEX(Tabela1[IPCA (dez/1993 = 100)],MATCH(EOMONTH($A162,0),Tabela1[Data padronizada],0))</f>
        <v>1484.2418864617744</v>
      </c>
      <c r="I162" s="166">
        <f>E162*INDEX(Tabela1[IPCA (dez/1993 = 100)],MATCH(EOMONTH($J$2,0),Tabela1[Data padronizada],0))/INDEX(Tabela1[IPCA (dez/1993 = 100)],MATCH(EOMONTH($A162,0),Tabela1[Data padronizada],0))</f>
        <v>1363.5118335214504</v>
      </c>
      <c r="J162" s="166">
        <f>F162*INDEX(Tabela1[IPCA (dez/1993 = 100)],MATCH(EOMONTH($J$2,0),Tabela1[Data padronizada],0))/INDEX(Tabela1[IPCA (dez/1993 = 100)],MATCH(EOMONTH($A162,0),Tabela1[Data padronizada],0))</f>
        <v>816.12289186194607</v>
      </c>
    </row>
    <row r="163" spans="1:10" x14ac:dyDescent="0.2">
      <c r="A163" s="161">
        <v>41699</v>
      </c>
      <c r="B163" s="131">
        <f t="shared" si="7"/>
        <v>3</v>
      </c>
      <c r="C163" s="162">
        <v>822.83</v>
      </c>
      <c r="D163" s="162">
        <v>822.83</v>
      </c>
      <c r="E163" s="162">
        <v>756.37</v>
      </c>
      <c r="F163" s="162">
        <v>696.21</v>
      </c>
      <c r="G163" s="166">
        <f>C163*INDEX(Tabela1[IPCA (dez/1993 = 100)],MATCH(EOMONTH($J$2,0),Tabela1[Data padronizada],0))/INDEX(Tabela1[IPCA (dez/1993 = 100)],MATCH(EOMONTH($A163,0),Tabela1[Data padronizada],0))</f>
        <v>1470.7106358795195</v>
      </c>
      <c r="H163" s="166">
        <f>D163*INDEX(Tabela1[IPCA (dez/1993 = 100)],MATCH(EOMONTH($J$2,0),Tabela1[Data padronizada],0))/INDEX(Tabela1[IPCA (dez/1993 = 100)],MATCH(EOMONTH($A163,0),Tabela1[Data padronizada],0))</f>
        <v>1470.7106358795195</v>
      </c>
      <c r="I163" s="166">
        <f>E163*INDEX(Tabela1[IPCA (dez/1993 = 100)],MATCH(EOMONTH($J$2,0),Tabela1[Data padronizada],0))/INDEX(Tabela1[IPCA (dez/1993 = 100)],MATCH(EOMONTH($A163,0),Tabela1[Data padronizada],0))</f>
        <v>1351.9213004632693</v>
      </c>
      <c r="J163" s="166">
        <f>F163*INDEX(Tabela1[IPCA (dez/1993 = 100)],MATCH(EOMONTH($J$2,0),Tabela1[Data padronizada],0))/INDEX(Tabela1[IPCA (dez/1993 = 100)],MATCH(EOMONTH($A163,0),Tabela1[Data padronizada],0))</f>
        <v>1244.392464793068</v>
      </c>
    </row>
    <row r="164" spans="1:10" x14ac:dyDescent="0.2">
      <c r="A164" s="161">
        <v>41730</v>
      </c>
      <c r="B164" s="131">
        <f t="shared" si="7"/>
        <v>4</v>
      </c>
      <c r="C164" s="162">
        <v>822.83</v>
      </c>
      <c r="D164" s="162">
        <v>822.83</v>
      </c>
      <c r="E164" s="162">
        <v>744.28</v>
      </c>
      <c r="F164" s="162">
        <v>640.73</v>
      </c>
      <c r="G164" s="166">
        <f>C164*INDEX(Tabela1[IPCA (dez/1993 = 100)],MATCH(EOMONTH($J$2,0),Tabela1[Data padronizada],0))/INDEX(Tabela1[IPCA (dez/1993 = 100)],MATCH(EOMONTH($A164,0),Tabela1[Data padronizada],0))</f>
        <v>1460.9221375207035</v>
      </c>
      <c r="H164" s="166">
        <f>D164*INDEX(Tabela1[IPCA (dez/1993 = 100)],MATCH(EOMONTH($J$2,0),Tabela1[Data padronizada],0))/INDEX(Tabela1[IPCA (dez/1993 = 100)],MATCH(EOMONTH($A164,0),Tabela1[Data padronizada],0))</f>
        <v>1460.9221375207035</v>
      </c>
      <c r="I164" s="166">
        <f>E164*INDEX(Tabela1[IPCA (dez/1993 = 100)],MATCH(EOMONTH($J$2,0),Tabela1[Data padronizada],0))/INDEX(Tabela1[IPCA (dez/1993 = 100)],MATCH(EOMONTH($A164,0),Tabela1[Data padronizada],0))</f>
        <v>1321.4578084341956</v>
      </c>
      <c r="J164" s="166">
        <f>F164*INDEX(Tabela1[IPCA (dez/1993 = 100)],MATCH(EOMONTH($J$2,0),Tabela1[Data padronizada],0))/INDEX(Tabela1[IPCA (dez/1993 = 100)],MATCH(EOMONTH($A164,0),Tabela1[Data padronizada],0))</f>
        <v>1137.606359969423</v>
      </c>
    </row>
    <row r="165" spans="1:10" x14ac:dyDescent="0.2">
      <c r="A165" s="161">
        <v>41760</v>
      </c>
      <c r="B165" s="131">
        <f t="shared" si="7"/>
        <v>5</v>
      </c>
      <c r="C165" s="162">
        <v>806.97</v>
      </c>
      <c r="D165" s="162">
        <v>806.97</v>
      </c>
      <c r="E165" s="162">
        <v>772.21</v>
      </c>
      <c r="F165" s="162">
        <v>334.59</v>
      </c>
      <c r="G165" s="166">
        <f>C165*INDEX(Tabela1[IPCA (dez/1993 = 100)],MATCH(EOMONTH($J$2,0),Tabela1[Data padronizada],0))/INDEX(Tabela1[IPCA (dez/1993 = 100)],MATCH(EOMONTH($A165,0),Tabela1[Data padronizada],0))</f>
        <v>1426.2033945796502</v>
      </c>
      <c r="H165" s="166">
        <f>D165*INDEX(Tabela1[IPCA (dez/1993 = 100)],MATCH(EOMONTH($J$2,0),Tabela1[Data padronizada],0))/INDEX(Tabela1[IPCA (dez/1993 = 100)],MATCH(EOMONTH($A165,0),Tabela1[Data padronizada],0))</f>
        <v>1426.2033945796502</v>
      </c>
      <c r="I165" s="166">
        <f>E165*INDEX(Tabela1[IPCA (dez/1993 = 100)],MATCH(EOMONTH($J$2,0),Tabela1[Data padronizada],0))/INDEX(Tabela1[IPCA (dez/1993 = 100)],MATCH(EOMONTH($A165,0),Tabela1[Data padronizada],0))</f>
        <v>1364.7700947102765</v>
      </c>
      <c r="J165" s="166">
        <f>F165*INDEX(Tabela1[IPCA (dez/1993 = 100)],MATCH(EOMONTH($J$2,0),Tabela1[Data padronizada],0))/INDEX(Tabela1[IPCA (dez/1993 = 100)],MATCH(EOMONTH($A165,0),Tabela1[Data padronizada],0))</f>
        <v>591.33969514654211</v>
      </c>
    </row>
    <row r="166" spans="1:10" x14ac:dyDescent="0.2">
      <c r="A166" s="161">
        <v>41791</v>
      </c>
      <c r="B166" s="131">
        <f t="shared" si="7"/>
        <v>6</v>
      </c>
      <c r="C166" s="162">
        <v>412.65</v>
      </c>
      <c r="D166" s="162">
        <v>206.99</v>
      </c>
      <c r="E166" s="162">
        <v>412.6</v>
      </c>
      <c r="F166" s="162">
        <v>412.6</v>
      </c>
      <c r="G166" s="166">
        <f>C166*INDEX(Tabela1[IPCA (dez/1993 = 100)],MATCH(EOMONTH($J$2,0),Tabela1[Data padronizada],0))/INDEX(Tabela1[IPCA (dez/1993 = 100)],MATCH(EOMONTH($A166,0),Tabela1[Data padronizada],0))</f>
        <v>726.39397736918681</v>
      </c>
      <c r="H166" s="166">
        <f>D166*INDEX(Tabela1[IPCA (dez/1993 = 100)],MATCH(EOMONTH($J$2,0),Tabela1[Data padronizada],0))/INDEX(Tabela1[IPCA (dez/1993 = 100)],MATCH(EOMONTH($A166,0),Tabela1[Data padronizada],0))</f>
        <v>364.36759814769903</v>
      </c>
      <c r="I166" s="166">
        <f>E166*INDEX(Tabela1[IPCA (dez/1993 = 100)],MATCH(EOMONTH($J$2,0),Tabela1[Data padronizada],0))/INDEX(Tabela1[IPCA (dez/1993 = 100)],MATCH(EOMONTH($A166,0),Tabela1[Data padronizada],0))</f>
        <v>726.30596162008135</v>
      </c>
      <c r="J166" s="166">
        <f>F166*INDEX(Tabela1[IPCA (dez/1993 = 100)],MATCH(EOMONTH($J$2,0),Tabela1[Data padronizada],0))/INDEX(Tabela1[IPCA (dez/1993 = 100)],MATCH(EOMONTH($A166,0),Tabela1[Data padronizada],0))</f>
        <v>726.30596162008135</v>
      </c>
    </row>
    <row r="167" spans="1:10" x14ac:dyDescent="0.2">
      <c r="A167" s="161">
        <v>41821</v>
      </c>
      <c r="B167" s="131">
        <f t="shared" si="7"/>
        <v>7</v>
      </c>
      <c r="C167" s="162">
        <v>592.54</v>
      </c>
      <c r="D167" s="162">
        <v>503.1</v>
      </c>
      <c r="E167" s="162">
        <v>592.54</v>
      </c>
      <c r="F167" s="162">
        <v>592.54</v>
      </c>
      <c r="G167" s="166">
        <f>C167*INDEX(Tabela1[IPCA (dez/1993 = 100)],MATCH(EOMONTH($J$2,0),Tabela1[Data padronizada],0))/INDEX(Tabela1[IPCA (dez/1993 = 100)],MATCH(EOMONTH($A167,0),Tabela1[Data padronizada],0))</f>
        <v>1042.9516461381456</v>
      </c>
      <c r="H167" s="166">
        <f>D167*INDEX(Tabela1[IPCA (dez/1993 = 100)],MATCH(EOMONTH($J$2,0),Tabela1[Data padronizada],0))/INDEX(Tabela1[IPCA (dez/1993 = 100)],MATCH(EOMONTH($A167,0),Tabela1[Data padronizada],0))</f>
        <v>885.52498257012383</v>
      </c>
      <c r="I167" s="166">
        <f>E167*INDEX(Tabela1[IPCA (dez/1993 = 100)],MATCH(EOMONTH($J$2,0),Tabela1[Data padronizada],0))/INDEX(Tabela1[IPCA (dez/1993 = 100)],MATCH(EOMONTH($A167,0),Tabela1[Data padronizada],0))</f>
        <v>1042.9516461381456</v>
      </c>
      <c r="J167" s="166">
        <f>F167*INDEX(Tabela1[IPCA (dez/1993 = 100)],MATCH(EOMONTH($J$2,0),Tabela1[Data padronizada],0))/INDEX(Tabela1[IPCA (dez/1993 = 100)],MATCH(EOMONTH($A167,0),Tabela1[Data padronizada],0))</f>
        <v>1042.9516461381456</v>
      </c>
    </row>
    <row r="168" spans="1:10" x14ac:dyDescent="0.2">
      <c r="A168" s="161">
        <v>41852</v>
      </c>
      <c r="B168" s="131">
        <f t="shared" si="7"/>
        <v>8</v>
      </c>
      <c r="C168" s="162">
        <v>709.53</v>
      </c>
      <c r="D168" s="162">
        <v>709.53</v>
      </c>
      <c r="E168" s="162">
        <v>709.53</v>
      </c>
      <c r="F168" s="162">
        <v>709.53</v>
      </c>
      <c r="G168" s="166">
        <f>C168*INDEX(Tabela1[IPCA (dez/1993 = 100)],MATCH(EOMONTH($J$2,0),Tabela1[Data padronizada],0))/INDEX(Tabela1[IPCA (dez/1993 = 100)],MATCH(EOMONTH($A168,0),Tabela1[Data padronizada],0))</f>
        <v>1245.7546934954721</v>
      </c>
      <c r="H168" s="166">
        <f>D168*INDEX(Tabela1[IPCA (dez/1993 = 100)],MATCH(EOMONTH($J$2,0),Tabela1[Data padronizada],0))/INDEX(Tabela1[IPCA (dez/1993 = 100)],MATCH(EOMONTH($A168,0),Tabela1[Data padronizada],0))</f>
        <v>1245.7546934954721</v>
      </c>
      <c r="I168" s="166">
        <f>E168*INDEX(Tabela1[IPCA (dez/1993 = 100)],MATCH(EOMONTH($J$2,0),Tabela1[Data padronizada],0))/INDEX(Tabela1[IPCA (dez/1993 = 100)],MATCH(EOMONTH($A168,0),Tabela1[Data padronizada],0))</f>
        <v>1245.7546934954721</v>
      </c>
      <c r="J168" s="166">
        <f>F168*INDEX(Tabela1[IPCA (dez/1993 = 100)],MATCH(EOMONTH($J$2,0),Tabela1[Data padronizada],0))/INDEX(Tabela1[IPCA (dez/1993 = 100)],MATCH(EOMONTH($A168,0),Tabela1[Data padronizada],0))</f>
        <v>1245.7546934954721</v>
      </c>
    </row>
    <row r="169" spans="1:10" x14ac:dyDescent="0.2">
      <c r="A169" s="161">
        <v>41883</v>
      </c>
      <c r="B169" s="131">
        <f t="shared" si="7"/>
        <v>9</v>
      </c>
      <c r="C169" s="162">
        <v>728.95</v>
      </c>
      <c r="D169" s="162">
        <v>728.95</v>
      </c>
      <c r="E169" s="162">
        <v>728.95</v>
      </c>
      <c r="F169" s="162">
        <v>728.95</v>
      </c>
      <c r="G169" s="166">
        <f>C169*INDEX(Tabela1[IPCA (dez/1993 = 100)],MATCH(EOMONTH($J$2,0),Tabela1[Data padronizada],0))/INDEX(Tabela1[IPCA (dez/1993 = 100)],MATCH(EOMONTH($A169,0),Tabela1[Data padronizada],0))</f>
        <v>1272.5978431515018</v>
      </c>
      <c r="H169" s="166">
        <f>D169*INDEX(Tabela1[IPCA (dez/1993 = 100)],MATCH(EOMONTH($J$2,0),Tabela1[Data padronizada],0))/INDEX(Tabela1[IPCA (dez/1993 = 100)],MATCH(EOMONTH($A169,0),Tabela1[Data padronizada],0))</f>
        <v>1272.5978431515018</v>
      </c>
      <c r="I169" s="166">
        <f>E169*INDEX(Tabela1[IPCA (dez/1993 = 100)],MATCH(EOMONTH($J$2,0),Tabela1[Data padronizada],0))/INDEX(Tabela1[IPCA (dez/1993 = 100)],MATCH(EOMONTH($A169,0),Tabela1[Data padronizada],0))</f>
        <v>1272.5978431515018</v>
      </c>
      <c r="J169" s="166">
        <f>F169*INDEX(Tabela1[IPCA (dez/1993 = 100)],MATCH(EOMONTH($J$2,0),Tabela1[Data padronizada],0))/INDEX(Tabela1[IPCA (dez/1993 = 100)],MATCH(EOMONTH($A169,0),Tabela1[Data padronizada],0))</f>
        <v>1272.5978431515018</v>
      </c>
    </row>
    <row r="170" spans="1:10" x14ac:dyDescent="0.2">
      <c r="A170" s="161">
        <v>41913</v>
      </c>
      <c r="B170" s="131">
        <f t="shared" si="7"/>
        <v>10</v>
      </c>
      <c r="C170" s="162">
        <v>776.88</v>
      </c>
      <c r="D170" s="162">
        <v>731.53</v>
      </c>
      <c r="E170" s="162">
        <v>776.88</v>
      </c>
      <c r="F170" s="162">
        <v>776.88</v>
      </c>
      <c r="G170" s="166">
        <f>C170*INDEX(Tabela1[IPCA (dez/1993 = 100)],MATCH(EOMONTH($J$2,0),Tabela1[Data padronizada],0))/INDEX(Tabela1[IPCA (dez/1993 = 100)],MATCH(EOMONTH($A170,0),Tabela1[Data padronizada],0))</f>
        <v>1350.602391017964</v>
      </c>
      <c r="H170" s="166">
        <f>D170*INDEX(Tabela1[IPCA (dez/1993 = 100)],MATCH(EOMONTH($J$2,0),Tabela1[Data padronizada],0))/INDEX(Tabela1[IPCA (dez/1993 = 100)],MATCH(EOMONTH($A170,0),Tabela1[Data padronizada],0))</f>
        <v>1271.7616196856288</v>
      </c>
      <c r="I170" s="166">
        <f>E170*INDEX(Tabela1[IPCA (dez/1993 = 100)],MATCH(EOMONTH($J$2,0),Tabela1[Data padronizada],0))/INDEX(Tabela1[IPCA (dez/1993 = 100)],MATCH(EOMONTH($A170,0),Tabela1[Data padronizada],0))</f>
        <v>1350.602391017964</v>
      </c>
      <c r="J170" s="166">
        <f>F170*INDEX(Tabela1[IPCA (dez/1993 = 100)],MATCH(EOMONTH($J$2,0),Tabela1[Data padronizada],0))/INDEX(Tabela1[IPCA (dez/1993 = 100)],MATCH(EOMONTH($A170,0),Tabela1[Data padronizada],0))</f>
        <v>1350.602391017964</v>
      </c>
    </row>
    <row r="171" spans="1:10" x14ac:dyDescent="0.2">
      <c r="A171" s="161">
        <v>41944</v>
      </c>
      <c r="B171" s="131">
        <f t="shared" si="7"/>
        <v>11</v>
      </c>
      <c r="C171" s="162">
        <v>804.54</v>
      </c>
      <c r="D171" s="162">
        <v>804.54</v>
      </c>
      <c r="E171" s="162">
        <v>804.54</v>
      </c>
      <c r="F171" s="162">
        <v>804.54</v>
      </c>
      <c r="G171" s="166">
        <f>C171*INDEX(Tabela1[IPCA (dez/1993 = 100)],MATCH(EOMONTH($J$2,0),Tabela1[Data padronizada],0))/INDEX(Tabela1[IPCA (dez/1993 = 100)],MATCH(EOMONTH($A171,0),Tabela1[Data padronizada],0))</f>
        <v>1391.5923336576936</v>
      </c>
      <c r="H171" s="166">
        <f>D171*INDEX(Tabela1[IPCA (dez/1993 = 100)],MATCH(EOMONTH($J$2,0),Tabela1[Data padronizada],0))/INDEX(Tabela1[IPCA (dez/1993 = 100)],MATCH(EOMONTH($A171,0),Tabela1[Data padronizada],0))</f>
        <v>1391.5923336576936</v>
      </c>
      <c r="I171" s="166">
        <f>E171*INDEX(Tabela1[IPCA (dez/1993 = 100)],MATCH(EOMONTH($J$2,0),Tabela1[Data padronizada],0))/INDEX(Tabela1[IPCA (dez/1993 = 100)],MATCH(EOMONTH($A171,0),Tabela1[Data padronizada],0))</f>
        <v>1391.5923336576936</v>
      </c>
      <c r="J171" s="166">
        <f>F171*INDEX(Tabela1[IPCA (dez/1993 = 100)],MATCH(EOMONTH($J$2,0),Tabela1[Data padronizada],0))/INDEX(Tabela1[IPCA (dez/1993 = 100)],MATCH(EOMONTH($A171,0),Tabela1[Data padronizada],0))</f>
        <v>1391.5923336576936</v>
      </c>
    </row>
    <row r="172" spans="1:10" x14ac:dyDescent="0.2">
      <c r="A172" s="161">
        <v>41974</v>
      </c>
      <c r="B172" s="131">
        <f t="shared" si="7"/>
        <v>12</v>
      </c>
      <c r="C172" s="162">
        <v>601.21</v>
      </c>
      <c r="D172" s="162">
        <v>601.21</v>
      </c>
      <c r="E172" s="162">
        <v>601.21</v>
      </c>
      <c r="F172" s="162">
        <v>601.21</v>
      </c>
      <c r="G172" s="166">
        <f>C172*INDEX(Tabela1[IPCA (dez/1993 = 100)],MATCH(EOMONTH($J$2,0),Tabela1[Data padronizada],0))/INDEX(Tabela1[IPCA (dez/1993 = 100)],MATCH(EOMONTH($A172,0),Tabela1[Data padronizada],0))</f>
        <v>1031.8496566137749</v>
      </c>
      <c r="H172" s="166">
        <f>D172*INDEX(Tabela1[IPCA (dez/1993 = 100)],MATCH(EOMONTH($J$2,0),Tabela1[Data padronizada],0))/INDEX(Tabela1[IPCA (dez/1993 = 100)],MATCH(EOMONTH($A172,0),Tabela1[Data padronizada],0))</f>
        <v>1031.8496566137749</v>
      </c>
      <c r="I172" s="166">
        <f>E172*INDEX(Tabela1[IPCA (dez/1993 = 100)],MATCH(EOMONTH($J$2,0),Tabela1[Data padronizada],0))/INDEX(Tabela1[IPCA (dez/1993 = 100)],MATCH(EOMONTH($A172,0),Tabela1[Data padronizada],0))</f>
        <v>1031.8496566137749</v>
      </c>
      <c r="J172" s="166">
        <f>F172*INDEX(Tabela1[IPCA (dez/1993 = 100)],MATCH(EOMONTH($J$2,0),Tabela1[Data padronizada],0))/INDEX(Tabela1[IPCA (dez/1993 = 100)],MATCH(EOMONTH($A172,0),Tabela1[Data padronizada],0))</f>
        <v>1031.8496566137749</v>
      </c>
    </row>
    <row r="173" spans="1:10" x14ac:dyDescent="0.2">
      <c r="A173" s="161">
        <v>42005</v>
      </c>
      <c r="B173" s="131">
        <f t="shared" si="7"/>
        <v>1</v>
      </c>
      <c r="C173" s="162">
        <v>388.48</v>
      </c>
      <c r="D173" s="162">
        <v>388.48</v>
      </c>
      <c r="E173" s="162">
        <v>388.48</v>
      </c>
      <c r="F173" s="162">
        <v>388.48</v>
      </c>
      <c r="G173" s="166">
        <f>C173*INDEX(Tabela1[IPCA (dez/1993 = 100)],MATCH(EOMONTH($J$2,0),Tabela1[Data padronizada],0))/INDEX(Tabela1[IPCA (dez/1993 = 100)],MATCH(EOMONTH($A173,0),Tabela1[Data padronizada],0))</f>
        <v>658.57766220621875</v>
      </c>
      <c r="H173" s="166">
        <f>D173*INDEX(Tabela1[IPCA (dez/1993 = 100)],MATCH(EOMONTH($J$2,0),Tabela1[Data padronizada],0))/INDEX(Tabela1[IPCA (dez/1993 = 100)],MATCH(EOMONTH($A173,0),Tabela1[Data padronizada],0))</f>
        <v>658.57766220621875</v>
      </c>
      <c r="I173" s="166">
        <f>E173*INDEX(Tabela1[IPCA (dez/1993 = 100)],MATCH(EOMONTH($J$2,0),Tabela1[Data padronizada],0))/INDEX(Tabela1[IPCA (dez/1993 = 100)],MATCH(EOMONTH($A173,0),Tabela1[Data padronizada],0))</f>
        <v>658.57766220621875</v>
      </c>
      <c r="J173" s="166">
        <f>F173*INDEX(Tabela1[IPCA (dez/1993 = 100)],MATCH(EOMONTH($J$2,0),Tabela1[Data padronizada],0))/INDEX(Tabela1[IPCA (dez/1993 = 100)],MATCH(EOMONTH($A173,0),Tabela1[Data padronizada],0))</f>
        <v>658.57766220621875</v>
      </c>
    </row>
    <row r="174" spans="1:10" x14ac:dyDescent="0.2">
      <c r="A174" s="161">
        <v>42036</v>
      </c>
      <c r="B174" s="131">
        <f t="shared" si="7"/>
        <v>2</v>
      </c>
      <c r="C174" s="162">
        <v>388.48</v>
      </c>
      <c r="D174" s="162">
        <v>388.48</v>
      </c>
      <c r="E174" s="162">
        <v>388.48</v>
      </c>
      <c r="F174" s="162">
        <v>388.48</v>
      </c>
      <c r="G174" s="166">
        <f>C174*INDEX(Tabela1[IPCA (dez/1993 = 100)],MATCH(EOMONTH($J$2,0),Tabela1[Data padronizada],0))/INDEX(Tabela1[IPCA (dez/1993 = 100)],MATCH(EOMONTH($A174,0),Tabela1[Data padronizada],0))</f>
        <v>650.64055033963575</v>
      </c>
      <c r="H174" s="166">
        <f>D174*INDEX(Tabela1[IPCA (dez/1993 = 100)],MATCH(EOMONTH($J$2,0),Tabela1[Data padronizada],0))/INDEX(Tabela1[IPCA (dez/1993 = 100)],MATCH(EOMONTH($A174,0),Tabela1[Data padronizada],0))</f>
        <v>650.64055033963575</v>
      </c>
      <c r="I174" s="166">
        <f>E174*INDEX(Tabela1[IPCA (dez/1993 = 100)],MATCH(EOMONTH($J$2,0),Tabela1[Data padronizada],0))/INDEX(Tabela1[IPCA (dez/1993 = 100)],MATCH(EOMONTH($A174,0),Tabela1[Data padronizada],0))</f>
        <v>650.64055033963575</v>
      </c>
      <c r="J174" s="166">
        <f>F174*INDEX(Tabela1[IPCA (dez/1993 = 100)],MATCH(EOMONTH($J$2,0),Tabela1[Data padronizada],0))/INDEX(Tabela1[IPCA (dez/1993 = 100)],MATCH(EOMONTH($A174,0),Tabela1[Data padronizada],0))</f>
        <v>650.64055033963575</v>
      </c>
    </row>
    <row r="175" spans="1:10" x14ac:dyDescent="0.2">
      <c r="A175" s="161">
        <v>42064</v>
      </c>
      <c r="B175" s="131">
        <f t="shared" si="7"/>
        <v>3</v>
      </c>
      <c r="C175" s="162">
        <v>388.48</v>
      </c>
      <c r="D175" s="162">
        <v>388.48</v>
      </c>
      <c r="E175" s="162">
        <v>388.48</v>
      </c>
      <c r="F175" s="162">
        <v>339.91</v>
      </c>
      <c r="G175" s="166">
        <f>C175*INDEX(Tabela1[IPCA (dez/1993 = 100)],MATCH(EOMONTH($J$2,0),Tabela1[Data padronizada],0))/INDEX(Tabela1[IPCA (dez/1993 = 100)],MATCH(EOMONTH($A175,0),Tabela1[Data padronizada],0))</f>
        <v>642.1634507005499</v>
      </c>
      <c r="H175" s="166">
        <f>D175*INDEX(Tabela1[IPCA (dez/1993 = 100)],MATCH(EOMONTH($J$2,0),Tabela1[Data padronizada],0))/INDEX(Tabela1[IPCA (dez/1993 = 100)],MATCH(EOMONTH($A175,0),Tabela1[Data padronizada],0))</f>
        <v>642.1634507005499</v>
      </c>
      <c r="I175" s="166">
        <f>E175*INDEX(Tabela1[IPCA (dez/1993 = 100)],MATCH(EOMONTH($J$2,0),Tabela1[Data padronizada],0))/INDEX(Tabela1[IPCA (dez/1993 = 100)],MATCH(EOMONTH($A175,0),Tabela1[Data padronizada],0))</f>
        <v>642.1634507005499</v>
      </c>
      <c r="J175" s="166">
        <f>F175*INDEX(Tabela1[IPCA (dez/1993 = 100)],MATCH(EOMONTH($J$2,0),Tabela1[Data padronizada],0))/INDEX(Tabela1[IPCA (dez/1993 = 100)],MATCH(EOMONTH($A175,0),Tabela1[Data padronizada],0))</f>
        <v>561.87648920825768</v>
      </c>
    </row>
    <row r="176" spans="1:10" x14ac:dyDescent="0.2">
      <c r="A176" s="161">
        <v>42095</v>
      </c>
      <c r="B176" s="131">
        <f t="shared" si="7"/>
        <v>4</v>
      </c>
      <c r="C176" s="162">
        <v>388.48</v>
      </c>
      <c r="D176" s="162">
        <v>388.48</v>
      </c>
      <c r="E176" s="162">
        <v>388.48</v>
      </c>
      <c r="F176" s="162">
        <v>127.36</v>
      </c>
      <c r="G176" s="166">
        <f>C176*INDEX(Tabela1[IPCA (dez/1993 = 100)],MATCH(EOMONTH($J$2,0),Tabela1[Data padronizada],0))/INDEX(Tabela1[IPCA (dez/1993 = 100)],MATCH(EOMONTH($A176,0),Tabela1[Data padronizada],0))</f>
        <v>637.63598500891612</v>
      </c>
      <c r="H176" s="166">
        <f>D176*INDEX(Tabela1[IPCA (dez/1993 = 100)],MATCH(EOMONTH($J$2,0),Tabela1[Data padronizada],0))/INDEX(Tabela1[IPCA (dez/1993 = 100)],MATCH(EOMONTH($A176,0),Tabela1[Data padronizada],0))</f>
        <v>637.63598500891612</v>
      </c>
      <c r="I176" s="166">
        <f>E176*INDEX(Tabela1[IPCA (dez/1993 = 100)],MATCH(EOMONTH($J$2,0),Tabela1[Data padronizada],0))/INDEX(Tabela1[IPCA (dez/1993 = 100)],MATCH(EOMONTH($A176,0),Tabela1[Data padronizada],0))</f>
        <v>637.63598500891612</v>
      </c>
      <c r="J176" s="166">
        <f>F176*INDEX(Tabela1[IPCA (dez/1993 = 100)],MATCH(EOMONTH($J$2,0),Tabela1[Data padronizada],0))/INDEX(Tabela1[IPCA (dez/1993 = 100)],MATCH(EOMONTH($A176,0),Tabela1[Data padronizada],0))</f>
        <v>209.04375785300542</v>
      </c>
    </row>
    <row r="177" spans="1:10" x14ac:dyDescent="0.2">
      <c r="A177" s="161">
        <v>42125</v>
      </c>
      <c r="B177" s="131">
        <f t="shared" si="7"/>
        <v>5</v>
      </c>
      <c r="C177" s="162">
        <v>387.24</v>
      </c>
      <c r="D177" s="162">
        <v>387.24</v>
      </c>
      <c r="E177" s="162">
        <v>387.24</v>
      </c>
      <c r="F177" s="162">
        <v>137.13999999999999</v>
      </c>
      <c r="G177" s="166">
        <f>C177*INDEX(Tabela1[IPCA (dez/1993 = 100)],MATCH(EOMONTH($J$2,0),Tabela1[Data padronizada],0))/INDEX(Tabela1[IPCA (dez/1993 = 100)],MATCH(EOMONTH($A177,0),Tabela1[Data padronizada],0))</f>
        <v>630.93245185427679</v>
      </c>
      <c r="H177" s="166">
        <f>D177*INDEX(Tabela1[IPCA (dez/1993 = 100)],MATCH(EOMONTH($J$2,0),Tabela1[Data padronizada],0))/INDEX(Tabela1[IPCA (dez/1993 = 100)],MATCH(EOMONTH($A177,0),Tabela1[Data padronizada],0))</f>
        <v>630.93245185427679</v>
      </c>
      <c r="I177" s="166">
        <f>E177*INDEX(Tabela1[IPCA (dez/1993 = 100)],MATCH(EOMONTH($J$2,0),Tabela1[Data padronizada],0))/INDEX(Tabela1[IPCA (dez/1993 = 100)],MATCH(EOMONTH($A177,0),Tabela1[Data padronizada],0))</f>
        <v>630.93245185427679</v>
      </c>
      <c r="J177" s="166">
        <f>F177*INDEX(Tabela1[IPCA (dez/1993 = 100)],MATCH(EOMONTH($J$2,0),Tabela1[Data padronizada],0))/INDEX(Tabela1[IPCA (dez/1993 = 100)],MATCH(EOMONTH($A177,0),Tabela1[Data padronizada],0))</f>
        <v>223.44302357012577</v>
      </c>
    </row>
    <row r="178" spans="1:10" x14ac:dyDescent="0.2">
      <c r="A178" s="161">
        <v>42156</v>
      </c>
      <c r="B178" s="131">
        <f t="shared" si="7"/>
        <v>6</v>
      </c>
      <c r="C178" s="162">
        <v>372.73</v>
      </c>
      <c r="D178" s="162">
        <v>372.73</v>
      </c>
      <c r="E178" s="162">
        <v>372.73</v>
      </c>
      <c r="F178" s="162">
        <v>372.73</v>
      </c>
      <c r="G178" s="166">
        <f>C178*INDEX(Tabela1[IPCA (dez/1993 = 100)],MATCH(EOMONTH($J$2,0),Tabela1[Data padronizada],0))/INDEX(Tabela1[IPCA (dez/1993 = 100)],MATCH(EOMONTH($A178,0),Tabela1[Data padronizada],0))</f>
        <v>602.53054589027909</v>
      </c>
      <c r="H178" s="166">
        <f>D178*INDEX(Tabela1[IPCA (dez/1993 = 100)],MATCH(EOMONTH($J$2,0),Tabela1[Data padronizada],0))/INDEX(Tabela1[IPCA (dez/1993 = 100)],MATCH(EOMONTH($A178,0),Tabela1[Data padronizada],0))</f>
        <v>602.53054589027909</v>
      </c>
      <c r="I178" s="166">
        <f>E178*INDEX(Tabela1[IPCA (dez/1993 = 100)],MATCH(EOMONTH($J$2,0),Tabela1[Data padronizada],0))/INDEX(Tabela1[IPCA (dez/1993 = 100)],MATCH(EOMONTH($A178,0),Tabela1[Data padronizada],0))</f>
        <v>602.53054589027909</v>
      </c>
      <c r="J178" s="166">
        <f>F178*INDEX(Tabela1[IPCA (dez/1993 = 100)],MATCH(EOMONTH($J$2,0),Tabela1[Data padronizada],0))/INDEX(Tabela1[IPCA (dez/1993 = 100)],MATCH(EOMONTH($A178,0),Tabela1[Data padronizada],0))</f>
        <v>602.53054589027909</v>
      </c>
    </row>
    <row r="179" spans="1:10" x14ac:dyDescent="0.2">
      <c r="A179" s="161">
        <v>42186</v>
      </c>
      <c r="B179" s="131">
        <f t="shared" si="7"/>
        <v>7</v>
      </c>
      <c r="C179" s="162">
        <v>240.08</v>
      </c>
      <c r="D179" s="162">
        <v>205.97</v>
      </c>
      <c r="E179" s="162">
        <v>243.74</v>
      </c>
      <c r="F179" s="162">
        <v>241.24</v>
      </c>
      <c r="G179" s="166">
        <f>C179*INDEX(Tabela1[IPCA (dez/1993 = 100)],MATCH(EOMONTH($J$2,0),Tabela1[Data padronizada],0))/INDEX(Tabela1[IPCA (dez/1993 = 100)],MATCH(EOMONTH($A179,0),Tabela1[Data padronizada],0))</f>
        <v>385.70638770978837</v>
      </c>
      <c r="H179" s="166">
        <f>D179*INDEX(Tabela1[IPCA (dez/1993 = 100)],MATCH(EOMONTH($J$2,0),Tabela1[Data padronizada],0))/INDEX(Tabela1[IPCA (dez/1993 = 100)],MATCH(EOMONTH($A179,0),Tabela1[Data padronizada],0))</f>
        <v>330.90613410773534</v>
      </c>
      <c r="I179" s="166">
        <f>E179*INDEX(Tabela1[IPCA (dez/1993 = 100)],MATCH(EOMONTH($J$2,0),Tabela1[Data padronizada],0))/INDEX(Tabela1[IPCA (dez/1993 = 100)],MATCH(EOMONTH($A179,0),Tabela1[Data padronizada],0))</f>
        <v>391.58645010156539</v>
      </c>
      <c r="J179" s="166">
        <f>F179*INDEX(Tabela1[IPCA (dez/1993 = 100)],MATCH(EOMONTH($J$2,0),Tabela1[Data padronizada],0))/INDEX(Tabela1[IPCA (dez/1993 = 100)],MATCH(EOMONTH($A179,0),Tabela1[Data padronizada],0))</f>
        <v>387.57001404160843</v>
      </c>
    </row>
    <row r="180" spans="1:10" x14ac:dyDescent="0.2">
      <c r="A180" s="161">
        <v>42217</v>
      </c>
      <c r="B180" s="131">
        <f t="shared" si="7"/>
        <v>8</v>
      </c>
      <c r="C180" s="162">
        <v>145.09</v>
      </c>
      <c r="D180" s="162">
        <v>145.09</v>
      </c>
      <c r="E180" s="162">
        <v>145.09</v>
      </c>
      <c r="F180" s="162">
        <v>145.09</v>
      </c>
      <c r="G180" s="166">
        <f>C180*INDEX(Tabela1[IPCA (dez/1993 = 100)],MATCH(EOMONTH($J$2,0),Tabela1[Data padronizada],0))/INDEX(Tabela1[IPCA (dez/1993 = 100)],MATCH(EOMONTH($A180,0),Tabela1[Data padronizada],0))</f>
        <v>232.58628141212202</v>
      </c>
      <c r="H180" s="166">
        <f>D180*INDEX(Tabela1[IPCA (dez/1993 = 100)],MATCH(EOMONTH($J$2,0),Tabela1[Data padronizada],0))/INDEX(Tabela1[IPCA (dez/1993 = 100)],MATCH(EOMONTH($A180,0),Tabela1[Data padronizada],0))</f>
        <v>232.58628141212202</v>
      </c>
      <c r="I180" s="166">
        <f>E180*INDEX(Tabela1[IPCA (dez/1993 = 100)],MATCH(EOMONTH($J$2,0),Tabela1[Data padronizada],0))/INDEX(Tabela1[IPCA (dez/1993 = 100)],MATCH(EOMONTH($A180,0),Tabela1[Data padronizada],0))</f>
        <v>232.58628141212202</v>
      </c>
      <c r="J180" s="166">
        <f>F180*INDEX(Tabela1[IPCA (dez/1993 = 100)],MATCH(EOMONTH($J$2,0),Tabela1[Data padronizada],0))/INDEX(Tabela1[IPCA (dez/1993 = 100)],MATCH(EOMONTH($A180,0),Tabela1[Data padronizada],0))</f>
        <v>232.58628141212202</v>
      </c>
    </row>
    <row r="181" spans="1:10" x14ac:dyDescent="0.2">
      <c r="A181" s="161">
        <v>42248</v>
      </c>
      <c r="B181" s="131">
        <f t="shared" si="7"/>
        <v>9</v>
      </c>
      <c r="C181" s="162">
        <v>227.04</v>
      </c>
      <c r="D181" s="162">
        <v>227.04</v>
      </c>
      <c r="E181" s="162">
        <v>227.04</v>
      </c>
      <c r="F181" s="162">
        <v>227.04</v>
      </c>
      <c r="G181" s="166">
        <f>C181*INDEX(Tabela1[IPCA (dez/1993 = 100)],MATCH(EOMONTH($J$2,0),Tabela1[Data padronizada],0))/INDEX(Tabela1[IPCA (dez/1993 = 100)],MATCH(EOMONTH($A181,0),Tabela1[Data padronizada],0))</f>
        <v>362.00144288944011</v>
      </c>
      <c r="H181" s="166">
        <f>D181*INDEX(Tabela1[IPCA (dez/1993 = 100)],MATCH(EOMONTH($J$2,0),Tabela1[Data padronizada],0))/INDEX(Tabela1[IPCA (dez/1993 = 100)],MATCH(EOMONTH($A181,0),Tabela1[Data padronizada],0))</f>
        <v>362.00144288944011</v>
      </c>
      <c r="I181" s="166">
        <f>E181*INDEX(Tabela1[IPCA (dez/1993 = 100)],MATCH(EOMONTH($J$2,0),Tabela1[Data padronizada],0))/INDEX(Tabela1[IPCA (dez/1993 = 100)],MATCH(EOMONTH($A181,0),Tabela1[Data padronizada],0))</f>
        <v>362.00144288944011</v>
      </c>
      <c r="J181" s="166">
        <f>F181*INDEX(Tabela1[IPCA (dez/1993 = 100)],MATCH(EOMONTH($J$2,0),Tabela1[Data padronizada],0))/INDEX(Tabela1[IPCA (dez/1993 = 100)],MATCH(EOMONTH($A181,0),Tabela1[Data padronizada],0))</f>
        <v>362.00144288944011</v>
      </c>
    </row>
    <row r="182" spans="1:10" x14ac:dyDescent="0.2">
      <c r="A182" s="161">
        <v>42278</v>
      </c>
      <c r="B182" s="131">
        <f t="shared" si="7"/>
        <v>10</v>
      </c>
      <c r="C182" s="162">
        <v>212.32</v>
      </c>
      <c r="D182" s="162">
        <v>203.72</v>
      </c>
      <c r="E182" s="162">
        <v>218.92</v>
      </c>
      <c r="F182" s="162">
        <v>218.92</v>
      </c>
      <c r="G182" s="166">
        <f>C182*INDEX(Tabela1[IPCA (dez/1993 = 100)],MATCH(EOMONTH($J$2,0),Tabela1[Data padronizada],0))/INDEX(Tabela1[IPCA (dez/1993 = 100)],MATCH(EOMONTH($A182,0),Tabela1[Data padronizada],0))</f>
        <v>335.77830088857121</v>
      </c>
      <c r="H182" s="166">
        <f>D182*INDEX(Tabela1[IPCA (dez/1993 = 100)],MATCH(EOMONTH($J$2,0),Tabela1[Data padronizada],0))/INDEX(Tabela1[IPCA (dez/1993 = 100)],MATCH(EOMONTH($A182,0),Tabela1[Data padronizada],0))</f>
        <v>322.17763497089169</v>
      </c>
      <c r="I182" s="166">
        <f>E182*INDEX(Tabela1[IPCA (dez/1993 = 100)],MATCH(EOMONTH($J$2,0),Tabela1[Data padronizada],0))/INDEX(Tabela1[IPCA (dez/1993 = 100)],MATCH(EOMONTH($A182,0),Tabela1[Data padronizada],0))</f>
        <v>346.21602124399959</v>
      </c>
      <c r="J182" s="166">
        <f>F182*INDEX(Tabela1[IPCA (dez/1993 = 100)],MATCH(EOMONTH($J$2,0),Tabela1[Data padronizada],0))/INDEX(Tabela1[IPCA (dez/1993 = 100)],MATCH(EOMONTH($A182,0),Tabela1[Data padronizada],0))</f>
        <v>346.21602124399959</v>
      </c>
    </row>
    <row r="183" spans="1:10" x14ac:dyDescent="0.2">
      <c r="A183" s="161">
        <v>42309</v>
      </c>
      <c r="B183" s="131">
        <f t="shared" si="7"/>
        <v>11</v>
      </c>
      <c r="C183" s="162">
        <v>202.87</v>
      </c>
      <c r="D183" s="162">
        <v>186.28</v>
      </c>
      <c r="E183" s="162">
        <v>274.89999999999998</v>
      </c>
      <c r="F183" s="162">
        <v>257.60000000000002</v>
      </c>
      <c r="G183" s="166">
        <f>C183*INDEX(Tabela1[IPCA (dez/1993 = 100)],MATCH(EOMONTH($J$2,0),Tabela1[Data padronizada],0))/INDEX(Tabela1[IPCA (dez/1993 = 100)],MATCH(EOMONTH($A183,0),Tabela1[Data padronizada],0))</f>
        <v>317.62537368131314</v>
      </c>
      <c r="H183" s="166">
        <f>D183*INDEX(Tabela1[IPCA (dez/1993 = 100)],MATCH(EOMONTH($J$2,0),Tabela1[Data padronizada],0))/INDEX(Tabela1[IPCA (dez/1993 = 100)],MATCH(EOMONTH($A183,0),Tabela1[Data padronizada],0))</f>
        <v>291.65108004808502</v>
      </c>
      <c r="I183" s="166">
        <f>E183*INDEX(Tabela1[IPCA (dez/1993 = 100)],MATCH(EOMONTH($J$2,0),Tabela1[Data padronizada],0))/INDEX(Tabela1[IPCA (dez/1993 = 100)],MATCH(EOMONTH($A183,0),Tabela1[Data padronizada],0))</f>
        <v>430.39983844330345</v>
      </c>
      <c r="J183" s="166">
        <f>F183*INDEX(Tabela1[IPCA (dez/1993 = 100)],MATCH(EOMONTH($J$2,0),Tabela1[Data padronizada],0))/INDEX(Tabela1[IPCA (dez/1993 = 100)],MATCH(EOMONTH($A183,0),Tabela1[Data padronizada],0))</f>
        <v>403.31392645687521</v>
      </c>
    </row>
    <row r="184" spans="1:10" x14ac:dyDescent="0.2">
      <c r="A184" s="161">
        <v>42339</v>
      </c>
      <c r="B184" s="131">
        <f t="shared" si="7"/>
        <v>12</v>
      </c>
      <c r="C184" s="162">
        <v>116.08</v>
      </c>
      <c r="D184" s="162">
        <v>110.55</v>
      </c>
      <c r="E184" s="162">
        <v>303.22000000000003</v>
      </c>
      <c r="F184" s="162">
        <v>166.89</v>
      </c>
      <c r="G184" s="166">
        <f>C184*INDEX(Tabela1[IPCA (dez/1993 = 100)],MATCH(EOMONTH($J$2,0),Tabela1[Data padronizada],0))/INDEX(Tabela1[IPCA (dez/1993 = 100)],MATCH(EOMONTH($A184,0),Tabela1[Data padronizada],0))</f>
        <v>180.01381456744346</v>
      </c>
      <c r="H184" s="166">
        <f>D184*INDEX(Tabela1[IPCA (dez/1993 = 100)],MATCH(EOMONTH($J$2,0),Tabela1[Data padronizada],0))/INDEX(Tabela1[IPCA (dez/1993 = 100)],MATCH(EOMONTH($A184,0),Tabela1[Data padronizada],0))</f>
        <v>171.43803584106544</v>
      </c>
      <c r="I184" s="166">
        <f>E184*INDEX(Tabela1[IPCA (dez/1993 = 100)],MATCH(EOMONTH($J$2,0),Tabela1[Data padronizada],0))/INDEX(Tabela1[IPCA (dez/1993 = 100)],MATCH(EOMONTH($A184,0),Tabela1[Data padronizada],0))</f>
        <v>470.22561038197983</v>
      </c>
      <c r="J184" s="166">
        <f>F184*INDEX(Tabela1[IPCA (dez/1993 = 100)],MATCH(EOMONTH($J$2,0),Tabela1[Data padronizada],0))/INDEX(Tabela1[IPCA (dez/1993 = 100)],MATCH(EOMONTH($A184,0),Tabela1[Data padronizada],0))</f>
        <v>258.80862778394766</v>
      </c>
    </row>
    <row r="185" spans="1:10" x14ac:dyDescent="0.2">
      <c r="A185" s="161">
        <v>42370</v>
      </c>
      <c r="B185" s="131">
        <f t="shared" si="7"/>
        <v>1</v>
      </c>
      <c r="C185" s="162">
        <v>35.659999999999997</v>
      </c>
      <c r="D185" s="162">
        <v>35.61</v>
      </c>
      <c r="E185" s="162">
        <v>310.38</v>
      </c>
      <c r="F185" s="162">
        <v>63.49</v>
      </c>
      <c r="G185" s="166">
        <f>C185*INDEX(Tabela1[IPCA (dez/1993 = 100)],MATCH(EOMONTH($J$2,0),Tabela1[Data padronizada],0))/INDEX(Tabela1[IPCA (dez/1993 = 100)],MATCH(EOMONTH($A185,0),Tabela1[Data padronizada],0))</f>
        <v>54.607120387321082</v>
      </c>
      <c r="H185" s="166">
        <f>D185*INDEX(Tabela1[IPCA (dez/1993 = 100)],MATCH(EOMONTH($J$2,0),Tabela1[Data padronizada],0))/INDEX(Tabela1[IPCA (dez/1993 = 100)],MATCH(EOMONTH($A185,0),Tabela1[Data padronizada],0))</f>
        <v>54.530554037927764</v>
      </c>
      <c r="I185" s="166">
        <f>E185*INDEX(Tabela1[IPCA (dez/1993 = 100)],MATCH(EOMONTH($J$2,0),Tabela1[Data padronizada],0))/INDEX(Tabela1[IPCA (dez/1993 = 100)],MATCH(EOMONTH($A185,0),Tabela1[Data padronizada],0))</f>
        <v>475.293270494019</v>
      </c>
      <c r="J185" s="166">
        <f>F185*INDEX(Tabela1[IPCA (dez/1993 = 100)],MATCH(EOMONTH($J$2,0),Tabela1[Data padronizada],0))/INDEX(Tabela1[IPCA (dez/1993 = 100)],MATCH(EOMONTH($A185,0),Tabela1[Data padronizada],0))</f>
        <v>97.223950459647114</v>
      </c>
    </row>
    <row r="186" spans="1:10" x14ac:dyDescent="0.2">
      <c r="A186" s="161">
        <v>42401</v>
      </c>
      <c r="B186" s="131">
        <f t="shared" si="7"/>
        <v>2</v>
      </c>
      <c r="C186" s="162">
        <v>30.42</v>
      </c>
      <c r="D186" s="162">
        <v>30.42</v>
      </c>
      <c r="E186" s="162">
        <v>166.28</v>
      </c>
      <c r="F186" s="162">
        <v>30.42</v>
      </c>
      <c r="G186" s="166">
        <f>C186*INDEX(Tabela1[IPCA (dez/1993 = 100)],MATCH(EOMONTH($J$2,0),Tabela1[Data padronizada],0))/INDEX(Tabela1[IPCA (dez/1993 = 100)],MATCH(EOMONTH($A186,0),Tabela1[Data padronizada],0))</f>
        <v>46.167480647676634</v>
      </c>
      <c r="H186" s="166">
        <f>D186*INDEX(Tabela1[IPCA (dez/1993 = 100)],MATCH(EOMONTH($J$2,0),Tabela1[Data padronizada],0))/INDEX(Tabela1[IPCA (dez/1993 = 100)],MATCH(EOMONTH($A186,0),Tabela1[Data padronizada],0))</f>
        <v>46.167480647676634</v>
      </c>
      <c r="I186" s="166">
        <f>E186*INDEX(Tabela1[IPCA (dez/1993 = 100)],MATCH(EOMONTH($J$2,0),Tabela1[Data padronizada],0))/INDEX(Tabela1[IPCA (dez/1993 = 100)],MATCH(EOMONTH($A186,0),Tabela1[Data padronizada],0))</f>
        <v>252.35794484206673</v>
      </c>
      <c r="J186" s="166">
        <f>F186*INDEX(Tabela1[IPCA (dez/1993 = 100)],MATCH(EOMONTH($J$2,0),Tabela1[Data padronizada],0))/INDEX(Tabela1[IPCA (dez/1993 = 100)],MATCH(EOMONTH($A186,0),Tabela1[Data padronizada],0))</f>
        <v>46.167480647676634</v>
      </c>
    </row>
    <row r="187" spans="1:10" x14ac:dyDescent="0.2">
      <c r="A187" s="161">
        <v>42430</v>
      </c>
      <c r="B187" s="131">
        <f t="shared" si="7"/>
        <v>3</v>
      </c>
      <c r="C187" s="162">
        <v>37.729999999999997</v>
      </c>
      <c r="D187" s="162">
        <v>37.729999999999997</v>
      </c>
      <c r="E187" s="162">
        <v>249.11</v>
      </c>
      <c r="F187" s="162">
        <v>37.729999999999997</v>
      </c>
      <c r="G187" s="166">
        <f>C187*INDEX(Tabela1[IPCA (dez/1993 = 100)],MATCH(EOMONTH($J$2,0),Tabela1[Data padronizada],0))/INDEX(Tabela1[IPCA (dez/1993 = 100)],MATCH(EOMONTH($A187,0),Tabela1[Data padronizada],0))</f>
        <v>57.016493389605536</v>
      </c>
      <c r="H187" s="166">
        <f>D187*INDEX(Tabela1[IPCA (dez/1993 = 100)],MATCH(EOMONTH($J$2,0),Tabela1[Data padronizada],0))/INDEX(Tabela1[IPCA (dez/1993 = 100)],MATCH(EOMONTH($A187,0),Tabela1[Data padronizada],0))</f>
        <v>57.016493389605536</v>
      </c>
      <c r="I187" s="166">
        <f>E187*INDEX(Tabela1[IPCA (dez/1993 = 100)],MATCH(EOMONTH($J$2,0),Tabela1[Data padronizada],0))/INDEX(Tabela1[IPCA (dez/1993 = 100)],MATCH(EOMONTH($A187,0),Tabela1[Data padronizada],0))</f>
        <v>376.44788413158329</v>
      </c>
      <c r="J187" s="166">
        <f>F187*INDEX(Tabela1[IPCA (dez/1993 = 100)],MATCH(EOMONTH($J$2,0),Tabela1[Data padronizada],0))/INDEX(Tabela1[IPCA (dez/1993 = 100)],MATCH(EOMONTH($A187,0),Tabela1[Data padronizada],0))</f>
        <v>57.016493389605536</v>
      </c>
    </row>
    <row r="188" spans="1:10" x14ac:dyDescent="0.2">
      <c r="A188" s="161">
        <v>42461</v>
      </c>
      <c r="B188" s="131">
        <f t="shared" si="7"/>
        <v>4</v>
      </c>
      <c r="C188" s="162">
        <v>49.42</v>
      </c>
      <c r="D188" s="162">
        <v>49.42</v>
      </c>
      <c r="E188" s="162">
        <v>266.70999999999998</v>
      </c>
      <c r="F188" s="162">
        <v>49.46</v>
      </c>
      <c r="G188" s="166">
        <f>C188*INDEX(Tabela1[IPCA (dez/1993 = 100)],MATCH(EOMONTH($J$2,0),Tabela1[Data padronizada],0))/INDEX(Tabela1[IPCA (dez/1993 = 100)],MATCH(EOMONTH($A188,0),Tabela1[Data padronizada],0))</f>
        <v>74.22923309729363</v>
      </c>
      <c r="H188" s="166">
        <f>D188*INDEX(Tabela1[IPCA (dez/1993 = 100)],MATCH(EOMONTH($J$2,0),Tabela1[Data padronizada],0))/INDEX(Tabela1[IPCA (dez/1993 = 100)],MATCH(EOMONTH($A188,0),Tabela1[Data padronizada],0))</f>
        <v>74.22923309729363</v>
      </c>
      <c r="I188" s="166">
        <f>E188*INDEX(Tabela1[IPCA (dez/1993 = 100)],MATCH(EOMONTH($J$2,0),Tabela1[Data padronizada],0))/INDEX(Tabela1[IPCA (dez/1993 = 100)],MATCH(EOMONTH($A188,0),Tabela1[Data padronizada],0))</f>
        <v>400.60054146861961</v>
      </c>
      <c r="J188" s="166">
        <f>F188*INDEX(Tabela1[IPCA (dez/1993 = 100)],MATCH(EOMONTH($J$2,0),Tabela1[Data padronizada],0))/INDEX(Tabela1[IPCA (dez/1993 = 100)],MATCH(EOMONTH($A188,0),Tabela1[Data padronizada],0))</f>
        <v>74.289313415462217</v>
      </c>
    </row>
    <row r="189" spans="1:10" x14ac:dyDescent="0.2">
      <c r="A189" s="161">
        <v>42491</v>
      </c>
      <c r="B189" s="131">
        <f t="shared" si="7"/>
        <v>5</v>
      </c>
      <c r="C189" s="162">
        <v>75.930000000000007</v>
      </c>
      <c r="D189" s="162">
        <v>74.91</v>
      </c>
      <c r="E189" s="162">
        <v>106.07</v>
      </c>
      <c r="F189" s="162">
        <v>88.98</v>
      </c>
      <c r="G189" s="166">
        <f>C189*INDEX(Tabela1[IPCA (dez/1993 = 100)],MATCH(EOMONTH($J$2,0),Tabela1[Data padronizada],0))/INDEX(Tabela1[IPCA (dez/1993 = 100)],MATCH(EOMONTH($A189,0),Tabela1[Data padronizada],0))</f>
        <v>113.16488979151831</v>
      </c>
      <c r="H189" s="166">
        <f>D189*INDEX(Tabela1[IPCA (dez/1993 = 100)],MATCH(EOMONTH($J$2,0),Tabela1[Data padronizada],0))/INDEX(Tabela1[IPCA (dez/1993 = 100)],MATCH(EOMONTH($A189,0),Tabela1[Data padronizada],0))</f>
        <v>111.64469767262788</v>
      </c>
      <c r="I189" s="166">
        <f>E189*INDEX(Tabela1[IPCA (dez/1993 = 100)],MATCH(EOMONTH($J$2,0),Tabela1[Data padronizada],0))/INDEX(Tabela1[IPCA (dez/1993 = 100)],MATCH(EOMONTH($A189,0),Tabela1[Data padronizada],0))</f>
        <v>158.08507652029957</v>
      </c>
      <c r="J189" s="166">
        <f>F189*INDEX(Tabela1[IPCA (dez/1993 = 100)],MATCH(EOMONTH($J$2,0),Tabela1[Data padronizada],0))/INDEX(Tabela1[IPCA (dez/1993 = 100)],MATCH(EOMONTH($A189,0),Tabela1[Data padronizada],0))</f>
        <v>132.61440660673381</v>
      </c>
    </row>
    <row r="190" spans="1:10" x14ac:dyDescent="0.2">
      <c r="A190" s="161">
        <v>42522</v>
      </c>
      <c r="B190" s="131">
        <f t="shared" si="7"/>
        <v>6</v>
      </c>
      <c r="C190" s="162">
        <v>61.32</v>
      </c>
      <c r="D190" s="162">
        <v>56.13</v>
      </c>
      <c r="E190" s="162">
        <v>118.6</v>
      </c>
      <c r="F190" s="162">
        <v>102.22</v>
      </c>
      <c r="G190" s="166">
        <f>C190*INDEX(Tabela1[IPCA (dez/1993 = 100)],MATCH(EOMONTH($J$2,0),Tabela1[Data padronizada],0))/INDEX(Tabela1[IPCA (dez/1993 = 100)],MATCH(EOMONTH($A190,0),Tabela1[Data padronizada],0))</f>
        <v>91.071686741595059</v>
      </c>
      <c r="H190" s="166">
        <f>D190*INDEX(Tabela1[IPCA (dez/1993 = 100)],MATCH(EOMONTH($J$2,0),Tabela1[Data padronizada],0))/INDEX(Tabela1[IPCA (dez/1993 = 100)],MATCH(EOMONTH($A190,0),Tabela1[Data padronizada],0))</f>
        <v>83.36356452716457</v>
      </c>
      <c r="I190" s="166">
        <f>E190*INDEX(Tabela1[IPCA (dez/1993 = 100)],MATCH(EOMONTH($J$2,0),Tabela1[Data padronizada],0))/INDEX(Tabela1[IPCA (dez/1993 = 100)],MATCH(EOMONTH($A190,0),Tabela1[Data padronizada],0))</f>
        <v>176.14321669199566</v>
      </c>
      <c r="J190" s="166">
        <f>F190*INDEX(Tabela1[IPCA (dez/1993 = 100)],MATCH(EOMONTH($J$2,0),Tabela1[Data padronizada],0))/INDEX(Tabela1[IPCA (dez/1993 = 100)],MATCH(EOMONTH($A190,0),Tabela1[Data padronizada],0))</f>
        <v>151.81584831581617</v>
      </c>
    </row>
    <row r="191" spans="1:10" x14ac:dyDescent="0.2">
      <c r="A191" s="161">
        <v>42552</v>
      </c>
      <c r="B191" s="131">
        <f t="shared" si="7"/>
        <v>7</v>
      </c>
      <c r="C191" s="162">
        <v>83.43</v>
      </c>
      <c r="D191" s="162">
        <v>83.43</v>
      </c>
      <c r="E191" s="162">
        <v>108.68</v>
      </c>
      <c r="F191" s="162">
        <v>106.13</v>
      </c>
      <c r="G191" s="166">
        <f>C191*INDEX(Tabela1[IPCA (dez/1993 = 100)],MATCH(EOMONTH($J$2,0),Tabela1[Data padronizada],0))/INDEX(Tabela1[IPCA (dez/1993 = 100)],MATCH(EOMONTH($A191,0),Tabela1[Data padronizada],0))</f>
        <v>123.26808638271076</v>
      </c>
      <c r="H191" s="166">
        <f>D191*INDEX(Tabela1[IPCA (dez/1993 = 100)],MATCH(EOMONTH($J$2,0),Tabela1[Data padronizada],0))/INDEX(Tabela1[IPCA (dez/1993 = 100)],MATCH(EOMONTH($A191,0),Tabela1[Data padronizada],0))</f>
        <v>123.26808638271076</v>
      </c>
      <c r="I191" s="166">
        <f>E191*INDEX(Tabela1[IPCA (dez/1993 = 100)],MATCH(EOMONTH($J$2,0),Tabela1[Data padronizada],0))/INDEX(Tabela1[IPCA (dez/1993 = 100)],MATCH(EOMONTH($A191,0),Tabela1[Data padronizada],0))</f>
        <v>160.57504048990776</v>
      </c>
      <c r="J191" s="166">
        <f>F191*INDEX(Tabela1[IPCA (dez/1993 = 100)],MATCH(EOMONTH($J$2,0),Tabela1[Data padronizada],0))/INDEX(Tabela1[IPCA (dez/1993 = 100)],MATCH(EOMONTH($A191,0),Tabela1[Data padronizada],0))</f>
        <v>156.80740750086409</v>
      </c>
    </row>
    <row r="192" spans="1:10" x14ac:dyDescent="0.2">
      <c r="A192" s="161">
        <v>42583</v>
      </c>
      <c r="B192" s="131">
        <f t="shared" si="7"/>
        <v>8</v>
      </c>
      <c r="C192" s="162">
        <v>115.58</v>
      </c>
      <c r="D192" s="162">
        <v>112.36</v>
      </c>
      <c r="E192" s="162">
        <v>119.47</v>
      </c>
      <c r="F192" s="162">
        <v>119.47</v>
      </c>
      <c r="G192" s="166">
        <f>C192*INDEX(Tabela1[IPCA (dez/1993 = 100)],MATCH(EOMONTH($J$2,0),Tabela1[Data padronizada],0))/INDEX(Tabela1[IPCA (dez/1993 = 100)],MATCH(EOMONTH($A192,0),Tabela1[Data padronizada],0))</f>
        <v>170.02172933283231</v>
      </c>
      <c r="H192" s="166">
        <f>D192*INDEX(Tabela1[IPCA (dez/1993 = 100)],MATCH(EOMONTH($J$2,0),Tabela1[Data padronizada],0))/INDEX(Tabela1[IPCA (dez/1993 = 100)],MATCH(EOMONTH($A192,0),Tabela1[Data padronizada],0))</f>
        <v>165.28501045022526</v>
      </c>
      <c r="I192" s="166">
        <f>E192*INDEX(Tabela1[IPCA (dez/1993 = 100)],MATCH(EOMONTH($J$2,0),Tabela1[Data padronizada],0))/INDEX(Tabela1[IPCA (dez/1993 = 100)],MATCH(EOMONTH($A192,0),Tabela1[Data padronizada],0))</f>
        <v>175.74403879039173</v>
      </c>
      <c r="J192" s="166">
        <f>F192*INDEX(Tabela1[IPCA (dez/1993 = 100)],MATCH(EOMONTH($J$2,0),Tabela1[Data padronizada],0))/INDEX(Tabela1[IPCA (dez/1993 = 100)],MATCH(EOMONTH($A192,0),Tabela1[Data padronizada],0))</f>
        <v>175.74403879039173</v>
      </c>
    </row>
    <row r="193" spans="1:10" x14ac:dyDescent="0.2">
      <c r="A193" s="161">
        <v>42614</v>
      </c>
      <c r="B193" s="131">
        <f t="shared" si="7"/>
        <v>9</v>
      </c>
      <c r="C193" s="162">
        <v>149.02000000000001</v>
      </c>
      <c r="D193" s="162">
        <v>140.35</v>
      </c>
      <c r="E193" s="162">
        <v>149.02000000000001</v>
      </c>
      <c r="F193" s="162">
        <v>149.02000000000001</v>
      </c>
      <c r="G193" s="166">
        <f>C193*INDEX(Tabela1[IPCA (dez/1993 = 100)],MATCH(EOMONTH($J$2,0),Tabela1[Data padronizada],0))/INDEX(Tabela1[IPCA (dez/1993 = 100)],MATCH(EOMONTH($A193,0),Tabela1[Data padronizada],0))</f>
        <v>219.03773793225656</v>
      </c>
      <c r="H193" s="166">
        <f>D193*INDEX(Tabela1[IPCA (dez/1993 = 100)],MATCH(EOMONTH($J$2,0),Tabela1[Data padronizada],0))/INDEX(Tabela1[IPCA (dez/1993 = 100)],MATCH(EOMONTH($A193,0),Tabela1[Data padronizada],0))</f>
        <v>206.29409823374181</v>
      </c>
      <c r="I193" s="166">
        <f>E193*INDEX(Tabela1[IPCA (dez/1993 = 100)],MATCH(EOMONTH($J$2,0),Tabela1[Data padronizada],0))/INDEX(Tabela1[IPCA (dez/1993 = 100)],MATCH(EOMONTH($A193,0),Tabela1[Data padronizada],0))</f>
        <v>219.03773793225656</v>
      </c>
      <c r="J193" s="166">
        <f>F193*INDEX(Tabela1[IPCA (dez/1993 = 100)],MATCH(EOMONTH($J$2,0),Tabela1[Data padronizada],0))/INDEX(Tabela1[IPCA (dez/1993 = 100)],MATCH(EOMONTH($A193,0),Tabela1[Data padronizada],0))</f>
        <v>219.03773793225656</v>
      </c>
    </row>
    <row r="194" spans="1:10" x14ac:dyDescent="0.2">
      <c r="A194" s="161">
        <v>42644</v>
      </c>
      <c r="B194" s="131">
        <f t="shared" si="7"/>
        <v>10</v>
      </c>
      <c r="C194" s="162">
        <v>200.21</v>
      </c>
      <c r="D194" s="162">
        <v>200.21</v>
      </c>
      <c r="E194" s="162">
        <v>200.21</v>
      </c>
      <c r="F194" s="162">
        <v>200.21</v>
      </c>
      <c r="G194" s="166">
        <f>C194*INDEX(Tabela1[IPCA (dez/1993 = 100)],MATCH(EOMONTH($J$2,0),Tabela1[Data padronizada],0))/INDEX(Tabela1[IPCA (dez/1993 = 100)],MATCH(EOMONTH($A194,0),Tabela1[Data padronizada],0))</f>
        <v>293.51616855956206</v>
      </c>
      <c r="H194" s="166">
        <f>D194*INDEX(Tabela1[IPCA (dez/1993 = 100)],MATCH(EOMONTH($J$2,0),Tabela1[Data padronizada],0))/INDEX(Tabela1[IPCA (dez/1993 = 100)],MATCH(EOMONTH($A194,0),Tabela1[Data padronizada],0))</f>
        <v>293.51616855956206</v>
      </c>
      <c r="I194" s="166">
        <f>E194*INDEX(Tabela1[IPCA (dez/1993 = 100)],MATCH(EOMONTH($J$2,0),Tabela1[Data padronizada],0))/INDEX(Tabela1[IPCA (dez/1993 = 100)],MATCH(EOMONTH($A194,0),Tabela1[Data padronizada],0))</f>
        <v>293.51616855956206</v>
      </c>
      <c r="J194" s="166">
        <f>F194*INDEX(Tabela1[IPCA (dez/1993 = 100)],MATCH(EOMONTH($J$2,0),Tabela1[Data padronizada],0))/INDEX(Tabela1[IPCA (dez/1993 = 100)],MATCH(EOMONTH($A194,0),Tabela1[Data padronizada],0))</f>
        <v>293.51616855956206</v>
      </c>
    </row>
    <row r="195" spans="1:10" x14ac:dyDescent="0.2">
      <c r="A195" s="161">
        <v>42675</v>
      </c>
      <c r="B195" s="131">
        <f t="shared" si="7"/>
        <v>11</v>
      </c>
      <c r="C195" s="162">
        <v>166.05</v>
      </c>
      <c r="D195" s="162">
        <v>166.05</v>
      </c>
      <c r="E195" s="162">
        <v>166.05</v>
      </c>
      <c r="F195" s="162">
        <v>166.05</v>
      </c>
      <c r="G195" s="166">
        <f>C195*INDEX(Tabela1[IPCA (dez/1993 = 100)],MATCH(EOMONTH($J$2,0),Tabela1[Data padronizada],0))/INDEX(Tabela1[IPCA (dez/1993 = 100)],MATCH(EOMONTH($A195,0),Tabela1[Data padronizada],0))</f>
        <v>242.99854549693163</v>
      </c>
      <c r="H195" s="166">
        <f>D195*INDEX(Tabela1[IPCA (dez/1993 = 100)],MATCH(EOMONTH($J$2,0),Tabela1[Data padronizada],0))/INDEX(Tabela1[IPCA (dez/1993 = 100)],MATCH(EOMONTH($A195,0),Tabela1[Data padronizada],0))</f>
        <v>242.99854549693163</v>
      </c>
      <c r="I195" s="166">
        <f>E195*INDEX(Tabela1[IPCA (dez/1993 = 100)],MATCH(EOMONTH($J$2,0),Tabela1[Data padronizada],0))/INDEX(Tabela1[IPCA (dez/1993 = 100)],MATCH(EOMONTH($A195,0),Tabela1[Data padronizada],0))</f>
        <v>242.99854549693163</v>
      </c>
      <c r="J195" s="166">
        <f>F195*INDEX(Tabela1[IPCA (dez/1993 = 100)],MATCH(EOMONTH($J$2,0),Tabela1[Data padronizada],0))/INDEX(Tabela1[IPCA (dez/1993 = 100)],MATCH(EOMONTH($A195,0),Tabela1[Data padronizada],0))</f>
        <v>242.99854549693163</v>
      </c>
    </row>
    <row r="196" spans="1:10" x14ac:dyDescent="0.2">
      <c r="A196" s="161">
        <v>42705</v>
      </c>
      <c r="B196" s="131">
        <f t="shared" si="7"/>
        <v>12</v>
      </c>
      <c r="C196" s="162">
        <v>122.19</v>
      </c>
      <c r="D196" s="162">
        <v>122.19</v>
      </c>
      <c r="E196" s="162">
        <v>122.19</v>
      </c>
      <c r="F196" s="162">
        <v>122.19</v>
      </c>
      <c r="G196" s="166">
        <f>C196*INDEX(Tabela1[IPCA (dez/1993 = 100)],MATCH(EOMONTH($J$2,0),Tabela1[Data padronizada],0))/INDEX(Tabela1[IPCA (dez/1993 = 100)],MATCH(EOMONTH($A196,0),Tabela1[Data padronizada],0))</f>
        <v>178.27888667629878</v>
      </c>
      <c r="H196" s="166">
        <f>D196*INDEX(Tabela1[IPCA (dez/1993 = 100)],MATCH(EOMONTH($J$2,0),Tabela1[Data padronizada],0))/INDEX(Tabela1[IPCA (dez/1993 = 100)],MATCH(EOMONTH($A196,0),Tabela1[Data padronizada],0))</f>
        <v>178.27888667629878</v>
      </c>
      <c r="I196" s="166">
        <f>E196*INDEX(Tabela1[IPCA (dez/1993 = 100)],MATCH(EOMONTH($J$2,0),Tabela1[Data padronizada],0))/INDEX(Tabela1[IPCA (dez/1993 = 100)],MATCH(EOMONTH($A196,0),Tabela1[Data padronizada],0))</f>
        <v>178.27888667629878</v>
      </c>
      <c r="J196" s="166">
        <f>F196*INDEX(Tabela1[IPCA (dez/1993 = 100)],MATCH(EOMONTH($J$2,0),Tabela1[Data padronizada],0))/INDEX(Tabela1[IPCA (dez/1993 = 100)],MATCH(EOMONTH($A196,0),Tabela1[Data padronizada],0))</f>
        <v>178.27888667629878</v>
      </c>
    </row>
    <row r="197" spans="1:10" x14ac:dyDescent="0.2">
      <c r="A197" s="161">
        <v>42736</v>
      </c>
      <c r="B197" s="131">
        <f t="shared" ref="B197:B260" si="8">MONTH(A197)</f>
        <v>1</v>
      </c>
      <c r="C197" s="162">
        <v>121.44</v>
      </c>
      <c r="D197" s="162">
        <v>121.44</v>
      </c>
      <c r="E197" s="162">
        <v>139.25</v>
      </c>
      <c r="F197" s="162">
        <v>121.44</v>
      </c>
      <c r="G197" s="166">
        <f>C197*INDEX(Tabela1[IPCA (dez/1993 = 100)],MATCH(EOMONTH($J$2,0),Tabela1[Data padronizada],0))/INDEX(Tabela1[IPCA (dez/1993 = 100)],MATCH(EOMONTH($A197,0),Tabela1[Data padronizada],0))</f>
        <v>176.51377527457052</v>
      </c>
      <c r="H197" s="166">
        <f>D197*INDEX(Tabela1[IPCA (dez/1993 = 100)],MATCH(EOMONTH($J$2,0),Tabela1[Data padronizada],0))/INDEX(Tabela1[IPCA (dez/1993 = 100)],MATCH(EOMONTH($A197,0),Tabela1[Data padronizada],0))</f>
        <v>176.51377527457052</v>
      </c>
      <c r="I197" s="166">
        <f>E197*INDEX(Tabela1[IPCA (dez/1993 = 100)],MATCH(EOMONTH($J$2,0),Tabela1[Data padronizada],0))/INDEX(Tabela1[IPCA (dez/1993 = 100)],MATCH(EOMONTH($A197,0),Tabela1[Data padronizada],0))</f>
        <v>202.4007181075753</v>
      </c>
      <c r="J197" s="166">
        <f>F197*INDEX(Tabela1[IPCA (dez/1993 = 100)],MATCH(EOMONTH($J$2,0),Tabela1[Data padronizada],0))/INDEX(Tabela1[IPCA (dez/1993 = 100)],MATCH(EOMONTH($A197,0),Tabela1[Data padronizada],0))</f>
        <v>176.51377527457052</v>
      </c>
    </row>
    <row r="198" spans="1:10" x14ac:dyDescent="0.2">
      <c r="A198" s="161">
        <v>42767</v>
      </c>
      <c r="B198" s="131">
        <f t="shared" si="8"/>
        <v>2</v>
      </c>
      <c r="C198" s="162">
        <v>128.43</v>
      </c>
      <c r="D198" s="162">
        <v>128.43</v>
      </c>
      <c r="E198" s="162">
        <v>164.66</v>
      </c>
      <c r="F198" s="162">
        <v>82.18</v>
      </c>
      <c r="G198" s="166">
        <f>C198*INDEX(Tabela1[IPCA (dez/1993 = 100)],MATCH(EOMONTH($J$2,0),Tabela1[Data padronizada],0))/INDEX(Tabela1[IPCA (dez/1993 = 100)],MATCH(EOMONTH($A198,0),Tabela1[Data padronizada],0))</f>
        <v>186.05977389301137</v>
      </c>
      <c r="H198" s="166">
        <f>D198*INDEX(Tabela1[IPCA (dez/1993 = 100)],MATCH(EOMONTH($J$2,0),Tabela1[Data padronizada],0))/INDEX(Tabela1[IPCA (dez/1993 = 100)],MATCH(EOMONTH($A198,0),Tabela1[Data padronizada],0))</f>
        <v>186.05977389301137</v>
      </c>
      <c r="I198" s="166">
        <f>E198*INDEX(Tabela1[IPCA (dez/1993 = 100)],MATCH(EOMONTH($J$2,0),Tabela1[Data padronizada],0))/INDEX(Tabela1[IPCA (dez/1993 = 100)],MATCH(EOMONTH($A198,0),Tabela1[Data padronizada],0))</f>
        <v>238.54708688953713</v>
      </c>
      <c r="J198" s="166">
        <f>F198*INDEX(Tabela1[IPCA (dez/1993 = 100)],MATCH(EOMONTH($J$2,0),Tabela1[Data padronizada],0))/INDEX(Tabela1[IPCA (dez/1993 = 100)],MATCH(EOMONTH($A198,0),Tabela1[Data padronizada],0))</f>
        <v>119.05623466890661</v>
      </c>
    </row>
    <row r="199" spans="1:10" x14ac:dyDescent="0.2">
      <c r="A199" s="161">
        <v>42795</v>
      </c>
      <c r="B199" s="131">
        <f t="shared" si="8"/>
        <v>3</v>
      </c>
      <c r="C199" s="162">
        <v>216.24</v>
      </c>
      <c r="D199" s="162">
        <v>216.24</v>
      </c>
      <c r="E199" s="162">
        <v>284.01</v>
      </c>
      <c r="F199" s="162">
        <v>33.68</v>
      </c>
      <c r="G199" s="166">
        <f>C199*INDEX(Tabela1[IPCA (dez/1993 = 100)],MATCH(EOMONTH($J$2,0),Tabela1[Data padronizada],0))/INDEX(Tabela1[IPCA (dez/1993 = 100)],MATCH(EOMONTH($A199,0),Tabela1[Data padronizada],0))</f>
        <v>312.49137410327091</v>
      </c>
      <c r="H199" s="166">
        <f>D199*INDEX(Tabela1[IPCA (dez/1993 = 100)],MATCH(EOMONTH($J$2,0),Tabela1[Data padronizada],0))/INDEX(Tabela1[IPCA (dez/1993 = 100)],MATCH(EOMONTH($A199,0),Tabela1[Data padronizada],0))</f>
        <v>312.49137410327091</v>
      </c>
      <c r="I199" s="166">
        <f>E199*INDEX(Tabela1[IPCA (dez/1993 = 100)],MATCH(EOMONTH($J$2,0),Tabela1[Data padronizada],0))/INDEX(Tabela1[IPCA (dez/1993 = 100)],MATCH(EOMONTH($A199,0),Tabela1[Data padronizada],0))</f>
        <v>410.42672567087476</v>
      </c>
      <c r="J199" s="166">
        <f>F199*INDEX(Tabela1[IPCA (dez/1993 = 100)],MATCH(EOMONTH($J$2,0),Tabela1[Data padronizada],0))/INDEX(Tabela1[IPCA (dez/1993 = 100)],MATCH(EOMONTH($A199,0),Tabela1[Data padronizada],0))</f>
        <v>48.671427487042934</v>
      </c>
    </row>
    <row r="200" spans="1:10" x14ac:dyDescent="0.2">
      <c r="A200" s="161">
        <v>42826</v>
      </c>
      <c r="B200" s="131">
        <f t="shared" si="8"/>
        <v>4</v>
      </c>
      <c r="C200" s="162">
        <v>371.47</v>
      </c>
      <c r="D200" s="162">
        <v>371.47</v>
      </c>
      <c r="E200" s="162">
        <v>372.41</v>
      </c>
      <c r="F200" s="162">
        <v>33.68</v>
      </c>
      <c r="G200" s="166">
        <f>C200*INDEX(Tabela1[IPCA (dez/1993 = 100)],MATCH(EOMONTH($J$2,0),Tabela1[Data padronizada],0))/INDEX(Tabela1[IPCA (dez/1993 = 100)],MATCH(EOMONTH($A200,0),Tabela1[Data padronizada],0))</f>
        <v>536.06591327633782</v>
      </c>
      <c r="H200" s="166">
        <f>D200*INDEX(Tabela1[IPCA (dez/1993 = 100)],MATCH(EOMONTH($J$2,0),Tabela1[Data padronizada],0))/INDEX(Tabela1[IPCA (dez/1993 = 100)],MATCH(EOMONTH($A200,0),Tabela1[Data padronizada],0))</f>
        <v>536.06591327633782</v>
      </c>
      <c r="I200" s="166">
        <f>E200*INDEX(Tabela1[IPCA (dez/1993 = 100)],MATCH(EOMONTH($J$2,0),Tabela1[Data padronizada],0))/INDEX(Tabela1[IPCA (dez/1993 = 100)],MATCH(EOMONTH($A200,0),Tabela1[Data padronizada],0))</f>
        <v>537.42242109252686</v>
      </c>
      <c r="J200" s="166">
        <f>F200*INDEX(Tabela1[IPCA (dez/1993 = 100)],MATCH(EOMONTH($J$2,0),Tabela1[Data padronizada],0))/INDEX(Tabela1[IPCA (dez/1993 = 100)],MATCH(EOMONTH($A200,0),Tabela1[Data padronizada],0))</f>
        <v>48.603386435370439</v>
      </c>
    </row>
    <row r="201" spans="1:10" x14ac:dyDescent="0.2">
      <c r="A201" s="161">
        <v>42856</v>
      </c>
      <c r="B201" s="131">
        <f t="shared" si="8"/>
        <v>5</v>
      </c>
      <c r="C201" s="162">
        <v>411.49</v>
      </c>
      <c r="D201" s="162">
        <v>411.49</v>
      </c>
      <c r="E201" s="162">
        <v>418.2</v>
      </c>
      <c r="F201" s="162">
        <v>171.95</v>
      </c>
      <c r="G201" s="166">
        <f>C201*INDEX(Tabela1[IPCA (dez/1993 = 100)],MATCH(EOMONTH($J$2,0),Tabela1[Data padronizada],0))/INDEX(Tabela1[IPCA (dez/1993 = 100)],MATCH(EOMONTH($A201,0),Tabela1[Data padronizada],0))</f>
        <v>591.98313917260782</v>
      </c>
      <c r="H201" s="166">
        <f>D201*INDEX(Tabela1[IPCA (dez/1993 = 100)],MATCH(EOMONTH($J$2,0),Tabela1[Data padronizada],0))/INDEX(Tabela1[IPCA (dez/1993 = 100)],MATCH(EOMONTH($A201,0),Tabela1[Data padronizada],0))</f>
        <v>591.98313917260782</v>
      </c>
      <c r="I201" s="166">
        <f>E201*INDEX(Tabela1[IPCA (dez/1993 = 100)],MATCH(EOMONTH($J$2,0),Tabela1[Data padronizada],0))/INDEX(Tabela1[IPCA (dez/1993 = 100)],MATCH(EOMONTH($A201,0),Tabela1[Data padronizada],0))</f>
        <v>601.63636735275361</v>
      </c>
      <c r="J201" s="166">
        <f>F201*INDEX(Tabela1[IPCA (dez/1993 = 100)],MATCH(EOMONTH($J$2,0),Tabela1[Data padronizada],0))/INDEX(Tabela1[IPCA (dez/1993 = 100)],MATCH(EOMONTH($A201,0),Tabela1[Data padronizada],0))</f>
        <v>247.37296357318499</v>
      </c>
    </row>
    <row r="202" spans="1:10" x14ac:dyDescent="0.2">
      <c r="A202" s="161">
        <v>42887</v>
      </c>
      <c r="B202" s="131">
        <f t="shared" si="8"/>
        <v>6</v>
      </c>
      <c r="C202" s="162">
        <v>124.7</v>
      </c>
      <c r="D202" s="162">
        <v>65.91</v>
      </c>
      <c r="E202" s="162">
        <v>143.59</v>
      </c>
      <c r="F202" s="162">
        <v>128.96</v>
      </c>
      <c r="G202" s="166">
        <f>C202*INDEX(Tabela1[IPCA (dez/1993 = 100)],MATCH(EOMONTH($J$2,0),Tabela1[Data padronizada],0))/INDEX(Tabela1[IPCA (dez/1993 = 100)],MATCH(EOMONTH($A202,0),Tabela1[Data padronizada],0))</f>
        <v>179.81112044649822</v>
      </c>
      <c r="H202" s="166">
        <f>D202*INDEX(Tabela1[IPCA (dez/1993 = 100)],MATCH(EOMONTH($J$2,0),Tabela1[Data padronizada],0))/INDEX(Tabela1[IPCA (dez/1993 = 100)],MATCH(EOMONTH($A202,0),Tabela1[Data padronizada],0))</f>
        <v>95.038900951312726</v>
      </c>
      <c r="I202" s="166">
        <f>E202*INDEX(Tabela1[IPCA (dez/1993 = 100)],MATCH(EOMONTH($J$2,0),Tabela1[Data padronizada],0))/INDEX(Tabela1[IPCA (dez/1993 = 100)],MATCH(EOMONTH($A202,0),Tabela1[Data padronizada],0))</f>
        <v>207.04954919737514</v>
      </c>
      <c r="J202" s="166">
        <f>F202*INDEX(Tabela1[IPCA (dez/1993 = 100)],MATCH(EOMONTH($J$2,0),Tabela1[Data padronizada],0))/INDEX(Tabela1[IPCA (dez/1993 = 100)],MATCH(EOMONTH($A202,0),Tabela1[Data padronizada],0))</f>
        <v>185.953825924462</v>
      </c>
    </row>
    <row r="203" spans="1:10" x14ac:dyDescent="0.2">
      <c r="A203" s="161">
        <v>42917</v>
      </c>
      <c r="B203" s="131">
        <f t="shared" si="8"/>
        <v>7</v>
      </c>
      <c r="C203" s="162">
        <v>280.81</v>
      </c>
      <c r="D203" s="162">
        <v>280.81</v>
      </c>
      <c r="E203" s="162">
        <v>280.81</v>
      </c>
      <c r="F203" s="162">
        <v>280.81</v>
      </c>
      <c r="G203" s="166">
        <f>C203*INDEX(Tabela1[IPCA (dez/1993 = 100)],MATCH(EOMONTH($J$2,0),Tabela1[Data padronizada],0))/INDEX(Tabela1[IPCA (dez/1993 = 100)],MATCH(EOMONTH($A203,0),Tabela1[Data padronizada],0))</f>
        <v>403.94419976176079</v>
      </c>
      <c r="H203" s="166">
        <f>D203*INDEX(Tabela1[IPCA (dez/1993 = 100)],MATCH(EOMONTH($J$2,0),Tabela1[Data padronizada],0))/INDEX(Tabela1[IPCA (dez/1993 = 100)],MATCH(EOMONTH($A203,0),Tabela1[Data padronizada],0))</f>
        <v>403.94419976176079</v>
      </c>
      <c r="I203" s="166">
        <f>E203*INDEX(Tabela1[IPCA (dez/1993 = 100)],MATCH(EOMONTH($J$2,0),Tabela1[Data padronizada],0))/INDEX(Tabela1[IPCA (dez/1993 = 100)],MATCH(EOMONTH($A203,0),Tabela1[Data padronizada],0))</f>
        <v>403.94419976176079</v>
      </c>
      <c r="J203" s="166">
        <f>F203*INDEX(Tabela1[IPCA (dez/1993 = 100)],MATCH(EOMONTH($J$2,0),Tabela1[Data padronizada],0))/INDEX(Tabela1[IPCA (dez/1993 = 100)],MATCH(EOMONTH($A203,0),Tabela1[Data padronizada],0))</f>
        <v>403.94419976176079</v>
      </c>
    </row>
    <row r="204" spans="1:10" x14ac:dyDescent="0.2">
      <c r="A204" s="161">
        <v>42948</v>
      </c>
      <c r="B204" s="131">
        <f t="shared" si="8"/>
        <v>8</v>
      </c>
      <c r="C204" s="162">
        <v>505.95</v>
      </c>
      <c r="D204" s="162">
        <v>505.95</v>
      </c>
      <c r="E204" s="162">
        <v>505.95</v>
      </c>
      <c r="F204" s="162">
        <v>505.95</v>
      </c>
      <c r="G204" s="166">
        <f>C204*INDEX(Tabela1[IPCA (dez/1993 = 100)],MATCH(EOMONTH($J$2,0),Tabela1[Data padronizada],0))/INDEX(Tabela1[IPCA (dez/1993 = 100)],MATCH(EOMONTH($A204,0),Tabela1[Data padronizada],0))</f>
        <v>726.42759026760382</v>
      </c>
      <c r="H204" s="166">
        <f>D204*INDEX(Tabela1[IPCA (dez/1993 = 100)],MATCH(EOMONTH($J$2,0),Tabela1[Data padronizada],0))/INDEX(Tabela1[IPCA (dez/1993 = 100)],MATCH(EOMONTH($A204,0),Tabela1[Data padronizada],0))</f>
        <v>726.42759026760382</v>
      </c>
      <c r="I204" s="166">
        <f>E204*INDEX(Tabela1[IPCA (dez/1993 = 100)],MATCH(EOMONTH($J$2,0),Tabela1[Data padronizada],0))/INDEX(Tabela1[IPCA (dez/1993 = 100)],MATCH(EOMONTH($A204,0),Tabela1[Data padronizada],0))</f>
        <v>726.42759026760382</v>
      </c>
      <c r="J204" s="166">
        <f>F204*INDEX(Tabela1[IPCA (dez/1993 = 100)],MATCH(EOMONTH($J$2,0),Tabela1[Data padronizada],0))/INDEX(Tabela1[IPCA (dez/1993 = 100)],MATCH(EOMONTH($A204,0),Tabela1[Data padronizada],0))</f>
        <v>726.42759026760382</v>
      </c>
    </row>
    <row r="205" spans="1:10" x14ac:dyDescent="0.2">
      <c r="A205" s="161">
        <v>42979</v>
      </c>
      <c r="B205" s="131">
        <f t="shared" si="8"/>
        <v>9</v>
      </c>
      <c r="C205" s="162">
        <v>521.83000000000004</v>
      </c>
      <c r="D205" s="162">
        <v>521.83000000000004</v>
      </c>
      <c r="E205" s="162">
        <v>521.83000000000004</v>
      </c>
      <c r="F205" s="162">
        <v>521.83000000000004</v>
      </c>
      <c r="G205" s="166">
        <f>C205*INDEX(Tabela1[IPCA (dez/1993 = 100)],MATCH(EOMONTH($J$2,0),Tabela1[Data padronizada],0))/INDEX(Tabela1[IPCA (dez/1993 = 100)],MATCH(EOMONTH($A205,0),Tabela1[Data padronizada],0))</f>
        <v>748.03151698372506</v>
      </c>
      <c r="H205" s="166">
        <f>D205*INDEX(Tabela1[IPCA (dez/1993 = 100)],MATCH(EOMONTH($J$2,0),Tabela1[Data padronizada],0))/INDEX(Tabela1[IPCA (dez/1993 = 100)],MATCH(EOMONTH($A205,0),Tabela1[Data padronizada],0))</f>
        <v>748.03151698372506</v>
      </c>
      <c r="I205" s="166">
        <f>E205*INDEX(Tabela1[IPCA (dez/1993 = 100)],MATCH(EOMONTH($J$2,0),Tabela1[Data padronizada],0))/INDEX(Tabela1[IPCA (dez/1993 = 100)],MATCH(EOMONTH($A205,0),Tabela1[Data padronizada],0))</f>
        <v>748.03151698372506</v>
      </c>
      <c r="J205" s="166">
        <f>F205*INDEX(Tabela1[IPCA (dez/1993 = 100)],MATCH(EOMONTH($J$2,0),Tabela1[Data padronizada],0))/INDEX(Tabela1[IPCA (dez/1993 = 100)],MATCH(EOMONTH($A205,0),Tabela1[Data padronizada],0))</f>
        <v>748.03151698372506</v>
      </c>
    </row>
    <row r="206" spans="1:10" x14ac:dyDescent="0.2">
      <c r="A206" s="161">
        <v>43009</v>
      </c>
      <c r="B206" s="131">
        <f t="shared" si="8"/>
        <v>10</v>
      </c>
      <c r="C206" s="162">
        <v>533.82000000000005</v>
      </c>
      <c r="D206" s="162">
        <v>533.82000000000005</v>
      </c>
      <c r="E206" s="162">
        <v>533.82000000000005</v>
      </c>
      <c r="F206" s="162">
        <v>533.82000000000005</v>
      </c>
      <c r="G206" s="166">
        <f>C206*INDEX(Tabela1[IPCA (dez/1993 = 100)],MATCH(EOMONTH($J$2,0),Tabela1[Data padronizada],0))/INDEX(Tabela1[IPCA (dez/1993 = 100)],MATCH(EOMONTH($A206,0),Tabela1[Data padronizada],0))</f>
        <v>762.01772902432788</v>
      </c>
      <c r="H206" s="166">
        <f>D206*INDEX(Tabela1[IPCA (dez/1993 = 100)],MATCH(EOMONTH($J$2,0),Tabela1[Data padronizada],0))/INDEX(Tabela1[IPCA (dez/1993 = 100)],MATCH(EOMONTH($A206,0),Tabela1[Data padronizada],0))</f>
        <v>762.01772902432788</v>
      </c>
      <c r="I206" s="166">
        <f>E206*INDEX(Tabela1[IPCA (dez/1993 = 100)],MATCH(EOMONTH($J$2,0),Tabela1[Data padronizada],0))/INDEX(Tabela1[IPCA (dez/1993 = 100)],MATCH(EOMONTH($A206,0),Tabela1[Data padronizada],0))</f>
        <v>762.01772902432788</v>
      </c>
      <c r="J206" s="166">
        <f>F206*INDEX(Tabela1[IPCA (dez/1993 = 100)],MATCH(EOMONTH($J$2,0),Tabela1[Data padronizada],0))/INDEX(Tabela1[IPCA (dez/1993 = 100)],MATCH(EOMONTH($A206,0),Tabela1[Data padronizada],0))</f>
        <v>762.01772902432788</v>
      </c>
    </row>
    <row r="207" spans="1:10" x14ac:dyDescent="0.2">
      <c r="A207" s="161">
        <v>43040</v>
      </c>
      <c r="B207" s="131">
        <f t="shared" si="8"/>
        <v>11</v>
      </c>
      <c r="C207" s="162">
        <v>425.17</v>
      </c>
      <c r="D207" s="162">
        <v>425.17</v>
      </c>
      <c r="E207" s="162">
        <v>425.18</v>
      </c>
      <c r="F207" s="162">
        <v>425.18</v>
      </c>
      <c r="G207" s="166">
        <f>C207*INDEX(Tabela1[IPCA (dez/1993 = 100)],MATCH(EOMONTH($J$2,0),Tabela1[Data padronizada],0))/INDEX(Tabela1[IPCA (dez/1993 = 100)],MATCH(EOMONTH($A207,0),Tabela1[Data padronizada],0))</f>
        <v>605.22700908288596</v>
      </c>
      <c r="H207" s="166">
        <f>D207*INDEX(Tabela1[IPCA (dez/1993 = 100)],MATCH(EOMONTH($J$2,0),Tabela1[Data padronizada],0))/INDEX(Tabela1[IPCA (dez/1993 = 100)],MATCH(EOMONTH($A207,0),Tabela1[Data padronizada],0))</f>
        <v>605.22700908288596</v>
      </c>
      <c r="I207" s="166">
        <f>E207*INDEX(Tabela1[IPCA (dez/1993 = 100)],MATCH(EOMONTH($J$2,0),Tabela1[Data padronizada],0))/INDEX(Tabela1[IPCA (dez/1993 = 100)],MATCH(EOMONTH($A207,0),Tabela1[Data padronizada],0))</f>
        <v>605.24124402441726</v>
      </c>
      <c r="J207" s="166">
        <f>F207*INDEX(Tabela1[IPCA (dez/1993 = 100)],MATCH(EOMONTH($J$2,0),Tabela1[Data padronizada],0))/INDEX(Tabela1[IPCA (dez/1993 = 100)],MATCH(EOMONTH($A207,0),Tabela1[Data padronizada],0))</f>
        <v>605.24124402441726</v>
      </c>
    </row>
    <row r="208" spans="1:10" x14ac:dyDescent="0.2">
      <c r="A208" s="161">
        <v>43070</v>
      </c>
      <c r="B208" s="131">
        <f t="shared" si="8"/>
        <v>12</v>
      </c>
      <c r="C208" s="162">
        <v>235.07</v>
      </c>
      <c r="D208" s="162">
        <v>235.29</v>
      </c>
      <c r="E208" s="162">
        <v>234.2</v>
      </c>
      <c r="F208" s="162">
        <v>233.27</v>
      </c>
      <c r="G208" s="166">
        <f>C208*INDEX(Tabela1[IPCA (dez/1993 = 100)],MATCH(EOMONTH($J$2,0),Tabela1[Data padronizada],0))/INDEX(Tabela1[IPCA (dez/1993 = 100)],MATCH(EOMONTH($A208,0),Tabela1[Data padronizada],0))</f>
        <v>333.15472968355277</v>
      </c>
      <c r="H208" s="166">
        <f>D208*INDEX(Tabela1[IPCA (dez/1993 = 100)],MATCH(EOMONTH($J$2,0),Tabela1[Data padronizada],0))/INDEX(Tabela1[IPCA (dez/1993 = 100)],MATCH(EOMONTH($A208,0),Tabela1[Data padronizada],0))</f>
        <v>333.46652634212421</v>
      </c>
      <c r="I208" s="166">
        <f>E208*INDEX(Tabela1[IPCA (dez/1993 = 100)],MATCH(EOMONTH($J$2,0),Tabela1[Data padronizada],0))/INDEX(Tabela1[IPCA (dez/1993 = 100)],MATCH(EOMONTH($A208,0),Tabela1[Data padronizada],0))</f>
        <v>331.92171562465677</v>
      </c>
      <c r="J208" s="166">
        <f>F208*INDEX(Tabela1[IPCA (dez/1993 = 100)],MATCH(EOMONTH($J$2,0),Tabela1[Data padronizada],0))/INDEX(Tabela1[IPCA (dez/1993 = 100)],MATCH(EOMONTH($A208,0),Tabela1[Data padronizada],0))</f>
        <v>330.60366611342312</v>
      </c>
    </row>
    <row r="209" spans="1:10" x14ac:dyDescent="0.2">
      <c r="A209" s="161">
        <v>43101</v>
      </c>
      <c r="B209" s="131">
        <f t="shared" si="8"/>
        <v>1</v>
      </c>
      <c r="C209" s="162">
        <v>180.07</v>
      </c>
      <c r="D209" s="162">
        <v>177.82</v>
      </c>
      <c r="E209" s="162">
        <v>178.01</v>
      </c>
      <c r="F209" s="162">
        <v>142.22999999999999</v>
      </c>
      <c r="G209" s="166">
        <f>C209*INDEX(Tabela1[IPCA (dez/1993 = 100)],MATCH(EOMONTH($J$2,0),Tabela1[Data padronizada],0))/INDEX(Tabela1[IPCA (dez/1993 = 100)],MATCH(EOMONTH($A209,0),Tabela1[Data padronizada],0))</f>
        <v>254.46749202956158</v>
      </c>
      <c r="H209" s="166">
        <f>D209*INDEX(Tabela1[IPCA (dez/1993 = 100)],MATCH(EOMONTH($J$2,0),Tabela1[Data padronizada],0))/INDEX(Tabela1[IPCA (dez/1993 = 100)],MATCH(EOMONTH($A209,0),Tabela1[Data padronizada],0))</f>
        <v>251.28788489307848</v>
      </c>
      <c r="I209" s="166">
        <f>E209*INDEX(Tabela1[IPCA (dez/1993 = 100)],MATCH(EOMONTH($J$2,0),Tabela1[Data padronizada],0))/INDEX(Tabela1[IPCA (dez/1993 = 100)],MATCH(EOMONTH($A209,0),Tabela1[Data padronizada],0))</f>
        <v>251.55638505127041</v>
      </c>
      <c r="J209" s="166">
        <f>F209*INDEX(Tabela1[IPCA (dez/1993 = 100)],MATCH(EOMONTH($J$2,0),Tabela1[Data padronizada],0))/INDEX(Tabela1[IPCA (dez/1993 = 100)],MATCH(EOMONTH($A209,0),Tabela1[Data padronizada],0))</f>
        <v>200.99356578755228</v>
      </c>
    </row>
    <row r="210" spans="1:10" x14ac:dyDescent="0.2">
      <c r="A210" s="161">
        <v>43132</v>
      </c>
      <c r="B210" s="131">
        <f t="shared" si="8"/>
        <v>2</v>
      </c>
      <c r="C210" s="162">
        <v>188.79</v>
      </c>
      <c r="D210" s="162">
        <v>188.54</v>
      </c>
      <c r="E210" s="162">
        <v>178.54</v>
      </c>
      <c r="F210" s="162">
        <v>42.91</v>
      </c>
      <c r="G210" s="166">
        <f>C210*INDEX(Tabela1[IPCA (dez/1993 = 100)],MATCH(EOMONTH($J$2,0),Tabela1[Data padronizada],0))/INDEX(Tabela1[IPCA (dez/1993 = 100)],MATCH(EOMONTH($A210,0),Tabela1[Data padronizada],0))</f>
        <v>265.93913941170524</v>
      </c>
      <c r="H210" s="166">
        <f>D210*INDEX(Tabela1[IPCA (dez/1993 = 100)],MATCH(EOMONTH($J$2,0),Tabela1[Data padronizada],0))/INDEX(Tabela1[IPCA (dez/1993 = 100)],MATCH(EOMONTH($A210,0),Tabela1[Data padronizada],0))</f>
        <v>265.58697677145454</v>
      </c>
      <c r="I210" s="166">
        <f>E210*INDEX(Tabela1[IPCA (dez/1993 = 100)],MATCH(EOMONTH($J$2,0),Tabela1[Data padronizada],0))/INDEX(Tabela1[IPCA (dez/1993 = 100)],MATCH(EOMONTH($A210,0),Tabela1[Data padronizada],0))</f>
        <v>251.50047116142727</v>
      </c>
      <c r="J210" s="166">
        <f>F210*INDEX(Tabela1[IPCA (dez/1993 = 100)],MATCH(EOMONTH($J$2,0),Tabela1[Data padronizada],0))/INDEX(Tabela1[IPCA (dez/1993 = 100)],MATCH(EOMONTH($A210,0),Tabela1[Data padronizada],0))</f>
        <v>60.445195572627107</v>
      </c>
    </row>
    <row r="211" spans="1:10" x14ac:dyDescent="0.2">
      <c r="A211" s="161">
        <v>43160</v>
      </c>
      <c r="B211" s="131">
        <f t="shared" si="8"/>
        <v>3</v>
      </c>
      <c r="C211" s="162">
        <v>219.23</v>
      </c>
      <c r="D211" s="162">
        <v>219.23</v>
      </c>
      <c r="E211" s="162">
        <v>218.14</v>
      </c>
      <c r="F211" s="162">
        <v>40.159999999999997</v>
      </c>
      <c r="G211" s="166">
        <f>C211*INDEX(Tabela1[IPCA (dez/1993 = 100)],MATCH(EOMONTH($J$2,0),Tabela1[Data padronizada],0))/INDEX(Tabela1[IPCA (dez/1993 = 100)],MATCH(EOMONTH($A211,0),Tabela1[Data padronizada],0))</f>
        <v>308.54089108150959</v>
      </c>
      <c r="H211" s="166">
        <f>D211*INDEX(Tabela1[IPCA (dez/1993 = 100)],MATCH(EOMONTH($J$2,0),Tabela1[Data padronizada],0))/INDEX(Tabela1[IPCA (dez/1993 = 100)],MATCH(EOMONTH($A211,0),Tabela1[Data padronizada],0))</f>
        <v>308.54089108150959</v>
      </c>
      <c r="I211" s="166">
        <f>E211*INDEX(Tabela1[IPCA (dez/1993 = 100)],MATCH(EOMONTH($J$2,0),Tabela1[Data padronizada],0))/INDEX(Tabela1[IPCA (dez/1993 = 100)],MATCH(EOMONTH($A211,0),Tabela1[Data padronizada],0))</f>
        <v>307.00684204041647</v>
      </c>
      <c r="J211" s="166">
        <f>F211*INDEX(Tabela1[IPCA (dez/1993 = 100)],MATCH(EOMONTH($J$2,0),Tabela1[Data padronizada],0))/INDEX(Tabela1[IPCA (dez/1993 = 100)],MATCH(EOMONTH($A211,0),Tabela1[Data padronizada],0))</f>
        <v>56.520559165412692</v>
      </c>
    </row>
    <row r="212" spans="1:10" x14ac:dyDescent="0.2">
      <c r="A212" s="161">
        <v>43191</v>
      </c>
      <c r="B212" s="131">
        <f t="shared" si="8"/>
        <v>4</v>
      </c>
      <c r="C212" s="162">
        <v>109.71</v>
      </c>
      <c r="D212" s="162">
        <v>109.71</v>
      </c>
      <c r="E212" s="162">
        <v>108.64</v>
      </c>
      <c r="F212" s="162">
        <v>51.13</v>
      </c>
      <c r="G212" s="166">
        <f>C212*INDEX(Tabela1[IPCA (dez/1993 = 100)],MATCH(EOMONTH($J$2,0),Tabela1[Data padronizada],0))/INDEX(Tabela1[IPCA (dez/1993 = 100)],MATCH(EOMONTH($A212,0),Tabela1[Data padronizada],0))</f>
        <v>154.06526850926269</v>
      </c>
      <c r="H212" s="166">
        <f>D212*INDEX(Tabela1[IPCA (dez/1993 = 100)],MATCH(EOMONTH($J$2,0),Tabela1[Data padronizada],0))/INDEX(Tabela1[IPCA (dez/1993 = 100)],MATCH(EOMONTH($A212,0),Tabela1[Data padronizada],0))</f>
        <v>154.06526850926269</v>
      </c>
      <c r="I212" s="166">
        <f>E212*INDEX(Tabela1[IPCA (dez/1993 = 100)],MATCH(EOMONTH($J$2,0),Tabela1[Data padronizada],0))/INDEX(Tabela1[IPCA (dez/1993 = 100)],MATCH(EOMONTH($A212,0),Tabela1[Data padronizada],0))</f>
        <v>152.56267223449365</v>
      </c>
      <c r="J212" s="166">
        <f>F212*INDEX(Tabela1[IPCA (dez/1993 = 100)],MATCH(EOMONTH($J$2,0),Tabela1[Data padronizada],0))/INDEX(Tabela1[IPCA (dez/1993 = 100)],MATCH(EOMONTH($A212,0),Tabela1[Data padronizada],0))</f>
        <v>71.801633204617659</v>
      </c>
    </row>
    <row r="213" spans="1:10" x14ac:dyDescent="0.2">
      <c r="A213" s="161">
        <v>43221</v>
      </c>
      <c r="B213" s="131">
        <f t="shared" si="8"/>
        <v>5</v>
      </c>
      <c r="C213" s="162">
        <v>325.45999999999998</v>
      </c>
      <c r="D213" s="162">
        <v>325.45999999999998</v>
      </c>
      <c r="E213" s="162">
        <v>211.57</v>
      </c>
      <c r="F213" s="162">
        <v>159.47</v>
      </c>
      <c r="G213" s="166">
        <f>C213*INDEX(Tabela1[IPCA (dez/1993 = 100)],MATCH(EOMONTH($J$2,0),Tabela1[Data padronizada],0))/INDEX(Tabela1[IPCA (dez/1993 = 100)],MATCH(EOMONTH($A213,0),Tabela1[Data padronizada],0))</f>
        <v>455.22091487025494</v>
      </c>
      <c r="H213" s="166">
        <f>D213*INDEX(Tabela1[IPCA (dez/1993 = 100)],MATCH(EOMONTH($J$2,0),Tabela1[Data padronizada],0))/INDEX(Tabela1[IPCA (dez/1993 = 100)],MATCH(EOMONTH($A213,0),Tabela1[Data padronizada],0))</f>
        <v>455.22091487025494</v>
      </c>
      <c r="I213" s="166">
        <f>E213*INDEX(Tabela1[IPCA (dez/1993 = 100)],MATCH(EOMONTH($J$2,0),Tabela1[Data padronizada],0))/INDEX(Tabela1[IPCA (dez/1993 = 100)],MATCH(EOMONTH($A213,0),Tabela1[Data padronizada],0))</f>
        <v>295.9229673664961</v>
      </c>
      <c r="J213" s="166">
        <f>F213*INDEX(Tabela1[IPCA (dez/1993 = 100)],MATCH(EOMONTH($J$2,0),Tabela1[Data padronizada],0))/INDEX(Tabela1[IPCA (dez/1993 = 100)],MATCH(EOMONTH($A213,0),Tabela1[Data padronizada],0))</f>
        <v>223.05069530621137</v>
      </c>
    </row>
    <row r="214" spans="1:10" x14ac:dyDescent="0.2">
      <c r="A214" s="161">
        <v>43252</v>
      </c>
      <c r="B214" s="131">
        <f t="shared" si="8"/>
        <v>6</v>
      </c>
      <c r="C214" s="162">
        <v>472.87</v>
      </c>
      <c r="D214" s="162">
        <v>472.87</v>
      </c>
      <c r="E214" s="162">
        <v>441.96</v>
      </c>
      <c r="F214" s="162">
        <v>441.96</v>
      </c>
      <c r="G214" s="166">
        <f>C214*INDEX(Tabela1[IPCA (dez/1993 = 100)],MATCH(EOMONTH($J$2,0),Tabela1[Data padronizada],0))/INDEX(Tabela1[IPCA (dez/1993 = 100)],MATCH(EOMONTH($A214,0),Tabela1[Data padronizada],0))</f>
        <v>653.17321265308874</v>
      </c>
      <c r="H214" s="166">
        <f>D214*INDEX(Tabela1[IPCA (dez/1993 = 100)],MATCH(EOMONTH($J$2,0),Tabela1[Data padronizada],0))/INDEX(Tabela1[IPCA (dez/1993 = 100)],MATCH(EOMONTH($A214,0),Tabela1[Data padronizada],0))</f>
        <v>653.17321265308874</v>
      </c>
      <c r="I214" s="166">
        <f>E214*INDEX(Tabela1[IPCA (dez/1993 = 100)],MATCH(EOMONTH($J$2,0),Tabela1[Data padronizada],0))/INDEX(Tabela1[IPCA (dez/1993 = 100)],MATCH(EOMONTH($A214,0),Tabela1[Data padronizada],0))</f>
        <v>610.47736812265339</v>
      </c>
      <c r="J214" s="166">
        <f>F214*INDEX(Tabela1[IPCA (dez/1993 = 100)],MATCH(EOMONTH($J$2,0),Tabela1[Data padronizada],0))/INDEX(Tabela1[IPCA (dez/1993 = 100)],MATCH(EOMONTH($A214,0),Tabela1[Data padronizada],0))</f>
        <v>610.47736812265339</v>
      </c>
    </row>
    <row r="215" spans="1:10" x14ac:dyDescent="0.2">
      <c r="A215" s="161">
        <v>43282</v>
      </c>
      <c r="B215" s="131">
        <f t="shared" si="8"/>
        <v>7</v>
      </c>
      <c r="C215" s="162">
        <v>505.18</v>
      </c>
      <c r="D215" s="162">
        <v>505.18</v>
      </c>
      <c r="E215" s="162">
        <v>505.18</v>
      </c>
      <c r="F215" s="162">
        <v>505.18</v>
      </c>
      <c r="G215" s="166">
        <f>C215*INDEX(Tabela1[IPCA (dez/1993 = 100)],MATCH(EOMONTH($J$2,0),Tabela1[Data padronizada],0))/INDEX(Tabela1[IPCA (dez/1993 = 100)],MATCH(EOMONTH($A215,0),Tabela1[Data padronizada],0))</f>
        <v>695.50724449774862</v>
      </c>
      <c r="H215" s="166">
        <f>D215*INDEX(Tabela1[IPCA (dez/1993 = 100)],MATCH(EOMONTH($J$2,0),Tabela1[Data padronizada],0))/INDEX(Tabela1[IPCA (dez/1993 = 100)],MATCH(EOMONTH($A215,0),Tabela1[Data padronizada],0))</f>
        <v>695.50724449774862</v>
      </c>
      <c r="I215" s="166">
        <f>E215*INDEX(Tabela1[IPCA (dez/1993 = 100)],MATCH(EOMONTH($J$2,0),Tabela1[Data padronizada],0))/INDEX(Tabela1[IPCA (dez/1993 = 100)],MATCH(EOMONTH($A215,0),Tabela1[Data padronizada],0))</f>
        <v>695.50724449774862</v>
      </c>
      <c r="J215" s="166">
        <f>F215*INDEX(Tabela1[IPCA (dez/1993 = 100)],MATCH(EOMONTH($J$2,0),Tabela1[Data padronizada],0))/INDEX(Tabela1[IPCA (dez/1993 = 100)],MATCH(EOMONTH($A215,0),Tabela1[Data padronizada],0))</f>
        <v>695.50724449774862</v>
      </c>
    </row>
    <row r="216" spans="1:10" x14ac:dyDescent="0.2">
      <c r="A216" s="161">
        <v>43313</v>
      </c>
      <c r="B216" s="131">
        <f t="shared" si="8"/>
        <v>8</v>
      </c>
      <c r="C216" s="162">
        <v>505.18</v>
      </c>
      <c r="D216" s="162">
        <v>505.18</v>
      </c>
      <c r="E216" s="162">
        <v>505.18</v>
      </c>
      <c r="F216" s="162">
        <v>505.18</v>
      </c>
      <c r="G216" s="166">
        <f>C216*INDEX(Tabela1[IPCA (dez/1993 = 100)],MATCH(EOMONTH($J$2,0),Tabela1[Data padronizada],0))/INDEX(Tabela1[IPCA (dez/1993 = 100)],MATCH(EOMONTH($A216,0),Tabela1[Data padronizada],0))</f>
        <v>696.13307667663389</v>
      </c>
      <c r="H216" s="166">
        <f>D216*INDEX(Tabela1[IPCA (dez/1993 = 100)],MATCH(EOMONTH($J$2,0),Tabela1[Data padronizada],0))/INDEX(Tabela1[IPCA (dez/1993 = 100)],MATCH(EOMONTH($A216,0),Tabela1[Data padronizada],0))</f>
        <v>696.13307667663389</v>
      </c>
      <c r="I216" s="166">
        <f>E216*INDEX(Tabela1[IPCA (dez/1993 = 100)],MATCH(EOMONTH($J$2,0),Tabela1[Data padronizada],0))/INDEX(Tabela1[IPCA (dez/1993 = 100)],MATCH(EOMONTH($A216,0),Tabela1[Data padronizada],0))</f>
        <v>696.13307667663389</v>
      </c>
      <c r="J216" s="166">
        <f>F216*INDEX(Tabela1[IPCA (dez/1993 = 100)],MATCH(EOMONTH($J$2,0),Tabela1[Data padronizada],0))/INDEX(Tabela1[IPCA (dez/1993 = 100)],MATCH(EOMONTH($A216,0),Tabela1[Data padronizada],0))</f>
        <v>696.13307667663389</v>
      </c>
    </row>
    <row r="217" spans="1:10" x14ac:dyDescent="0.2">
      <c r="A217" s="161">
        <v>43344</v>
      </c>
      <c r="B217" s="131">
        <f t="shared" si="8"/>
        <v>9</v>
      </c>
      <c r="C217" s="162">
        <v>472.75</v>
      </c>
      <c r="D217" s="162">
        <v>472.75</v>
      </c>
      <c r="E217" s="162">
        <v>472.75</v>
      </c>
      <c r="F217" s="162">
        <v>473.58</v>
      </c>
      <c r="G217" s="166">
        <f>C217*INDEX(Tabela1[IPCA (dez/1993 = 100)],MATCH(EOMONTH($J$2,0),Tabela1[Data padronizada],0))/INDEX(Tabela1[IPCA (dez/1993 = 100)],MATCH(EOMONTH($A217,0),Tabela1[Data padronizada],0))</f>
        <v>648.33304745484497</v>
      </c>
      <c r="H217" s="166">
        <f>D217*INDEX(Tabela1[IPCA (dez/1993 = 100)],MATCH(EOMONTH($J$2,0),Tabela1[Data padronizada],0))/INDEX(Tabela1[IPCA (dez/1993 = 100)],MATCH(EOMONTH($A217,0),Tabela1[Data padronizada],0))</f>
        <v>648.33304745484497</v>
      </c>
      <c r="I217" s="166">
        <f>E217*INDEX(Tabela1[IPCA (dez/1993 = 100)],MATCH(EOMONTH($J$2,0),Tabela1[Data padronizada],0))/INDEX(Tabela1[IPCA (dez/1993 = 100)],MATCH(EOMONTH($A217,0),Tabela1[Data padronizada],0))</f>
        <v>648.33304745484497</v>
      </c>
      <c r="J217" s="166">
        <f>F217*INDEX(Tabela1[IPCA (dez/1993 = 100)],MATCH(EOMONTH($J$2,0),Tabela1[Data padronizada],0))/INDEX(Tabela1[IPCA (dez/1993 = 100)],MATCH(EOMONTH($A217,0),Tabela1[Data padronizada],0))</f>
        <v>649.4713159464103</v>
      </c>
    </row>
    <row r="218" spans="1:10" x14ac:dyDescent="0.2">
      <c r="A218" s="161">
        <v>43374</v>
      </c>
      <c r="B218" s="131">
        <f t="shared" si="8"/>
        <v>10</v>
      </c>
      <c r="C218" s="162">
        <v>271.83</v>
      </c>
      <c r="D218" s="162">
        <v>271.83</v>
      </c>
      <c r="E218" s="162">
        <v>271.83</v>
      </c>
      <c r="F218" s="162">
        <v>271.83</v>
      </c>
      <c r="G218" s="166">
        <f>C218*INDEX(Tabela1[IPCA (dez/1993 = 100)],MATCH(EOMONTH($J$2,0),Tabela1[Data padronizada],0))/INDEX(Tabela1[IPCA (dez/1993 = 100)],MATCH(EOMONTH($A218,0),Tabela1[Data padronizada],0))</f>
        <v>371.12002074969286</v>
      </c>
      <c r="H218" s="166">
        <f>D218*INDEX(Tabela1[IPCA (dez/1993 = 100)],MATCH(EOMONTH($J$2,0),Tabela1[Data padronizada],0))/INDEX(Tabela1[IPCA (dez/1993 = 100)],MATCH(EOMONTH($A218,0),Tabela1[Data padronizada],0))</f>
        <v>371.12002074969286</v>
      </c>
      <c r="I218" s="166">
        <f>E218*INDEX(Tabela1[IPCA (dez/1993 = 100)],MATCH(EOMONTH($J$2,0),Tabela1[Data padronizada],0))/INDEX(Tabela1[IPCA (dez/1993 = 100)],MATCH(EOMONTH($A218,0),Tabela1[Data padronizada],0))</f>
        <v>371.12002074969286</v>
      </c>
      <c r="J218" s="166">
        <f>F218*INDEX(Tabela1[IPCA (dez/1993 = 100)],MATCH(EOMONTH($J$2,0),Tabela1[Data padronizada],0))/INDEX(Tabela1[IPCA (dez/1993 = 100)],MATCH(EOMONTH($A218,0),Tabela1[Data padronizada],0))</f>
        <v>371.12002074969286</v>
      </c>
    </row>
    <row r="219" spans="1:10" x14ac:dyDescent="0.2">
      <c r="A219" s="161">
        <v>43405</v>
      </c>
      <c r="B219" s="131">
        <f t="shared" si="8"/>
        <v>11</v>
      </c>
      <c r="C219" s="162">
        <v>123.92</v>
      </c>
      <c r="D219" s="162">
        <v>123.92</v>
      </c>
      <c r="E219" s="162">
        <v>123.92</v>
      </c>
      <c r="F219" s="162">
        <v>123.92</v>
      </c>
      <c r="G219" s="166">
        <f>C219*INDEX(Tabela1[IPCA (dez/1993 = 100)],MATCH(EOMONTH($J$2,0),Tabela1[Data padronizada],0))/INDEX(Tabela1[IPCA (dez/1993 = 100)],MATCH(EOMONTH($A219,0),Tabela1[Data padronizada],0))</f>
        <v>169.53976339935247</v>
      </c>
      <c r="H219" s="166">
        <f>D219*INDEX(Tabela1[IPCA (dez/1993 = 100)],MATCH(EOMONTH($J$2,0),Tabela1[Data padronizada],0))/INDEX(Tabela1[IPCA (dez/1993 = 100)],MATCH(EOMONTH($A219,0),Tabela1[Data padronizada],0))</f>
        <v>169.53976339935247</v>
      </c>
      <c r="I219" s="166">
        <f>E219*INDEX(Tabela1[IPCA (dez/1993 = 100)],MATCH(EOMONTH($J$2,0),Tabela1[Data padronizada],0))/INDEX(Tabela1[IPCA (dez/1993 = 100)],MATCH(EOMONTH($A219,0),Tabela1[Data padronizada],0))</f>
        <v>169.53976339935247</v>
      </c>
      <c r="J219" s="166">
        <f>F219*INDEX(Tabela1[IPCA (dez/1993 = 100)],MATCH(EOMONTH($J$2,0),Tabela1[Data padronizada],0))/INDEX(Tabela1[IPCA (dez/1993 = 100)],MATCH(EOMONTH($A219,0),Tabela1[Data padronizada],0))</f>
        <v>169.53976339935247</v>
      </c>
    </row>
    <row r="220" spans="1:10" x14ac:dyDescent="0.2">
      <c r="A220" s="161">
        <v>43435</v>
      </c>
      <c r="B220" s="131">
        <f t="shared" si="8"/>
        <v>12</v>
      </c>
      <c r="C220" s="162">
        <v>78.959999999999994</v>
      </c>
      <c r="D220" s="162">
        <v>78.959999999999994</v>
      </c>
      <c r="E220" s="162">
        <v>71.13</v>
      </c>
      <c r="F220" s="162">
        <v>51.61</v>
      </c>
      <c r="G220" s="166">
        <f>C220*INDEX(Tabela1[IPCA (dez/1993 = 100)],MATCH(EOMONTH($J$2,0),Tabela1[Data padronizada],0))/INDEX(Tabela1[IPCA (dez/1993 = 100)],MATCH(EOMONTH($A220,0),Tabela1[Data padronizada],0))</f>
        <v>107.86643056418741</v>
      </c>
      <c r="H220" s="166">
        <f>D220*INDEX(Tabela1[IPCA (dez/1993 = 100)],MATCH(EOMONTH($J$2,0),Tabela1[Data padronizada],0))/INDEX(Tabela1[IPCA (dez/1993 = 100)],MATCH(EOMONTH($A220,0),Tabela1[Data padronizada],0))</f>
        <v>107.86643056418741</v>
      </c>
      <c r="I220" s="166">
        <f>E220*INDEX(Tabela1[IPCA (dez/1993 = 100)],MATCH(EOMONTH($J$2,0),Tabela1[Data padronizada],0))/INDEX(Tabela1[IPCA (dez/1993 = 100)],MATCH(EOMONTH($A220,0),Tabela1[Data padronizada],0))</f>
        <v>97.169949417814735</v>
      </c>
      <c r="J220" s="166">
        <f>F220*INDEX(Tabela1[IPCA (dez/1993 = 100)],MATCH(EOMONTH($J$2,0),Tabela1[Data padronizada],0))/INDEX(Tabela1[IPCA (dez/1993 = 100)],MATCH(EOMONTH($A220,0),Tabela1[Data padronizada],0))</f>
        <v>70.503881476921393</v>
      </c>
    </row>
    <row r="221" spans="1:10" x14ac:dyDescent="0.2">
      <c r="A221" s="161">
        <v>43466</v>
      </c>
      <c r="B221" s="131">
        <f t="shared" si="8"/>
        <v>1</v>
      </c>
      <c r="C221" s="162">
        <v>192.1</v>
      </c>
      <c r="D221" s="162">
        <v>192.1</v>
      </c>
      <c r="E221" s="162">
        <v>84.76</v>
      </c>
      <c r="F221" s="162">
        <v>74.19</v>
      </c>
      <c r="G221" s="166">
        <f>C221*INDEX(Tabela1[IPCA (dez/1993 = 100)],MATCH(EOMONTH($J$2,0),Tabela1[Data padronizada],0))/INDEX(Tabela1[IPCA (dez/1993 = 100)],MATCH(EOMONTH($A221,0),Tabela1[Data padronizada],0))</f>
        <v>261.588817709056</v>
      </c>
      <c r="H221" s="166">
        <f>D221*INDEX(Tabela1[IPCA (dez/1993 = 100)],MATCH(EOMONTH($J$2,0),Tabela1[Data padronizada],0))/INDEX(Tabela1[IPCA (dez/1993 = 100)],MATCH(EOMONTH($A221,0),Tabela1[Data padronizada],0))</f>
        <v>261.588817709056</v>
      </c>
      <c r="I221" s="166">
        <f>E221*INDEX(Tabela1[IPCA (dez/1993 = 100)],MATCH(EOMONTH($J$2,0),Tabela1[Data padronizada],0))/INDEX(Tabela1[IPCA (dez/1993 = 100)],MATCH(EOMONTH($A221,0),Tabela1[Data padronizada],0))</f>
        <v>115.42044866746272</v>
      </c>
      <c r="J221" s="166">
        <f>F221*INDEX(Tabela1[IPCA (dez/1993 = 100)],MATCH(EOMONTH($J$2,0),Tabela1[Data padronizada],0))/INDEX(Tabela1[IPCA (dez/1993 = 100)],MATCH(EOMONTH($A221,0),Tabela1[Data padronizada],0))</f>
        <v>101.02693589711018</v>
      </c>
    </row>
    <row r="222" spans="1:10" x14ac:dyDescent="0.2">
      <c r="A222" s="161">
        <v>43497</v>
      </c>
      <c r="B222" s="131">
        <f t="shared" si="8"/>
        <v>2</v>
      </c>
      <c r="C222" s="162">
        <v>443.66</v>
      </c>
      <c r="D222" s="162">
        <v>443.67</v>
      </c>
      <c r="E222" s="162">
        <v>164.24</v>
      </c>
      <c r="F222" s="162">
        <v>45.28</v>
      </c>
      <c r="G222" s="166">
        <f>C222*INDEX(Tabela1[IPCA (dez/1993 = 100)],MATCH(EOMONTH($J$2,0),Tabela1[Data padronizada],0))/INDEX(Tabela1[IPCA (dez/1993 = 100)],MATCH(EOMONTH($A222,0),Tabela1[Data padronizada],0))</f>
        <v>601.55987285290905</v>
      </c>
      <c r="H222" s="166">
        <f>D222*INDEX(Tabela1[IPCA (dez/1993 = 100)],MATCH(EOMONTH($J$2,0),Tabela1[Data padronizada],0))/INDEX(Tabela1[IPCA (dez/1993 = 100)],MATCH(EOMONTH($A222,0),Tabela1[Data padronizada],0))</f>
        <v>601.57343188173422</v>
      </c>
      <c r="I222" s="166">
        <f>E222*INDEX(Tabela1[IPCA (dez/1993 = 100)],MATCH(EOMONTH($J$2,0),Tabela1[Data padronizada],0))/INDEX(Tabela1[IPCA (dez/1993 = 100)],MATCH(EOMONTH($A222,0),Tabela1[Data padronizada],0))</f>
        <v>222.69348942289545</v>
      </c>
      <c r="J222" s="166">
        <f>F222*INDEX(Tabela1[IPCA (dez/1993 = 100)],MATCH(EOMONTH($J$2,0),Tabela1[Data padronizada],0))/INDEX(Tabela1[IPCA (dez/1993 = 100)],MATCH(EOMONTH($A222,0),Tabela1[Data padronizada],0))</f>
        <v>61.395282519902004</v>
      </c>
    </row>
    <row r="223" spans="1:10" x14ac:dyDescent="0.2">
      <c r="A223" s="161">
        <v>43525</v>
      </c>
      <c r="B223" s="131">
        <f t="shared" si="8"/>
        <v>3</v>
      </c>
      <c r="C223" s="162">
        <v>234.49</v>
      </c>
      <c r="D223" s="162">
        <v>234.49</v>
      </c>
      <c r="E223" s="162">
        <v>154.15</v>
      </c>
      <c r="F223" s="162">
        <v>42.35</v>
      </c>
      <c r="G223" s="166">
        <f>C223*INDEX(Tabela1[IPCA (dez/1993 = 100)],MATCH(EOMONTH($J$2,0),Tabela1[Data padronizada],0))/INDEX(Tabela1[IPCA (dez/1993 = 100)],MATCH(EOMONTH($A223,0),Tabela1[Data padronizada],0))</f>
        <v>315.57894610688231</v>
      </c>
      <c r="H223" s="166">
        <f>D223*INDEX(Tabela1[IPCA (dez/1993 = 100)],MATCH(EOMONTH($J$2,0),Tabela1[Data padronizada],0))/INDEX(Tabela1[IPCA (dez/1993 = 100)],MATCH(EOMONTH($A223,0),Tabela1[Data padronizada],0))</f>
        <v>315.57894610688231</v>
      </c>
      <c r="I223" s="166">
        <f>E223*INDEX(Tabela1[IPCA (dez/1993 = 100)],MATCH(EOMONTH($J$2,0),Tabela1[Data padronizada],0))/INDEX(Tabela1[IPCA (dez/1993 = 100)],MATCH(EOMONTH($A223,0),Tabela1[Data padronizada],0))</f>
        <v>207.45658468325263</v>
      </c>
      <c r="J223" s="166">
        <f>F223*INDEX(Tabela1[IPCA (dez/1993 = 100)],MATCH(EOMONTH($J$2,0),Tabela1[Data padronizada],0))/INDEX(Tabela1[IPCA (dez/1993 = 100)],MATCH(EOMONTH($A223,0),Tabela1[Data padronizada],0))</f>
        <v>56.995046132570543</v>
      </c>
    </row>
    <row r="224" spans="1:10" x14ac:dyDescent="0.2">
      <c r="A224" s="161">
        <v>43556</v>
      </c>
      <c r="B224" s="131">
        <f t="shared" si="8"/>
        <v>4</v>
      </c>
      <c r="C224" s="162">
        <v>180.41</v>
      </c>
      <c r="D224" s="162">
        <v>180.41</v>
      </c>
      <c r="E224" s="162">
        <v>42.35</v>
      </c>
      <c r="F224" s="162">
        <v>42.35</v>
      </c>
      <c r="G224" s="166">
        <f>C224*INDEX(Tabela1[IPCA (dez/1993 = 100)],MATCH(EOMONTH($J$2,0),Tabela1[Data padronizada],0))/INDEX(Tabela1[IPCA (dez/1993 = 100)],MATCH(EOMONTH($A224,0),Tabela1[Data padronizada],0))</f>
        <v>241.42152166899049</v>
      </c>
      <c r="H224" s="166">
        <f>D224*INDEX(Tabela1[IPCA (dez/1993 = 100)],MATCH(EOMONTH($J$2,0),Tabela1[Data padronizada],0))/INDEX(Tabela1[IPCA (dez/1993 = 100)],MATCH(EOMONTH($A224,0),Tabela1[Data padronizada],0))</f>
        <v>241.42152166899049</v>
      </c>
      <c r="I224" s="166">
        <f>E224*INDEX(Tabela1[IPCA (dez/1993 = 100)],MATCH(EOMONTH($J$2,0),Tabela1[Data padronizada],0))/INDEX(Tabela1[IPCA (dez/1993 = 100)],MATCH(EOMONTH($A224,0),Tabela1[Data padronizada],0))</f>
        <v>56.672032829010298</v>
      </c>
      <c r="J224" s="166">
        <f>F224*INDEX(Tabela1[IPCA (dez/1993 = 100)],MATCH(EOMONTH($J$2,0),Tabela1[Data padronizada],0))/INDEX(Tabela1[IPCA (dez/1993 = 100)],MATCH(EOMONTH($A224,0),Tabela1[Data padronizada],0))</f>
        <v>56.672032829010298</v>
      </c>
    </row>
    <row r="225" spans="1:10" x14ac:dyDescent="0.2">
      <c r="A225" s="161">
        <v>43586</v>
      </c>
      <c r="B225" s="131">
        <f t="shared" si="8"/>
        <v>5</v>
      </c>
      <c r="C225" s="162">
        <v>135.16999999999999</v>
      </c>
      <c r="D225" s="162">
        <v>135.16999999999999</v>
      </c>
      <c r="E225" s="162">
        <v>50.95</v>
      </c>
      <c r="F225" s="162">
        <v>50.95</v>
      </c>
      <c r="G225" s="166">
        <f>C225*INDEX(Tabela1[IPCA (dez/1993 = 100)],MATCH(EOMONTH($J$2,0),Tabela1[Data padronizada],0))/INDEX(Tabela1[IPCA (dez/1993 = 100)],MATCH(EOMONTH($A225,0),Tabela1[Data padronizada],0))</f>
        <v>180.64726757132581</v>
      </c>
      <c r="H225" s="166">
        <f>D225*INDEX(Tabela1[IPCA (dez/1993 = 100)],MATCH(EOMONTH($J$2,0),Tabela1[Data padronizada],0))/INDEX(Tabela1[IPCA (dez/1993 = 100)],MATCH(EOMONTH($A225,0),Tabela1[Data padronizada],0))</f>
        <v>180.64726757132581</v>
      </c>
      <c r="I225" s="166">
        <f>E225*INDEX(Tabela1[IPCA (dez/1993 = 100)],MATCH(EOMONTH($J$2,0),Tabela1[Data padronizada],0))/INDEX(Tabela1[IPCA (dez/1993 = 100)],MATCH(EOMONTH($A225,0),Tabela1[Data padronizada],0))</f>
        <v>68.091871589546869</v>
      </c>
      <c r="J225" s="166">
        <f>F225*INDEX(Tabela1[IPCA (dez/1993 = 100)],MATCH(EOMONTH($J$2,0),Tabela1[Data padronizada],0))/INDEX(Tabela1[IPCA (dez/1993 = 100)],MATCH(EOMONTH($A225,0),Tabela1[Data padronizada],0))</f>
        <v>68.091871589546869</v>
      </c>
    </row>
    <row r="226" spans="1:10" x14ac:dyDescent="0.2">
      <c r="A226" s="161">
        <v>43617</v>
      </c>
      <c r="B226" s="131">
        <f t="shared" si="8"/>
        <v>6</v>
      </c>
      <c r="C226" s="162">
        <v>78.52</v>
      </c>
      <c r="D226" s="162">
        <v>78.52</v>
      </c>
      <c r="E226" s="162">
        <v>78.52</v>
      </c>
      <c r="F226" s="162">
        <v>78.52</v>
      </c>
      <c r="G226" s="166">
        <f>C226*INDEX(Tabela1[IPCA (dez/1993 = 100)],MATCH(EOMONTH($J$2,0),Tabela1[Data padronizada],0))/INDEX(Tabela1[IPCA (dez/1993 = 100)],MATCH(EOMONTH($A226,0),Tabela1[Data padronizada],0))</f>
        <v>104.927194564148</v>
      </c>
      <c r="H226" s="166">
        <f>D226*INDEX(Tabela1[IPCA (dez/1993 = 100)],MATCH(EOMONTH($J$2,0),Tabela1[Data padronizada],0))/INDEX(Tabela1[IPCA (dez/1993 = 100)],MATCH(EOMONTH($A226,0),Tabela1[Data padronizada],0))</f>
        <v>104.927194564148</v>
      </c>
      <c r="I226" s="166">
        <f>E226*INDEX(Tabela1[IPCA (dez/1993 = 100)],MATCH(EOMONTH($J$2,0),Tabela1[Data padronizada],0))/INDEX(Tabela1[IPCA (dez/1993 = 100)],MATCH(EOMONTH($A226,0),Tabela1[Data padronizada],0))</f>
        <v>104.927194564148</v>
      </c>
      <c r="J226" s="166">
        <f>F226*INDEX(Tabela1[IPCA (dez/1993 = 100)],MATCH(EOMONTH($J$2,0),Tabela1[Data padronizada],0))/INDEX(Tabela1[IPCA (dez/1993 = 100)],MATCH(EOMONTH($A226,0),Tabela1[Data padronizada],0))</f>
        <v>104.927194564148</v>
      </c>
    </row>
    <row r="227" spans="1:10" x14ac:dyDescent="0.2">
      <c r="A227" s="161">
        <v>43647</v>
      </c>
      <c r="B227" s="131">
        <f t="shared" si="8"/>
        <v>7</v>
      </c>
      <c r="C227" s="162">
        <v>185.52</v>
      </c>
      <c r="D227" s="162">
        <v>185.52</v>
      </c>
      <c r="E227" s="162">
        <v>177.49</v>
      </c>
      <c r="F227" s="162">
        <v>177.49</v>
      </c>
      <c r="G227" s="166">
        <f>C227*INDEX(Tabela1[IPCA (dez/1993 = 100)],MATCH(EOMONTH($J$2,0),Tabela1[Data padronizada],0))/INDEX(Tabela1[IPCA (dez/1993 = 100)],MATCH(EOMONTH($A227,0),Tabela1[Data padronizada],0))</f>
        <v>247.44226898766888</v>
      </c>
      <c r="H227" s="166">
        <f>D227*INDEX(Tabela1[IPCA (dez/1993 = 100)],MATCH(EOMONTH($J$2,0),Tabela1[Data padronizada],0))/INDEX(Tabela1[IPCA (dez/1993 = 100)],MATCH(EOMONTH($A227,0),Tabela1[Data padronizada],0))</f>
        <v>247.44226898766888</v>
      </c>
      <c r="I227" s="166">
        <f>E227*INDEX(Tabela1[IPCA (dez/1993 = 100)],MATCH(EOMONTH($J$2,0),Tabela1[Data padronizada],0))/INDEX(Tabela1[IPCA (dez/1993 = 100)],MATCH(EOMONTH($A227,0),Tabela1[Data padronizada],0))</f>
        <v>236.73204141128369</v>
      </c>
      <c r="J227" s="166">
        <f>F227*INDEX(Tabela1[IPCA (dez/1993 = 100)],MATCH(EOMONTH($J$2,0),Tabela1[Data padronizada],0))/INDEX(Tabela1[IPCA (dez/1993 = 100)],MATCH(EOMONTH($A227,0),Tabela1[Data padronizada],0))</f>
        <v>236.73204141128369</v>
      </c>
    </row>
    <row r="228" spans="1:10" x14ac:dyDescent="0.2">
      <c r="A228" s="161">
        <v>43678</v>
      </c>
      <c r="B228" s="131">
        <f t="shared" si="8"/>
        <v>8</v>
      </c>
      <c r="C228" s="162">
        <v>237.29</v>
      </c>
      <c r="D228" s="162">
        <v>237.29</v>
      </c>
      <c r="E228" s="162">
        <v>211.33</v>
      </c>
      <c r="F228" s="162">
        <v>211.33</v>
      </c>
      <c r="G228" s="166">
        <f>C228*INDEX(Tabela1[IPCA (dez/1993 = 100)],MATCH(EOMONTH($J$2,0),Tabela1[Data padronizada],0))/INDEX(Tabela1[IPCA (dez/1993 = 100)],MATCH(EOMONTH($A228,0),Tabela1[Data padronizada],0))</f>
        <v>316.14392890535822</v>
      </c>
      <c r="H228" s="166">
        <f>D228*INDEX(Tabela1[IPCA (dez/1993 = 100)],MATCH(EOMONTH($J$2,0),Tabela1[Data padronizada],0))/INDEX(Tabela1[IPCA (dez/1993 = 100)],MATCH(EOMONTH($A228,0),Tabela1[Data padronizada],0))</f>
        <v>316.14392890535822</v>
      </c>
      <c r="I228" s="166">
        <f>E228*INDEX(Tabela1[IPCA (dez/1993 = 100)],MATCH(EOMONTH($J$2,0),Tabela1[Data padronizada],0))/INDEX(Tabela1[IPCA (dez/1993 = 100)],MATCH(EOMONTH($A228,0),Tabela1[Data padronizada],0))</f>
        <v>281.55715156799425</v>
      </c>
      <c r="J228" s="166">
        <f>F228*INDEX(Tabela1[IPCA (dez/1993 = 100)],MATCH(EOMONTH($J$2,0),Tabela1[Data padronizada],0))/INDEX(Tabela1[IPCA (dez/1993 = 100)],MATCH(EOMONTH($A228,0),Tabela1[Data padronizada],0))</f>
        <v>281.55715156799425</v>
      </c>
    </row>
    <row r="229" spans="1:10" x14ac:dyDescent="0.2">
      <c r="A229" s="161">
        <v>43709</v>
      </c>
      <c r="B229" s="131">
        <f t="shared" si="8"/>
        <v>9</v>
      </c>
      <c r="C229" s="162">
        <v>219.57</v>
      </c>
      <c r="D229" s="162">
        <v>219.57</v>
      </c>
      <c r="E229" s="162">
        <v>218.52</v>
      </c>
      <c r="F229" s="162">
        <v>218.52</v>
      </c>
      <c r="G229" s="166">
        <f>C229*INDEX(Tabela1[IPCA (dez/1993 = 100)],MATCH(EOMONTH($J$2,0),Tabela1[Data padronizada],0))/INDEX(Tabela1[IPCA (dez/1993 = 100)],MATCH(EOMONTH($A229,0),Tabela1[Data padronizada],0))</f>
        <v>292.65233964696699</v>
      </c>
      <c r="H229" s="166">
        <f>D229*INDEX(Tabela1[IPCA (dez/1993 = 100)],MATCH(EOMONTH($J$2,0),Tabela1[Data padronizada],0))/INDEX(Tabela1[IPCA (dez/1993 = 100)],MATCH(EOMONTH($A229,0),Tabela1[Data padronizada],0))</f>
        <v>292.65233964696699</v>
      </c>
      <c r="I229" s="166">
        <f>E229*INDEX(Tabela1[IPCA (dez/1993 = 100)],MATCH(EOMONTH($J$2,0),Tabela1[Data padronizada],0))/INDEX(Tabela1[IPCA (dez/1993 = 100)],MATCH(EOMONTH($A229,0),Tabela1[Data padronizada],0))</f>
        <v>291.25285448674788</v>
      </c>
      <c r="J229" s="166">
        <f>F229*INDEX(Tabela1[IPCA (dez/1993 = 100)],MATCH(EOMONTH($J$2,0),Tabela1[Data padronizada],0))/INDEX(Tabela1[IPCA (dez/1993 = 100)],MATCH(EOMONTH($A229,0),Tabela1[Data padronizada],0))</f>
        <v>291.25285448674788</v>
      </c>
    </row>
    <row r="230" spans="1:10" x14ac:dyDescent="0.2">
      <c r="A230" s="161">
        <v>43739</v>
      </c>
      <c r="B230" s="131">
        <f t="shared" si="8"/>
        <v>10</v>
      </c>
      <c r="C230" s="162">
        <v>273.89</v>
      </c>
      <c r="D230" s="162">
        <v>273.89</v>
      </c>
      <c r="E230" s="162">
        <v>273.89</v>
      </c>
      <c r="F230" s="162">
        <v>273.89</v>
      </c>
      <c r="G230" s="166">
        <f>C230*INDEX(Tabela1[IPCA (dez/1993 = 100)],MATCH(EOMONTH($J$2,0),Tabela1[Data padronizada],0))/INDEX(Tabela1[IPCA (dez/1993 = 100)],MATCH(EOMONTH($A230,0),Tabela1[Data padronizada],0))</f>
        <v>364.68753372303451</v>
      </c>
      <c r="H230" s="166">
        <f>D230*INDEX(Tabela1[IPCA (dez/1993 = 100)],MATCH(EOMONTH($J$2,0),Tabela1[Data padronizada],0))/INDEX(Tabela1[IPCA (dez/1993 = 100)],MATCH(EOMONTH($A230,0),Tabela1[Data padronizada],0))</f>
        <v>364.68753372303451</v>
      </c>
      <c r="I230" s="166">
        <f>E230*INDEX(Tabela1[IPCA (dez/1993 = 100)],MATCH(EOMONTH($J$2,0),Tabela1[Data padronizada],0))/INDEX(Tabela1[IPCA (dez/1993 = 100)],MATCH(EOMONTH($A230,0),Tabela1[Data padronizada],0))</f>
        <v>364.68753372303451</v>
      </c>
      <c r="J230" s="166">
        <f>F230*INDEX(Tabela1[IPCA (dez/1993 = 100)],MATCH(EOMONTH($J$2,0),Tabela1[Data padronizada],0))/INDEX(Tabela1[IPCA (dez/1993 = 100)],MATCH(EOMONTH($A230,0),Tabela1[Data padronizada],0))</f>
        <v>364.68753372303451</v>
      </c>
    </row>
    <row r="231" spans="1:10" x14ac:dyDescent="0.2">
      <c r="A231" s="161">
        <v>43770</v>
      </c>
      <c r="B231" s="131">
        <f t="shared" si="8"/>
        <v>11</v>
      </c>
      <c r="C231" s="162">
        <v>317.27999999999997</v>
      </c>
      <c r="D231" s="162">
        <v>317.27999999999997</v>
      </c>
      <c r="E231" s="162">
        <v>317.27999999999997</v>
      </c>
      <c r="F231" s="162">
        <v>317.27999999999997</v>
      </c>
      <c r="G231" s="166">
        <f>C231*INDEX(Tabela1[IPCA (dez/1993 = 100)],MATCH(EOMONTH($J$2,0),Tabela1[Data padronizada],0))/INDEX(Tabela1[IPCA (dez/1993 = 100)],MATCH(EOMONTH($A231,0),Tabela1[Data padronizada],0))</f>
        <v>420.31806378998283</v>
      </c>
      <c r="H231" s="166">
        <f>D231*INDEX(Tabela1[IPCA (dez/1993 = 100)],MATCH(EOMONTH($J$2,0),Tabela1[Data padronizada],0))/INDEX(Tabela1[IPCA (dez/1993 = 100)],MATCH(EOMONTH($A231,0),Tabela1[Data padronizada],0))</f>
        <v>420.31806378998283</v>
      </c>
      <c r="I231" s="166">
        <f>E231*INDEX(Tabela1[IPCA (dez/1993 = 100)],MATCH(EOMONTH($J$2,0),Tabela1[Data padronizada],0))/INDEX(Tabela1[IPCA (dez/1993 = 100)],MATCH(EOMONTH($A231,0),Tabela1[Data padronizada],0))</f>
        <v>420.31806378998283</v>
      </c>
      <c r="J231" s="166">
        <f>F231*INDEX(Tabela1[IPCA (dez/1993 = 100)],MATCH(EOMONTH($J$2,0),Tabela1[Data padronizada],0))/INDEX(Tabela1[IPCA (dez/1993 = 100)],MATCH(EOMONTH($A231,0),Tabela1[Data padronizada],0))</f>
        <v>420.31806378998283</v>
      </c>
    </row>
    <row r="232" spans="1:10" x14ac:dyDescent="0.2">
      <c r="A232" s="161">
        <v>43800</v>
      </c>
      <c r="B232" s="131">
        <f t="shared" si="8"/>
        <v>12</v>
      </c>
      <c r="C232" s="162">
        <v>227.3</v>
      </c>
      <c r="D232" s="162">
        <v>227.3</v>
      </c>
      <c r="E232" s="162">
        <v>227.3</v>
      </c>
      <c r="F232" s="162">
        <v>227.3</v>
      </c>
      <c r="G232" s="166">
        <f>C232*INDEX(Tabela1[IPCA (dez/1993 = 100)],MATCH(EOMONTH($J$2,0),Tabela1[Data padronizada],0))/INDEX(Tabela1[IPCA (dez/1993 = 100)],MATCH(EOMONTH($A232,0),Tabela1[Data padronizada],0))</f>
        <v>297.69304017668344</v>
      </c>
      <c r="H232" s="166">
        <f>D232*INDEX(Tabela1[IPCA (dez/1993 = 100)],MATCH(EOMONTH($J$2,0),Tabela1[Data padronizada],0))/INDEX(Tabela1[IPCA (dez/1993 = 100)],MATCH(EOMONTH($A232,0),Tabela1[Data padronizada],0))</f>
        <v>297.69304017668344</v>
      </c>
      <c r="I232" s="166">
        <f>E232*INDEX(Tabela1[IPCA (dez/1993 = 100)],MATCH(EOMONTH($J$2,0),Tabela1[Data padronizada],0))/INDEX(Tabela1[IPCA (dez/1993 = 100)],MATCH(EOMONTH($A232,0),Tabela1[Data padronizada],0))</f>
        <v>297.69304017668344</v>
      </c>
      <c r="J232" s="166">
        <f>F232*INDEX(Tabela1[IPCA (dez/1993 = 100)],MATCH(EOMONTH($J$2,0),Tabela1[Data padronizada],0))/INDEX(Tabela1[IPCA (dez/1993 = 100)],MATCH(EOMONTH($A232,0),Tabela1[Data padronizada],0))</f>
        <v>297.69304017668344</v>
      </c>
    </row>
    <row r="233" spans="1:10" x14ac:dyDescent="0.2">
      <c r="A233" s="161">
        <v>43831</v>
      </c>
      <c r="B233" s="131">
        <f t="shared" si="8"/>
        <v>1</v>
      </c>
      <c r="C233" s="162">
        <v>327.38</v>
      </c>
      <c r="D233" s="162">
        <v>327.38</v>
      </c>
      <c r="E233" s="162">
        <v>327.22000000000003</v>
      </c>
      <c r="F233" s="162">
        <v>327.22000000000003</v>
      </c>
      <c r="G233" s="166">
        <f>C233*INDEX(Tabela1[IPCA (dez/1993 = 100)],MATCH(EOMONTH($J$2,0),Tabela1[Data padronizada],0))/INDEX(Tabela1[IPCA (dez/1993 = 100)],MATCH(EOMONTH($A233,0),Tabela1[Data padronizada],0))</f>
        <v>427.86871568925346</v>
      </c>
      <c r="H233" s="166">
        <f>D233*INDEX(Tabela1[IPCA (dez/1993 = 100)],MATCH(EOMONTH($J$2,0),Tabela1[Data padronizada],0))/INDEX(Tabela1[IPCA (dez/1993 = 100)],MATCH(EOMONTH($A233,0),Tabela1[Data padronizada],0))</f>
        <v>427.86871568925346</v>
      </c>
      <c r="I233" s="166">
        <f>E233*INDEX(Tabela1[IPCA (dez/1993 = 100)],MATCH(EOMONTH($J$2,0),Tabela1[Data padronizada],0))/INDEX(Tabela1[IPCA (dez/1993 = 100)],MATCH(EOMONTH($A233,0),Tabela1[Data padronizada],0))</f>
        <v>427.65960397042443</v>
      </c>
      <c r="J233" s="166">
        <f>F233*INDEX(Tabela1[IPCA (dez/1993 = 100)],MATCH(EOMONTH($J$2,0),Tabela1[Data padronizada],0))/INDEX(Tabela1[IPCA (dez/1993 = 100)],MATCH(EOMONTH($A233,0),Tabela1[Data padronizada],0))</f>
        <v>427.65960397042443</v>
      </c>
    </row>
    <row r="234" spans="1:10" x14ac:dyDescent="0.2">
      <c r="A234" s="161">
        <v>43862</v>
      </c>
      <c r="B234" s="131">
        <f t="shared" si="8"/>
        <v>2</v>
      </c>
      <c r="C234" s="162">
        <v>154.44</v>
      </c>
      <c r="D234" s="162">
        <v>175.16</v>
      </c>
      <c r="E234" s="162">
        <v>149.80000000000001</v>
      </c>
      <c r="F234" s="162">
        <v>125.84</v>
      </c>
      <c r="G234" s="166">
        <f>C234*INDEX(Tabela1[IPCA (dez/1993 = 100)],MATCH(EOMONTH($J$2,0),Tabela1[Data padronizada],0))/INDEX(Tabela1[IPCA (dez/1993 = 100)],MATCH(EOMONTH($A234,0),Tabela1[Data padronizada],0))</f>
        <v>201.34167764628842</v>
      </c>
      <c r="H234" s="166">
        <f>D234*INDEX(Tabela1[IPCA (dez/1993 = 100)],MATCH(EOMONTH($J$2,0),Tabela1[Data padronizada],0))/INDEX(Tabela1[IPCA (dez/1993 = 100)],MATCH(EOMONTH($A234,0),Tabela1[Data padronizada],0))</f>
        <v>228.35410681509893</v>
      </c>
      <c r="I234" s="166">
        <f>E234*INDEX(Tabela1[IPCA (dez/1993 = 100)],MATCH(EOMONTH($J$2,0),Tabela1[Data padronizada],0))/INDEX(Tabela1[IPCA (dez/1993 = 100)],MATCH(EOMONTH($A234,0),Tabela1[Data padronizada],0))</f>
        <v>195.29256223396794</v>
      </c>
      <c r="J234" s="166">
        <f>F234*INDEX(Tabela1[IPCA (dez/1993 = 100)],MATCH(EOMONTH($J$2,0),Tabela1[Data padronizada],0))/INDEX(Tabela1[IPCA (dez/1993 = 100)],MATCH(EOMONTH($A234,0),Tabela1[Data padronizada],0))</f>
        <v>164.05618178586465</v>
      </c>
    </row>
    <row r="235" spans="1:10" x14ac:dyDescent="0.2">
      <c r="A235" s="161">
        <v>43891</v>
      </c>
      <c r="B235" s="131">
        <f t="shared" si="8"/>
        <v>3</v>
      </c>
      <c r="C235" s="162">
        <v>81.86</v>
      </c>
      <c r="D235" s="162">
        <v>150.18</v>
      </c>
      <c r="E235" s="162">
        <v>66.92</v>
      </c>
      <c r="F235" s="162">
        <v>43.1</v>
      </c>
      <c r="G235" s="166">
        <f>C235*INDEX(Tabela1[IPCA (dez/1993 = 100)],MATCH(EOMONTH($J$2,0),Tabela1[Data padronizada],0))/INDEX(Tabela1[IPCA (dez/1993 = 100)],MATCH(EOMONTH($A235,0),Tabela1[Data padronizada],0))</f>
        <v>106.64532894330924</v>
      </c>
      <c r="H235" s="166">
        <f>D235*INDEX(Tabela1[IPCA (dez/1993 = 100)],MATCH(EOMONTH($J$2,0),Tabela1[Data padronizada],0))/INDEX(Tabela1[IPCA (dez/1993 = 100)],MATCH(EOMONTH($A235,0),Tabela1[Data padronizada],0))</f>
        <v>195.65105669076695</v>
      </c>
      <c r="I235" s="166">
        <f>E235*INDEX(Tabela1[IPCA (dez/1993 = 100)],MATCH(EOMONTH($J$2,0),Tabela1[Data padronizada],0))/INDEX(Tabela1[IPCA (dez/1993 = 100)],MATCH(EOMONTH($A235,0),Tabela1[Data padronizada],0))</f>
        <v>87.181839883780285</v>
      </c>
      <c r="J235" s="166">
        <f>F235*INDEX(Tabela1[IPCA (dez/1993 = 100)],MATCH(EOMONTH($J$2,0),Tabela1[Data padronizada],0))/INDEX(Tabela1[IPCA (dez/1993 = 100)],MATCH(EOMONTH($A235,0),Tabela1[Data padronizada],0))</f>
        <v>56.149690660354608</v>
      </c>
    </row>
    <row r="236" spans="1:10" x14ac:dyDescent="0.2">
      <c r="A236" s="161">
        <v>43922</v>
      </c>
      <c r="B236" s="131">
        <f t="shared" si="8"/>
        <v>4</v>
      </c>
      <c r="C236" s="162">
        <v>39.68</v>
      </c>
      <c r="D236" s="162">
        <v>39.68</v>
      </c>
      <c r="E236" s="162">
        <v>39.68</v>
      </c>
      <c r="F236" s="162">
        <v>39.68</v>
      </c>
      <c r="G236" s="166">
        <f>C236*INDEX(Tabela1[IPCA (dez/1993 = 100)],MATCH(EOMONTH($J$2,0),Tabela1[Data padronizada],0))/INDEX(Tabela1[IPCA (dez/1993 = 100)],MATCH(EOMONTH($A236,0),Tabela1[Data padronizada],0))</f>
        <v>51.854940387215841</v>
      </c>
      <c r="H236" s="166">
        <f>D236*INDEX(Tabela1[IPCA (dez/1993 = 100)],MATCH(EOMONTH($J$2,0),Tabela1[Data padronizada],0))/INDEX(Tabela1[IPCA (dez/1993 = 100)],MATCH(EOMONTH($A236,0),Tabela1[Data padronizada],0))</f>
        <v>51.854940387215841</v>
      </c>
      <c r="I236" s="166">
        <f>E236*INDEX(Tabela1[IPCA (dez/1993 = 100)],MATCH(EOMONTH($J$2,0),Tabela1[Data padronizada],0))/INDEX(Tabela1[IPCA (dez/1993 = 100)],MATCH(EOMONTH($A236,0),Tabela1[Data padronizada],0))</f>
        <v>51.854940387215841</v>
      </c>
      <c r="J236" s="166">
        <f>F236*INDEX(Tabela1[IPCA (dez/1993 = 100)],MATCH(EOMONTH($J$2,0),Tabela1[Data padronizada],0))/INDEX(Tabela1[IPCA (dez/1993 = 100)],MATCH(EOMONTH($A236,0),Tabela1[Data padronizada],0))</f>
        <v>51.854940387215841</v>
      </c>
    </row>
    <row r="237" spans="1:10" x14ac:dyDescent="0.2">
      <c r="A237" s="161">
        <v>43952</v>
      </c>
      <c r="B237" s="131">
        <f t="shared" si="8"/>
        <v>5</v>
      </c>
      <c r="C237" s="162">
        <v>71.95</v>
      </c>
      <c r="D237" s="162">
        <v>71.95</v>
      </c>
      <c r="E237" s="162">
        <v>39.68</v>
      </c>
      <c r="F237" s="162">
        <v>39.68</v>
      </c>
      <c r="G237" s="166">
        <f>C237*INDEX(Tabela1[IPCA (dez/1993 = 100)],MATCH(EOMONTH($J$2,0),Tabela1[Data padronizada],0))/INDEX(Tabela1[IPCA (dez/1993 = 100)],MATCH(EOMONTH($A237,0),Tabela1[Data padronizada],0))</f>
        <v>94.384924740899734</v>
      </c>
      <c r="H237" s="166">
        <f>D237*INDEX(Tabela1[IPCA (dez/1993 = 100)],MATCH(EOMONTH($J$2,0),Tabela1[Data padronizada],0))/INDEX(Tabela1[IPCA (dez/1993 = 100)],MATCH(EOMONTH($A237,0),Tabela1[Data padronizada],0))</f>
        <v>94.384924740899734</v>
      </c>
      <c r="I237" s="166">
        <f>E237*INDEX(Tabela1[IPCA (dez/1993 = 100)],MATCH(EOMONTH($J$2,0),Tabela1[Data padronizada],0))/INDEX(Tabela1[IPCA (dez/1993 = 100)],MATCH(EOMONTH($A237,0),Tabela1[Data padronizada],0))</f>
        <v>52.052728474202937</v>
      </c>
      <c r="J237" s="166">
        <f>F237*INDEX(Tabela1[IPCA (dez/1993 = 100)],MATCH(EOMONTH($J$2,0),Tabela1[Data padronizada],0))/INDEX(Tabela1[IPCA (dez/1993 = 100)],MATCH(EOMONTH($A237,0),Tabela1[Data padronizada],0))</f>
        <v>52.052728474202937</v>
      </c>
    </row>
    <row r="238" spans="1:10" x14ac:dyDescent="0.2">
      <c r="A238" s="161">
        <v>43983</v>
      </c>
      <c r="B238" s="131">
        <f t="shared" si="8"/>
        <v>6</v>
      </c>
      <c r="C238" s="162">
        <v>114.79</v>
      </c>
      <c r="D238" s="162">
        <v>114.79</v>
      </c>
      <c r="E238" s="162">
        <v>68.83</v>
      </c>
      <c r="F238" s="162">
        <v>69.41</v>
      </c>
      <c r="G238" s="166">
        <f>C238*INDEX(Tabela1[IPCA (dez/1993 = 100)],MATCH(EOMONTH($J$2,0),Tabela1[Data padronizada],0))/INDEX(Tabela1[IPCA (dez/1993 = 100)],MATCH(EOMONTH($A238,0),Tabela1[Data padronizada],0))</f>
        <v>150.1924891183109</v>
      </c>
      <c r="H238" s="166">
        <f>D238*INDEX(Tabela1[IPCA (dez/1993 = 100)],MATCH(EOMONTH($J$2,0),Tabela1[Data padronizada],0))/INDEX(Tabela1[IPCA (dez/1993 = 100)],MATCH(EOMONTH($A238,0),Tabela1[Data padronizada],0))</f>
        <v>150.1924891183109</v>
      </c>
      <c r="I238" s="166">
        <f>E238*INDEX(Tabela1[IPCA (dez/1993 = 100)],MATCH(EOMONTH($J$2,0),Tabela1[Data padronizada],0))/INDEX(Tabela1[IPCA (dez/1993 = 100)],MATCH(EOMONTH($A238,0),Tabela1[Data padronizada],0))</f>
        <v>90.057923390655446</v>
      </c>
      <c r="J238" s="166">
        <f>F238*INDEX(Tabela1[IPCA (dez/1993 = 100)],MATCH(EOMONTH($J$2,0),Tabela1[Data padronizada],0))/INDEX(Tabela1[IPCA (dez/1993 = 100)],MATCH(EOMONTH($A238,0),Tabela1[Data padronizada],0))</f>
        <v>90.816801722292539</v>
      </c>
    </row>
    <row r="239" spans="1:10" x14ac:dyDescent="0.2">
      <c r="A239" s="161">
        <v>44013</v>
      </c>
      <c r="B239" s="131">
        <f t="shared" si="8"/>
        <v>7</v>
      </c>
      <c r="C239" s="162">
        <v>89.04</v>
      </c>
      <c r="D239" s="162">
        <v>89.04</v>
      </c>
      <c r="E239" s="162">
        <v>85.56</v>
      </c>
      <c r="F239" s="162">
        <v>88.82</v>
      </c>
      <c r="G239" s="166">
        <f>C239*INDEX(Tabela1[IPCA (dez/1993 = 100)],MATCH(EOMONTH($J$2,0),Tabela1[Data padronizada],0))/INDEX(Tabela1[IPCA (dez/1993 = 100)],MATCH(EOMONTH($A239,0),Tabela1[Data padronizada],0))</f>
        <v>116.08304514999169</v>
      </c>
      <c r="H239" s="166">
        <f>D239*INDEX(Tabela1[IPCA (dez/1993 = 100)],MATCH(EOMONTH($J$2,0),Tabela1[Data padronizada],0))/INDEX(Tabela1[IPCA (dez/1993 = 100)],MATCH(EOMONTH($A239,0),Tabela1[Data padronizada],0))</f>
        <v>116.08304514999169</v>
      </c>
      <c r="I239" s="166">
        <f>E239*INDEX(Tabela1[IPCA (dez/1993 = 100)],MATCH(EOMONTH($J$2,0),Tabela1[Data padronizada],0))/INDEX(Tabela1[IPCA (dez/1993 = 100)],MATCH(EOMONTH($A239,0),Tabela1[Data padronizada],0))</f>
        <v>111.54610672768743</v>
      </c>
      <c r="J239" s="166">
        <f>F239*INDEX(Tabela1[IPCA (dez/1993 = 100)],MATCH(EOMONTH($J$2,0),Tabela1[Data padronizada],0))/INDEX(Tabela1[IPCA (dez/1993 = 100)],MATCH(EOMONTH($A239,0),Tabela1[Data padronizada],0))</f>
        <v>115.79622720375404</v>
      </c>
    </row>
    <row r="240" spans="1:10" x14ac:dyDescent="0.2">
      <c r="A240" s="161">
        <v>44044</v>
      </c>
      <c r="B240" s="131">
        <f t="shared" si="8"/>
        <v>8</v>
      </c>
      <c r="C240" s="162">
        <v>85.15</v>
      </c>
      <c r="D240" s="162">
        <v>85.15</v>
      </c>
      <c r="E240" s="162">
        <v>68.28</v>
      </c>
      <c r="F240" s="162">
        <v>85.15</v>
      </c>
      <c r="G240" s="166">
        <f>C240*INDEX(Tabela1[IPCA (dez/1993 = 100)],MATCH(EOMONTH($J$2,0),Tabela1[Data padronizada],0))/INDEX(Tabela1[IPCA (dez/1993 = 100)],MATCH(EOMONTH($A240,0),Tabela1[Data padronizada],0))</f>
        <v>110.74573277261987</v>
      </c>
      <c r="H240" s="166">
        <f>D240*INDEX(Tabela1[IPCA (dez/1993 = 100)],MATCH(EOMONTH($J$2,0),Tabela1[Data padronizada],0))/INDEX(Tabela1[IPCA (dez/1993 = 100)],MATCH(EOMONTH($A240,0),Tabela1[Data padronizada],0))</f>
        <v>110.74573277261987</v>
      </c>
      <c r="I240" s="166">
        <f>E240*INDEX(Tabela1[IPCA (dez/1993 = 100)],MATCH(EOMONTH($J$2,0),Tabela1[Data padronizada],0))/INDEX(Tabela1[IPCA (dez/1993 = 100)],MATCH(EOMONTH($A240,0),Tabela1[Data padronizada],0))</f>
        <v>88.804681546852436</v>
      </c>
      <c r="J240" s="166">
        <f>F240*INDEX(Tabela1[IPCA (dez/1993 = 100)],MATCH(EOMONTH($J$2,0),Tabela1[Data padronizada],0))/INDEX(Tabela1[IPCA (dez/1993 = 100)],MATCH(EOMONTH($A240,0),Tabela1[Data padronizada],0))</f>
        <v>110.74573277261987</v>
      </c>
    </row>
    <row r="241" spans="1:10" x14ac:dyDescent="0.2">
      <c r="A241" s="161">
        <v>44075</v>
      </c>
      <c r="B241" s="131">
        <f t="shared" si="8"/>
        <v>9</v>
      </c>
      <c r="C241" s="162">
        <v>100.84</v>
      </c>
      <c r="D241" s="162">
        <v>100.84</v>
      </c>
      <c r="E241" s="162">
        <v>77.37</v>
      </c>
      <c r="F241" s="162">
        <v>100.84</v>
      </c>
      <c r="G241" s="166">
        <f>C241*INDEX(Tabela1[IPCA (dez/1993 = 100)],MATCH(EOMONTH($J$2,0),Tabela1[Data padronizada],0))/INDEX(Tabela1[IPCA (dez/1993 = 100)],MATCH(EOMONTH($A241,0),Tabela1[Data padronizada],0))</f>
        <v>130.31799093058839</v>
      </c>
      <c r="H241" s="166">
        <f>D241*INDEX(Tabela1[IPCA (dez/1993 = 100)],MATCH(EOMONTH($J$2,0),Tabela1[Data padronizada],0))/INDEX(Tabela1[IPCA (dez/1993 = 100)],MATCH(EOMONTH($A241,0),Tabela1[Data padronizada],0))</f>
        <v>130.31799093058839</v>
      </c>
      <c r="I241" s="166">
        <f>E241*INDEX(Tabela1[IPCA (dez/1993 = 100)],MATCH(EOMONTH($J$2,0),Tabela1[Data padronizada],0))/INDEX(Tabela1[IPCA (dez/1993 = 100)],MATCH(EOMONTH($A241,0),Tabela1[Data padronizada],0))</f>
        <v>99.987137626930036</v>
      </c>
      <c r="J241" s="166">
        <f>F241*INDEX(Tabela1[IPCA (dez/1993 = 100)],MATCH(EOMONTH($J$2,0),Tabela1[Data padronizada],0))/INDEX(Tabela1[IPCA (dez/1993 = 100)],MATCH(EOMONTH($A241,0),Tabela1[Data padronizada],0))</f>
        <v>130.31799093058839</v>
      </c>
    </row>
    <row r="242" spans="1:10" x14ac:dyDescent="0.2">
      <c r="A242" s="161">
        <v>44105</v>
      </c>
      <c r="B242" s="131">
        <f t="shared" si="8"/>
        <v>10</v>
      </c>
      <c r="C242" s="162">
        <v>288.64</v>
      </c>
      <c r="D242" s="162">
        <v>288.64</v>
      </c>
      <c r="E242" s="162">
        <v>182.12</v>
      </c>
      <c r="F242" s="162">
        <v>288.64</v>
      </c>
      <c r="G242" s="166">
        <f>C242*INDEX(Tabela1[IPCA (dez/1993 = 100)],MATCH(EOMONTH($J$2,0),Tabela1[Data padronizada],0))/INDEX(Tabela1[IPCA (dez/1993 = 100)],MATCH(EOMONTH($A242,0),Tabela1[Data padronizada],0))</f>
        <v>369.83585680345413</v>
      </c>
      <c r="H242" s="166">
        <f>D242*INDEX(Tabela1[IPCA (dez/1993 = 100)],MATCH(EOMONTH($J$2,0),Tabela1[Data padronizada],0))/INDEX(Tabela1[IPCA (dez/1993 = 100)],MATCH(EOMONTH($A242,0),Tabela1[Data padronizada],0))</f>
        <v>369.83585680345413</v>
      </c>
      <c r="I242" s="166">
        <f>E242*INDEX(Tabela1[IPCA (dez/1993 = 100)],MATCH(EOMONTH($J$2,0),Tabela1[Data padronizada],0))/INDEX(Tabela1[IPCA (dez/1993 = 100)],MATCH(EOMONTH($A242,0),Tabela1[Data padronizada],0))</f>
        <v>233.35125499253422</v>
      </c>
      <c r="J242" s="166">
        <f>F242*INDEX(Tabela1[IPCA (dez/1993 = 100)],MATCH(EOMONTH($J$2,0),Tabela1[Data padronizada],0))/INDEX(Tabela1[IPCA (dez/1993 = 100)],MATCH(EOMONTH($A242,0),Tabela1[Data padronizada],0))</f>
        <v>369.83585680345413</v>
      </c>
    </row>
    <row r="243" spans="1:10" x14ac:dyDescent="0.2">
      <c r="A243" s="161">
        <v>44136</v>
      </c>
      <c r="B243" s="131">
        <f t="shared" si="8"/>
        <v>11</v>
      </c>
      <c r="C243" s="162">
        <v>502.7</v>
      </c>
      <c r="D243" s="162">
        <v>502.7</v>
      </c>
      <c r="E243" s="162">
        <v>242.52</v>
      </c>
      <c r="F243" s="162">
        <v>502.7</v>
      </c>
      <c r="G243" s="166">
        <f>C243*INDEX(Tabela1[IPCA (dez/1993 = 100)],MATCH(EOMONTH($J$2,0),Tabela1[Data padronizada],0))/INDEX(Tabela1[IPCA (dez/1993 = 100)],MATCH(EOMONTH($A243,0),Tabela1[Data padronizada],0))</f>
        <v>638.42987959580933</v>
      </c>
      <c r="H243" s="166">
        <f>D243*INDEX(Tabela1[IPCA (dez/1993 = 100)],MATCH(EOMONTH($J$2,0),Tabela1[Data padronizada],0))/INDEX(Tabela1[IPCA (dez/1993 = 100)],MATCH(EOMONTH($A243,0),Tabela1[Data padronizada],0))</f>
        <v>638.42987959580933</v>
      </c>
      <c r="I243" s="166">
        <f>E243*INDEX(Tabela1[IPCA (dez/1993 = 100)],MATCH(EOMONTH($J$2,0),Tabela1[Data padronizada],0))/INDEX(Tabela1[IPCA (dez/1993 = 100)],MATCH(EOMONTH($A243,0),Tabela1[Data padronizada],0))</f>
        <v>308.00082434767393</v>
      </c>
      <c r="J243" s="166">
        <f>F243*INDEX(Tabela1[IPCA (dez/1993 = 100)],MATCH(EOMONTH($J$2,0),Tabela1[Data padronizada],0))/INDEX(Tabela1[IPCA (dez/1993 = 100)],MATCH(EOMONTH($A243,0),Tabela1[Data padronizada],0))</f>
        <v>638.42987959580933</v>
      </c>
    </row>
    <row r="244" spans="1:10" x14ac:dyDescent="0.2">
      <c r="A244" s="161">
        <v>44166</v>
      </c>
      <c r="B244" s="131">
        <f t="shared" si="8"/>
        <v>12</v>
      </c>
      <c r="C244" s="162">
        <v>267.49</v>
      </c>
      <c r="D244" s="162">
        <v>267.49</v>
      </c>
      <c r="E244" s="162">
        <v>265.01</v>
      </c>
      <c r="F244" s="162">
        <v>267.49</v>
      </c>
      <c r="G244" s="166">
        <f>C244*INDEX(Tabela1[IPCA (dez/1993 = 100)],MATCH(EOMONTH($J$2,0),Tabela1[Data padronizada],0))/INDEX(Tabela1[IPCA (dez/1993 = 100)],MATCH(EOMONTH($A244,0),Tabela1[Data padronizada],0))</f>
        <v>335.18761428193773</v>
      </c>
      <c r="H244" s="166">
        <f>D244*INDEX(Tabela1[IPCA (dez/1993 = 100)],MATCH(EOMONTH($J$2,0),Tabela1[Data padronizada],0))/INDEX(Tabela1[IPCA (dez/1993 = 100)],MATCH(EOMONTH($A244,0),Tabela1[Data padronizada],0))</f>
        <v>335.18761428193773</v>
      </c>
      <c r="I244" s="166">
        <f>E244*INDEX(Tabela1[IPCA (dez/1993 = 100)],MATCH(EOMONTH($J$2,0),Tabela1[Data padronizada],0))/INDEX(Tabela1[IPCA (dez/1993 = 100)],MATCH(EOMONTH($A244,0),Tabela1[Data padronizada],0))</f>
        <v>332.07996433831664</v>
      </c>
      <c r="J244" s="166">
        <f>F244*INDEX(Tabela1[IPCA (dez/1993 = 100)],MATCH(EOMONTH($J$2,0),Tabela1[Data padronizada],0))/INDEX(Tabela1[IPCA (dez/1993 = 100)],MATCH(EOMONTH($A244,0),Tabela1[Data padronizada],0))</f>
        <v>335.18761428193773</v>
      </c>
    </row>
    <row r="245" spans="1:10" x14ac:dyDescent="0.2">
      <c r="A245" s="161">
        <v>44197</v>
      </c>
      <c r="B245" s="131">
        <f t="shared" si="8"/>
        <v>1</v>
      </c>
      <c r="C245" s="162">
        <v>242.72</v>
      </c>
      <c r="D245" s="162">
        <v>240.37</v>
      </c>
      <c r="E245" s="162">
        <v>239.02</v>
      </c>
      <c r="F245" s="162">
        <v>240.4</v>
      </c>
      <c r="G245" s="166">
        <f>C245*INDEX(Tabela1[IPCA (dez/1993 = 100)],MATCH(EOMONTH($J$2,0),Tabela1[Data padronizada],0))/INDEX(Tabela1[IPCA (dez/1993 = 100)],MATCH(EOMONTH($A245,0),Tabela1[Data padronizada],0))</f>
        <v>303.39031208236094</v>
      </c>
      <c r="H245" s="166">
        <f>D245*INDEX(Tabela1[IPCA (dez/1993 = 100)],MATCH(EOMONTH($J$2,0),Tabela1[Data padronizada],0))/INDEX(Tabela1[IPCA (dez/1993 = 100)],MATCH(EOMONTH($A245,0),Tabela1[Data padronizada],0))</f>
        <v>300.45290588017917</v>
      </c>
      <c r="I245" s="166">
        <f>E245*INDEX(Tabela1[IPCA (dez/1993 = 100)],MATCH(EOMONTH($J$2,0),Tabela1[Data padronizada],0))/INDEX(Tabela1[IPCA (dez/1993 = 100)],MATCH(EOMONTH($A245,0),Tabela1[Data padronizada],0))</f>
        <v>298.76545976403224</v>
      </c>
      <c r="J245" s="166">
        <f>F245*INDEX(Tabela1[IPCA (dez/1993 = 100)],MATCH(EOMONTH($J$2,0),Tabela1[Data padronizada],0))/INDEX(Tabela1[IPCA (dez/1993 = 100)],MATCH(EOMONTH($A245,0),Tabela1[Data padronizada],0))</f>
        <v>300.49040468276024</v>
      </c>
    </row>
    <row r="246" spans="1:10" x14ac:dyDescent="0.2">
      <c r="A246" s="161">
        <v>44228</v>
      </c>
      <c r="B246" s="131">
        <f t="shared" si="8"/>
        <v>2</v>
      </c>
      <c r="C246" s="162">
        <v>165.98</v>
      </c>
      <c r="D246" s="162">
        <v>164.4</v>
      </c>
      <c r="E246" s="162">
        <v>162.68</v>
      </c>
      <c r="F246" s="162">
        <v>162.5</v>
      </c>
      <c r="G246" s="166">
        <f>C246*INDEX(Tabela1[IPCA (dez/1993 = 100)],MATCH(EOMONTH($J$2,0),Tabela1[Data padronizada],0))/INDEX(Tabela1[IPCA (dez/1993 = 100)],MATCH(EOMONTH($A246,0),Tabela1[Data padronizada],0))</f>
        <v>205.69938304256343</v>
      </c>
      <c r="H246" s="166">
        <f>D246*INDEX(Tabela1[IPCA (dez/1993 = 100)],MATCH(EOMONTH($J$2,0),Tabela1[Data padronizada],0))/INDEX(Tabela1[IPCA (dez/1993 = 100)],MATCH(EOMONTH($A246,0),Tabela1[Data padronizada],0))</f>
        <v>203.74128552956643</v>
      </c>
      <c r="I246" s="166">
        <f>E246*INDEX(Tabela1[IPCA (dez/1993 = 100)],MATCH(EOMONTH($J$2,0),Tabela1[Data padronizada],0))/INDEX(Tabela1[IPCA (dez/1993 = 100)],MATCH(EOMONTH($A246,0),Tabela1[Data padronizada],0))</f>
        <v>201.60968570529113</v>
      </c>
      <c r="J246" s="166">
        <f>F246*INDEX(Tabela1[IPCA (dez/1993 = 100)],MATCH(EOMONTH($J$2,0),Tabela1[Data padronizada],0))/INDEX(Tabela1[IPCA (dez/1993 = 100)],MATCH(EOMONTH($A246,0),Tabela1[Data padronizada],0))</f>
        <v>201.38661130507626</v>
      </c>
    </row>
    <row r="247" spans="1:10" x14ac:dyDescent="0.2">
      <c r="A247" s="161">
        <v>44256</v>
      </c>
      <c r="B247" s="131">
        <f t="shared" si="8"/>
        <v>3</v>
      </c>
      <c r="C247" s="162">
        <v>109.02</v>
      </c>
      <c r="D247" s="162">
        <v>110.28</v>
      </c>
      <c r="E247" s="162">
        <v>78.02</v>
      </c>
      <c r="F247" s="162">
        <v>55.57</v>
      </c>
      <c r="G247" s="166">
        <f>C247*INDEX(Tabela1[IPCA (dez/1993 = 100)],MATCH(EOMONTH($J$2,0),Tabela1[Data padronizada],0))/INDEX(Tabela1[IPCA (dez/1993 = 100)],MATCH(EOMONTH($A247,0),Tabela1[Data padronizada],0))</f>
        <v>133.86376205345815</v>
      </c>
      <c r="H247" s="166">
        <f>D247*INDEX(Tabela1[IPCA (dez/1993 = 100)],MATCH(EOMONTH($J$2,0),Tabela1[Data padronizada],0))/INDEX(Tabela1[IPCA (dez/1993 = 100)],MATCH(EOMONTH($A247,0),Tabela1[Data padronizada],0))</f>
        <v>135.41089414103251</v>
      </c>
      <c r="I247" s="166">
        <f>E247*INDEX(Tabela1[IPCA (dez/1993 = 100)],MATCH(EOMONTH($J$2,0),Tabela1[Data padronizada],0))/INDEX(Tabela1[IPCA (dez/1993 = 100)],MATCH(EOMONTH($A247,0),Tabela1[Data padronizada],0))</f>
        <v>95.799401168692029</v>
      </c>
      <c r="J247" s="166">
        <f>F247*INDEX(Tabela1[IPCA (dez/1993 = 100)],MATCH(EOMONTH($J$2,0),Tabela1[Data padronizada],0))/INDEX(Tabela1[IPCA (dez/1993 = 100)],MATCH(EOMONTH($A247,0),Tabela1[Data padronizada],0))</f>
        <v>68.233436592466234</v>
      </c>
    </row>
    <row r="248" spans="1:10" x14ac:dyDescent="0.2">
      <c r="A248" s="161">
        <v>44287</v>
      </c>
      <c r="B248" s="131">
        <f t="shared" si="8"/>
        <v>4</v>
      </c>
      <c r="C248" s="162">
        <v>132.63</v>
      </c>
      <c r="D248" s="162">
        <v>136.91999999999999</v>
      </c>
      <c r="E248" s="162">
        <v>88.55</v>
      </c>
      <c r="F248" s="162">
        <v>77.27</v>
      </c>
      <c r="G248" s="166">
        <f>C248*INDEX(Tabela1[IPCA (dez/1993 = 100)],MATCH(EOMONTH($J$2,0),Tabela1[Data padronizada],0))/INDEX(Tabela1[IPCA (dez/1993 = 100)],MATCH(EOMONTH($A248,0),Tabela1[Data padronizada],0))</f>
        <v>162.35082957533933</v>
      </c>
      <c r="H248" s="166">
        <f>D248*INDEX(Tabela1[IPCA (dez/1993 = 100)],MATCH(EOMONTH($J$2,0),Tabela1[Data padronizada],0))/INDEX(Tabela1[IPCA (dez/1993 = 100)],MATCH(EOMONTH($A248,0),Tabela1[Data padronizada],0))</f>
        <v>167.60216832885067</v>
      </c>
      <c r="I248" s="166">
        <f>E248*INDEX(Tabela1[IPCA (dez/1993 = 100)],MATCH(EOMONTH($J$2,0),Tabela1[Data padronizada],0))/INDEX(Tabela1[IPCA (dez/1993 = 100)],MATCH(EOMONTH($A248,0),Tabela1[Data padronizada],0))</f>
        <v>108.39301786093871</v>
      </c>
      <c r="J248" s="166">
        <f>F248*INDEX(Tabela1[IPCA (dez/1993 = 100)],MATCH(EOMONTH($J$2,0),Tabela1[Data padronizada],0))/INDEX(Tabela1[IPCA (dez/1993 = 100)],MATCH(EOMONTH($A248,0),Tabela1[Data padronizada],0))</f>
        <v>94.585301977580258</v>
      </c>
    </row>
    <row r="249" spans="1:10" x14ac:dyDescent="0.2">
      <c r="A249" s="161">
        <v>44317</v>
      </c>
      <c r="B249" s="131">
        <f t="shared" si="8"/>
        <v>5</v>
      </c>
      <c r="C249" s="162">
        <v>218.7</v>
      </c>
      <c r="D249" s="162">
        <v>226.16</v>
      </c>
      <c r="E249" s="162">
        <v>189.32</v>
      </c>
      <c r="F249" s="162">
        <v>189.12</v>
      </c>
      <c r="G249" s="166">
        <f>C249*INDEX(Tabela1[IPCA (dez/1993 = 100)],MATCH(EOMONTH($J$2,0),Tabela1[Data padronizada],0))/INDEX(Tabela1[IPCA (dez/1993 = 100)],MATCH(EOMONTH($A249,0),Tabela1[Data padronizada],0))</f>
        <v>265.50424475046867</v>
      </c>
      <c r="H249" s="166">
        <f>D249*INDEX(Tabela1[IPCA (dez/1993 = 100)],MATCH(EOMONTH($J$2,0),Tabela1[Data padronizada],0))/INDEX(Tabela1[IPCA (dez/1993 = 100)],MATCH(EOMONTH($A249,0),Tabela1[Data padronizada],0))</f>
        <v>274.56076814250571</v>
      </c>
      <c r="I249" s="166">
        <f>E249*INDEX(Tabela1[IPCA (dez/1993 = 100)],MATCH(EOMONTH($J$2,0),Tabela1[Data padronizada],0))/INDEX(Tabela1[IPCA (dez/1993 = 100)],MATCH(EOMONTH($A249,0),Tabela1[Data padronizada],0))</f>
        <v>229.83659632445691</v>
      </c>
      <c r="J249" s="166">
        <f>F249*INDEX(Tabela1[IPCA (dez/1993 = 100)],MATCH(EOMONTH($J$2,0),Tabela1[Data padronizada],0))/INDEX(Tabela1[IPCA (dez/1993 = 100)],MATCH(EOMONTH($A249,0),Tabela1[Data padronizada],0))</f>
        <v>229.59379408874548</v>
      </c>
    </row>
    <row r="250" spans="1:10" x14ac:dyDescent="0.2">
      <c r="A250" s="161">
        <v>44348</v>
      </c>
      <c r="B250" s="131">
        <f t="shared" si="8"/>
        <v>6</v>
      </c>
      <c r="C250" s="162">
        <v>336.99</v>
      </c>
      <c r="D250" s="162">
        <v>336.99</v>
      </c>
      <c r="E250" s="162">
        <v>328.76</v>
      </c>
      <c r="F250" s="162">
        <v>335.72</v>
      </c>
      <c r="G250" s="166">
        <f>C250*INDEX(Tabela1[IPCA (dez/1993 = 100)],MATCH(EOMONTH($J$2,0),Tabela1[Data padronizada],0))/INDEX(Tabela1[IPCA (dez/1993 = 100)],MATCH(EOMONTH($A250,0),Tabela1[Data padronizada],0))</f>
        <v>406.95275392635682</v>
      </c>
      <c r="H250" s="166">
        <f>D250*INDEX(Tabela1[IPCA (dez/1993 = 100)],MATCH(EOMONTH($J$2,0),Tabela1[Data padronizada],0))/INDEX(Tabela1[IPCA (dez/1993 = 100)],MATCH(EOMONTH($A250,0),Tabela1[Data padronizada],0))</f>
        <v>406.95275392635682</v>
      </c>
      <c r="I250" s="166">
        <f>E250*INDEX(Tabela1[IPCA (dez/1993 = 100)],MATCH(EOMONTH($J$2,0),Tabela1[Data padronizada],0))/INDEX(Tabela1[IPCA (dez/1993 = 100)],MATCH(EOMONTH($A250,0),Tabela1[Data padronizada],0))</f>
        <v>397.0141172759698</v>
      </c>
      <c r="J250" s="166">
        <f>F250*INDEX(Tabela1[IPCA (dez/1993 = 100)],MATCH(EOMONTH($J$2,0),Tabela1[Data padronizada],0))/INDEX(Tabela1[IPCA (dez/1993 = 100)],MATCH(EOMONTH($A250,0),Tabela1[Data padronizada],0))</f>
        <v>405.41908824640649</v>
      </c>
    </row>
    <row r="251" spans="1:10" x14ac:dyDescent="0.2">
      <c r="A251" s="161">
        <v>44378</v>
      </c>
      <c r="B251" s="131">
        <f t="shared" si="8"/>
        <v>7</v>
      </c>
      <c r="C251" s="162">
        <v>583.88</v>
      </c>
      <c r="D251" s="162">
        <v>583.88</v>
      </c>
      <c r="E251" s="162">
        <v>583.88</v>
      </c>
      <c r="F251" s="162">
        <v>583.88</v>
      </c>
      <c r="G251" s="166">
        <f>C251*INDEX(Tabela1[IPCA (dez/1993 = 100)],MATCH(EOMONTH($J$2,0),Tabela1[Data padronizada],0))/INDEX(Tabela1[IPCA (dez/1993 = 100)],MATCH(EOMONTH($A251,0),Tabela1[Data padronizada],0))</f>
        <v>698.39540032650291</v>
      </c>
      <c r="H251" s="166">
        <f>D251*INDEX(Tabela1[IPCA (dez/1993 = 100)],MATCH(EOMONTH($J$2,0),Tabela1[Data padronizada],0))/INDEX(Tabela1[IPCA (dez/1993 = 100)],MATCH(EOMONTH($A251,0),Tabela1[Data padronizada],0))</f>
        <v>698.39540032650291</v>
      </c>
      <c r="I251" s="166">
        <f>E251*INDEX(Tabela1[IPCA (dez/1993 = 100)],MATCH(EOMONTH($J$2,0),Tabela1[Data padronizada],0))/INDEX(Tabela1[IPCA (dez/1993 = 100)],MATCH(EOMONTH($A251,0),Tabela1[Data padronizada],0))</f>
        <v>698.39540032650291</v>
      </c>
      <c r="J251" s="166">
        <f>F251*INDEX(Tabela1[IPCA (dez/1993 = 100)],MATCH(EOMONTH($J$2,0),Tabela1[Data padronizada],0))/INDEX(Tabela1[IPCA (dez/1993 = 100)],MATCH(EOMONTH($A251,0),Tabela1[Data padronizada],0))</f>
        <v>698.39540032650291</v>
      </c>
    </row>
    <row r="252" spans="1:10" x14ac:dyDescent="0.2">
      <c r="A252" s="161">
        <v>44409</v>
      </c>
      <c r="B252" s="131">
        <f t="shared" si="8"/>
        <v>8</v>
      </c>
      <c r="C252" s="162">
        <v>583.88</v>
      </c>
      <c r="D252" s="162">
        <v>583.88</v>
      </c>
      <c r="E252" s="162">
        <v>583.88</v>
      </c>
      <c r="F252" s="162">
        <v>583.88</v>
      </c>
      <c r="G252" s="166">
        <f>C252*INDEX(Tabela1[IPCA (dez/1993 = 100)],MATCH(EOMONTH($J$2,0),Tabela1[Data padronizada],0))/INDEX(Tabela1[IPCA (dez/1993 = 100)],MATCH(EOMONTH($A252,0),Tabela1[Data padronizada],0))</f>
        <v>692.37185068200574</v>
      </c>
      <c r="H252" s="166">
        <f>D252*INDEX(Tabela1[IPCA (dez/1993 = 100)],MATCH(EOMONTH($J$2,0),Tabela1[Data padronizada],0))/INDEX(Tabela1[IPCA (dez/1993 = 100)],MATCH(EOMONTH($A252,0),Tabela1[Data padronizada],0))</f>
        <v>692.37185068200574</v>
      </c>
      <c r="I252" s="166">
        <f>E252*INDEX(Tabela1[IPCA (dez/1993 = 100)],MATCH(EOMONTH($J$2,0),Tabela1[Data padronizada],0))/INDEX(Tabela1[IPCA (dez/1993 = 100)],MATCH(EOMONTH($A252,0),Tabela1[Data padronizada],0))</f>
        <v>692.37185068200574</v>
      </c>
      <c r="J252" s="166">
        <f>F252*INDEX(Tabela1[IPCA (dez/1993 = 100)],MATCH(EOMONTH($J$2,0),Tabela1[Data padronizada],0))/INDEX(Tabela1[IPCA (dez/1993 = 100)],MATCH(EOMONTH($A252,0),Tabela1[Data padronizada],0))</f>
        <v>692.37185068200574</v>
      </c>
    </row>
    <row r="253" spans="1:10" x14ac:dyDescent="0.2">
      <c r="A253" s="161">
        <v>44440</v>
      </c>
      <c r="B253" s="131">
        <f t="shared" si="8"/>
        <v>9</v>
      </c>
      <c r="C253" s="162">
        <v>577.37</v>
      </c>
      <c r="D253" s="162">
        <v>577.37</v>
      </c>
      <c r="E253" s="162">
        <v>570.39</v>
      </c>
      <c r="F253" s="162">
        <v>577.37</v>
      </c>
      <c r="G253" s="166">
        <f>C253*INDEX(Tabela1[IPCA (dez/1993 = 100)],MATCH(EOMONTH($J$2,0),Tabela1[Data padronizada],0))/INDEX(Tabela1[IPCA (dez/1993 = 100)],MATCH(EOMONTH($A253,0),Tabela1[Data padronizada],0))</f>
        <v>676.80156813100484</v>
      </c>
      <c r="H253" s="166">
        <f>D253*INDEX(Tabela1[IPCA (dez/1993 = 100)],MATCH(EOMONTH($J$2,0),Tabela1[Data padronizada],0))/INDEX(Tabela1[IPCA (dez/1993 = 100)],MATCH(EOMONTH($A253,0),Tabela1[Data padronizada],0))</f>
        <v>676.80156813100484</v>
      </c>
      <c r="I253" s="166">
        <f>E253*INDEX(Tabela1[IPCA (dez/1993 = 100)],MATCH(EOMONTH($J$2,0),Tabela1[Data padronizada],0))/INDEX(Tabela1[IPCA (dez/1993 = 100)],MATCH(EOMONTH($A253,0),Tabela1[Data padronizada],0))</f>
        <v>668.61950992646632</v>
      </c>
      <c r="J253" s="166">
        <f>F253*INDEX(Tabela1[IPCA (dez/1993 = 100)],MATCH(EOMONTH($J$2,0),Tabela1[Data padronizada],0))/INDEX(Tabela1[IPCA (dez/1993 = 100)],MATCH(EOMONTH($A253,0),Tabela1[Data padronizada],0))</f>
        <v>676.80156813100484</v>
      </c>
    </row>
    <row r="254" spans="1:10" x14ac:dyDescent="0.2">
      <c r="A254" s="161">
        <v>44470</v>
      </c>
      <c r="B254" s="131">
        <f t="shared" si="8"/>
        <v>10</v>
      </c>
      <c r="C254" s="162">
        <v>249.36</v>
      </c>
      <c r="D254" s="162">
        <v>249.36</v>
      </c>
      <c r="E254" s="162">
        <v>248.97</v>
      </c>
      <c r="F254" s="162">
        <v>249.36</v>
      </c>
      <c r="G254" s="166">
        <f>C254*INDEX(Tabela1[IPCA (dez/1993 = 100)],MATCH(EOMONTH($J$2,0),Tabela1[Data padronizada],0))/INDEX(Tabela1[IPCA (dez/1993 = 100)],MATCH(EOMONTH($A254,0),Tabela1[Data padronizada],0))</f>
        <v>288.69488468075986</v>
      </c>
      <c r="H254" s="166">
        <f>D254*INDEX(Tabela1[IPCA (dez/1993 = 100)],MATCH(EOMONTH($J$2,0),Tabela1[Data padronizada],0))/INDEX(Tabela1[IPCA (dez/1993 = 100)],MATCH(EOMONTH($A254,0),Tabela1[Data padronizada],0))</f>
        <v>288.69488468075986</v>
      </c>
      <c r="I254" s="166">
        <f>E254*INDEX(Tabela1[IPCA (dez/1993 = 100)],MATCH(EOMONTH($J$2,0),Tabela1[Data padronizada],0))/INDEX(Tabela1[IPCA (dez/1993 = 100)],MATCH(EOMONTH($A254,0),Tabela1[Data padronizada],0))</f>
        <v>288.24336476968551</v>
      </c>
      <c r="J254" s="166">
        <f>F254*INDEX(Tabela1[IPCA (dez/1993 = 100)],MATCH(EOMONTH($J$2,0),Tabela1[Data padronizada],0))/INDEX(Tabela1[IPCA (dez/1993 = 100)],MATCH(EOMONTH($A254,0),Tabela1[Data padronizada],0))</f>
        <v>288.69488468075986</v>
      </c>
    </row>
    <row r="255" spans="1:10" x14ac:dyDescent="0.2">
      <c r="A255" s="161">
        <v>44501</v>
      </c>
      <c r="B255" s="131">
        <f t="shared" si="8"/>
        <v>11</v>
      </c>
      <c r="C255" s="162">
        <v>88.1</v>
      </c>
      <c r="D255" s="162">
        <v>88.1</v>
      </c>
      <c r="E255" s="162">
        <v>88.08</v>
      </c>
      <c r="F255" s="162">
        <v>88.1</v>
      </c>
      <c r="G255" s="166">
        <f>C255*INDEX(Tabela1[IPCA (dez/1993 = 100)],MATCH(EOMONTH($J$2,0),Tabela1[Data padronizada],0))/INDEX(Tabela1[IPCA (dez/1993 = 100)],MATCH(EOMONTH($A255,0),Tabela1[Data padronizada],0))</f>
        <v>101.03726638455879</v>
      </c>
      <c r="H255" s="166">
        <f>D255*INDEX(Tabela1[IPCA (dez/1993 = 100)],MATCH(EOMONTH($J$2,0),Tabela1[Data padronizada],0))/INDEX(Tabela1[IPCA (dez/1993 = 100)],MATCH(EOMONTH($A255,0),Tabela1[Data padronizada],0))</f>
        <v>101.03726638455879</v>
      </c>
      <c r="I255" s="166">
        <f>E255*INDEX(Tabela1[IPCA (dez/1993 = 100)],MATCH(EOMONTH($J$2,0),Tabela1[Data padronizada],0))/INDEX(Tabela1[IPCA (dez/1993 = 100)],MATCH(EOMONTH($A255,0),Tabela1[Data padronizada],0))</f>
        <v>101.01432943418774</v>
      </c>
      <c r="J255" s="166">
        <f>F255*INDEX(Tabela1[IPCA (dez/1993 = 100)],MATCH(EOMONTH($J$2,0),Tabela1[Data padronizada],0))/INDEX(Tabela1[IPCA (dez/1993 = 100)],MATCH(EOMONTH($A255,0),Tabela1[Data padronizada],0))</f>
        <v>101.03726638455879</v>
      </c>
    </row>
    <row r="256" spans="1:10" x14ac:dyDescent="0.2">
      <c r="A256" s="161">
        <v>44531</v>
      </c>
      <c r="B256" s="131">
        <f t="shared" si="8"/>
        <v>12</v>
      </c>
      <c r="C256" s="162">
        <v>66.67</v>
      </c>
      <c r="D256" s="162">
        <v>66.67</v>
      </c>
      <c r="E256" s="162">
        <v>66.459999999999994</v>
      </c>
      <c r="F256" s="162">
        <v>66.31</v>
      </c>
      <c r="G256" s="166">
        <f>C256*INDEX(Tabela1[IPCA (dez/1993 = 100)],MATCH(EOMONTH($J$2,0),Tabela1[Data padronizada],0))/INDEX(Tabela1[IPCA (dez/1993 = 100)],MATCH(EOMONTH($A256,0),Tabela1[Data padronizada],0))</f>
        <v>75.906240204312397</v>
      </c>
      <c r="H256" s="166">
        <f>D256*INDEX(Tabela1[IPCA (dez/1993 = 100)],MATCH(EOMONTH($J$2,0),Tabela1[Data padronizada],0))/INDEX(Tabela1[IPCA (dez/1993 = 100)],MATCH(EOMONTH($A256,0),Tabela1[Data padronizada],0))</f>
        <v>75.906240204312397</v>
      </c>
      <c r="I256" s="166">
        <f>E256*INDEX(Tabela1[IPCA (dez/1993 = 100)],MATCH(EOMONTH($J$2,0),Tabela1[Data padronizada],0))/INDEX(Tabela1[IPCA (dez/1993 = 100)],MATCH(EOMONTH($A256,0),Tabela1[Data padronizada],0))</f>
        <v>75.667147502303905</v>
      </c>
      <c r="J256" s="166">
        <f>F256*INDEX(Tabela1[IPCA (dez/1993 = 100)],MATCH(EOMONTH($J$2,0),Tabela1[Data padronizada],0))/INDEX(Tabela1[IPCA (dez/1993 = 100)],MATCH(EOMONTH($A256,0),Tabela1[Data padronizada],0))</f>
        <v>75.496367000869284</v>
      </c>
    </row>
    <row r="257" spans="1:10" x14ac:dyDescent="0.2">
      <c r="A257" s="161">
        <v>44562</v>
      </c>
      <c r="B257" s="131">
        <f t="shared" si="8"/>
        <v>1</v>
      </c>
      <c r="C257" s="162">
        <v>62.91</v>
      </c>
      <c r="D257" s="162">
        <v>62.92</v>
      </c>
      <c r="E257" s="162">
        <v>57.22</v>
      </c>
      <c r="F257" s="162">
        <v>55.71</v>
      </c>
      <c r="G257" s="166">
        <f>C257*INDEX(Tabela1[IPCA (dez/1993 = 100)],MATCH(EOMONTH($J$2,0),Tabela1[Data padronizada],0))/INDEX(Tabela1[IPCA (dez/1993 = 100)],MATCH(EOMONTH($A257,0),Tabela1[Data padronizada],0))</f>
        <v>71.240622175199775</v>
      </c>
      <c r="H257" s="166">
        <f>D257*INDEX(Tabela1[IPCA (dez/1993 = 100)],MATCH(EOMONTH($J$2,0),Tabela1[Data padronizada],0))/INDEX(Tabela1[IPCA (dez/1993 = 100)],MATCH(EOMONTH($A257,0),Tabela1[Data padronizada],0))</f>
        <v>71.251946387912412</v>
      </c>
      <c r="I257" s="166">
        <f>E257*INDEX(Tabela1[IPCA (dez/1993 = 100)],MATCH(EOMONTH($J$2,0),Tabela1[Data padronizada],0))/INDEX(Tabela1[IPCA (dez/1993 = 100)],MATCH(EOMONTH($A257,0),Tabela1[Data padronizada],0))</f>
        <v>64.797145141709294</v>
      </c>
      <c r="J257" s="166">
        <f>F257*INDEX(Tabela1[IPCA (dez/1993 = 100)],MATCH(EOMONTH($J$2,0),Tabela1[Data padronizada],0))/INDEX(Tabela1[IPCA (dez/1993 = 100)],MATCH(EOMONTH($A257,0),Tabela1[Data padronizada],0))</f>
        <v>63.087189022101086</v>
      </c>
    </row>
    <row r="258" spans="1:10" x14ac:dyDescent="0.2">
      <c r="A258" s="161">
        <v>44593</v>
      </c>
      <c r="B258" s="131">
        <f t="shared" si="8"/>
        <v>2</v>
      </c>
      <c r="C258" s="162">
        <v>55.7</v>
      </c>
      <c r="D258" s="162">
        <v>55.7</v>
      </c>
      <c r="E258" s="162">
        <v>55.7</v>
      </c>
      <c r="F258" s="162">
        <v>55.7</v>
      </c>
      <c r="G258" s="166">
        <f>C258*INDEX(Tabela1[IPCA (dez/1993 = 100)],MATCH(EOMONTH($J$2,0),Tabela1[Data padronizada],0))/INDEX(Tabela1[IPCA (dez/1993 = 100)],MATCH(EOMONTH($A258,0),Tabela1[Data padronizada],0))</f>
        <v>62.445130517888302</v>
      </c>
      <c r="H258" s="166">
        <f>D258*INDEX(Tabela1[IPCA (dez/1993 = 100)],MATCH(EOMONTH($J$2,0),Tabela1[Data padronizada],0))/INDEX(Tabela1[IPCA (dez/1993 = 100)],MATCH(EOMONTH($A258,0),Tabela1[Data padronizada],0))</f>
        <v>62.445130517888302</v>
      </c>
      <c r="I258" s="166">
        <f>E258*INDEX(Tabela1[IPCA (dez/1993 = 100)],MATCH(EOMONTH($J$2,0),Tabela1[Data padronizada],0))/INDEX(Tabela1[IPCA (dez/1993 = 100)],MATCH(EOMONTH($A258,0),Tabela1[Data padronizada],0))</f>
        <v>62.445130517888302</v>
      </c>
      <c r="J258" s="166">
        <f>F258*INDEX(Tabela1[IPCA (dez/1993 = 100)],MATCH(EOMONTH($J$2,0),Tabela1[Data padronizada],0))/INDEX(Tabela1[IPCA (dez/1993 = 100)],MATCH(EOMONTH($A258,0),Tabela1[Data padronizada],0))</f>
        <v>62.445130517888302</v>
      </c>
    </row>
    <row r="259" spans="1:10" x14ac:dyDescent="0.2">
      <c r="A259" s="161">
        <v>44621</v>
      </c>
      <c r="B259" s="131">
        <f t="shared" si="8"/>
        <v>3</v>
      </c>
      <c r="C259" s="162">
        <v>55.7</v>
      </c>
      <c r="D259" s="162">
        <v>55.7</v>
      </c>
      <c r="E259" s="162">
        <v>55.7</v>
      </c>
      <c r="F259" s="162">
        <v>55.7</v>
      </c>
      <c r="G259" s="166">
        <f>C259*INDEX(Tabela1[IPCA (dez/1993 = 100)],MATCH(EOMONTH($J$2,0),Tabela1[Data padronizada],0))/INDEX(Tabela1[IPCA (dez/1993 = 100)],MATCH(EOMONTH($A259,0),Tabela1[Data padronizada],0))</f>
        <v>61.449615971044651</v>
      </c>
      <c r="H259" s="166">
        <f>D259*INDEX(Tabela1[IPCA (dez/1993 = 100)],MATCH(EOMONTH($J$2,0),Tabela1[Data padronizada],0))/INDEX(Tabela1[IPCA (dez/1993 = 100)],MATCH(EOMONTH($A259,0),Tabela1[Data padronizada],0))</f>
        <v>61.449615971044651</v>
      </c>
      <c r="I259" s="166">
        <f>E259*INDEX(Tabela1[IPCA (dez/1993 = 100)],MATCH(EOMONTH($J$2,0),Tabela1[Data padronizada],0))/INDEX(Tabela1[IPCA (dez/1993 = 100)],MATCH(EOMONTH($A259,0),Tabela1[Data padronizada],0))</f>
        <v>61.449615971044651</v>
      </c>
      <c r="J259" s="166">
        <f>F259*INDEX(Tabela1[IPCA (dez/1993 = 100)],MATCH(EOMONTH($J$2,0),Tabela1[Data padronizada],0))/INDEX(Tabela1[IPCA (dez/1993 = 100)],MATCH(EOMONTH($A259,0),Tabela1[Data padronizada],0))</f>
        <v>61.449615971044651</v>
      </c>
    </row>
    <row r="260" spans="1:10" x14ac:dyDescent="0.2">
      <c r="A260" s="161">
        <v>44652</v>
      </c>
      <c r="B260" s="131">
        <f t="shared" si="8"/>
        <v>4</v>
      </c>
      <c r="C260" s="162">
        <v>55.7</v>
      </c>
      <c r="D260" s="162">
        <v>55.7</v>
      </c>
      <c r="E260" s="162">
        <v>55.7</v>
      </c>
      <c r="F260" s="162">
        <v>55.7</v>
      </c>
      <c r="G260" s="166">
        <f>C260*INDEX(Tabela1[IPCA (dez/1993 = 100)],MATCH(EOMONTH($J$2,0),Tabela1[Data padronizada],0))/INDEX(Tabela1[IPCA (dez/1993 = 100)],MATCH(EOMONTH($A260,0),Tabela1[Data padronizada],0))</f>
        <v>60.805071221768237</v>
      </c>
      <c r="H260" s="166">
        <f>D260*INDEX(Tabela1[IPCA (dez/1993 = 100)],MATCH(EOMONTH($J$2,0),Tabela1[Data padronizada],0))/INDEX(Tabela1[IPCA (dez/1993 = 100)],MATCH(EOMONTH($A260,0),Tabela1[Data padronizada],0))</f>
        <v>60.805071221768237</v>
      </c>
      <c r="I260" s="166">
        <f>E260*INDEX(Tabela1[IPCA (dez/1993 = 100)],MATCH(EOMONTH($J$2,0),Tabela1[Data padronizada],0))/INDEX(Tabela1[IPCA (dez/1993 = 100)],MATCH(EOMONTH($A260,0),Tabela1[Data padronizada],0))</f>
        <v>60.805071221768237</v>
      </c>
      <c r="J260" s="166">
        <f>F260*INDEX(Tabela1[IPCA (dez/1993 = 100)],MATCH(EOMONTH($J$2,0),Tabela1[Data padronizada],0))/INDEX(Tabela1[IPCA (dez/1993 = 100)],MATCH(EOMONTH($A260,0),Tabela1[Data padronizada],0))</f>
        <v>60.805071221768237</v>
      </c>
    </row>
    <row r="261" spans="1:10" x14ac:dyDescent="0.2">
      <c r="A261" s="161">
        <v>44682</v>
      </c>
      <c r="B261" s="131">
        <f t="shared" ref="B261:B324" si="9">MONTH(A261)</f>
        <v>5</v>
      </c>
      <c r="C261" s="162">
        <v>55.7</v>
      </c>
      <c r="D261" s="162">
        <v>55.7</v>
      </c>
      <c r="E261" s="162">
        <v>55.7</v>
      </c>
      <c r="F261" s="162">
        <v>55.7</v>
      </c>
      <c r="G261" s="166">
        <f>C261*INDEX(Tabela1[IPCA (dez/1993 = 100)],MATCH(EOMONTH($J$2,0),Tabela1[Data padronizada],0))/INDEX(Tabela1[IPCA (dez/1993 = 100)],MATCH(EOMONTH($A261,0),Tabela1[Data padronizada],0))</f>
        <v>60.520619908683784</v>
      </c>
      <c r="H261" s="166">
        <f>D261*INDEX(Tabela1[IPCA (dez/1993 = 100)],MATCH(EOMONTH($J$2,0),Tabela1[Data padronizada],0))/INDEX(Tabela1[IPCA (dez/1993 = 100)],MATCH(EOMONTH($A261,0),Tabela1[Data padronizada],0))</f>
        <v>60.520619908683784</v>
      </c>
      <c r="I261" s="166">
        <f>E261*INDEX(Tabela1[IPCA (dez/1993 = 100)],MATCH(EOMONTH($J$2,0),Tabela1[Data padronizada],0))/INDEX(Tabela1[IPCA (dez/1993 = 100)],MATCH(EOMONTH($A261,0),Tabela1[Data padronizada],0))</f>
        <v>60.520619908683784</v>
      </c>
      <c r="J261" s="166">
        <f>F261*INDEX(Tabela1[IPCA (dez/1993 = 100)],MATCH(EOMONTH($J$2,0),Tabela1[Data padronizada],0))/INDEX(Tabela1[IPCA (dez/1993 = 100)],MATCH(EOMONTH($A261,0),Tabela1[Data padronizada],0))</f>
        <v>60.520619908683784</v>
      </c>
    </row>
    <row r="262" spans="1:10" x14ac:dyDescent="0.2">
      <c r="A262" s="161">
        <v>44713</v>
      </c>
      <c r="B262" s="131">
        <f t="shared" si="9"/>
        <v>6</v>
      </c>
      <c r="C262" s="162">
        <v>55.71</v>
      </c>
      <c r="D262" s="162">
        <v>55.71</v>
      </c>
      <c r="E262" s="162">
        <v>55.71</v>
      </c>
      <c r="F262" s="162">
        <v>55.71</v>
      </c>
      <c r="G262" s="166">
        <f>C262*INDEX(Tabela1[IPCA (dez/1993 = 100)],MATCH(EOMONTH($J$2,0),Tabela1[Data padronizada],0))/INDEX(Tabela1[IPCA (dez/1993 = 100)],MATCH(EOMONTH($A262,0),Tabela1[Data padronizada],0))</f>
        <v>60.128589093612767</v>
      </c>
      <c r="H262" s="166">
        <f>D262*INDEX(Tabela1[IPCA (dez/1993 = 100)],MATCH(EOMONTH($J$2,0),Tabela1[Data padronizada],0))/INDEX(Tabela1[IPCA (dez/1993 = 100)],MATCH(EOMONTH($A262,0),Tabela1[Data padronizada],0))</f>
        <v>60.128589093612767</v>
      </c>
      <c r="I262" s="166">
        <f>E262*INDEX(Tabela1[IPCA (dez/1993 = 100)],MATCH(EOMONTH($J$2,0),Tabela1[Data padronizada],0))/INDEX(Tabela1[IPCA (dez/1993 = 100)],MATCH(EOMONTH($A262,0),Tabela1[Data padronizada],0))</f>
        <v>60.128589093612767</v>
      </c>
      <c r="J262" s="166">
        <f>F262*INDEX(Tabela1[IPCA (dez/1993 = 100)],MATCH(EOMONTH($J$2,0),Tabela1[Data padronizada],0))/INDEX(Tabela1[IPCA (dez/1993 = 100)],MATCH(EOMONTH($A262,0),Tabela1[Data padronizada],0))</f>
        <v>60.128589093612767</v>
      </c>
    </row>
    <row r="263" spans="1:10" x14ac:dyDescent="0.2">
      <c r="A263" s="161">
        <v>44743</v>
      </c>
      <c r="B263" s="131">
        <f t="shared" si="9"/>
        <v>7</v>
      </c>
      <c r="C263" s="162">
        <v>66.319999999999993</v>
      </c>
      <c r="D263" s="162">
        <v>66.319999999999993</v>
      </c>
      <c r="E263" s="162">
        <v>66.3</v>
      </c>
      <c r="F263" s="162">
        <v>66.319999999999993</v>
      </c>
      <c r="G263" s="166">
        <f>C263*INDEX(Tabela1[IPCA (dez/1993 = 100)],MATCH(EOMONTH($J$2,0),Tabela1[Data padronizada],0))/INDEX(Tabela1[IPCA (dez/1993 = 100)],MATCH(EOMONTH($A263,0),Tabela1[Data padronizada],0))</f>
        <v>72.070191564188733</v>
      </c>
      <c r="H263" s="166">
        <f>D263*INDEX(Tabela1[IPCA (dez/1993 = 100)],MATCH(EOMONTH($J$2,0),Tabela1[Data padronizada],0))/INDEX(Tabela1[IPCA (dez/1993 = 100)],MATCH(EOMONTH($A263,0),Tabela1[Data padronizada],0))</f>
        <v>72.070191564188733</v>
      </c>
      <c r="I263" s="166">
        <f>E263*INDEX(Tabela1[IPCA (dez/1993 = 100)],MATCH(EOMONTH($J$2,0),Tabela1[Data padronizada],0))/INDEX(Tabela1[IPCA (dez/1993 = 100)],MATCH(EOMONTH($A263,0),Tabela1[Data padronizada],0))</f>
        <v>72.048457489531273</v>
      </c>
      <c r="J263" s="166">
        <f>F263*INDEX(Tabela1[IPCA (dez/1993 = 100)],MATCH(EOMONTH($J$2,0),Tabela1[Data padronizada],0))/INDEX(Tabela1[IPCA (dez/1993 = 100)],MATCH(EOMONTH($A263,0),Tabela1[Data padronizada],0))</f>
        <v>72.070191564188733</v>
      </c>
    </row>
    <row r="264" spans="1:10" x14ac:dyDescent="0.2">
      <c r="A264" s="161">
        <v>44774</v>
      </c>
      <c r="B264" s="131">
        <f t="shared" si="9"/>
        <v>8</v>
      </c>
      <c r="C264" s="162">
        <v>76.900000000000006</v>
      </c>
      <c r="D264" s="162">
        <v>76.900000000000006</v>
      </c>
      <c r="E264" s="162">
        <v>76.900000000000006</v>
      </c>
      <c r="F264" s="162">
        <v>76.900000000000006</v>
      </c>
      <c r="G264" s="166">
        <f>C264*INDEX(Tabela1[IPCA (dez/1993 = 100)],MATCH(EOMONTH($J$2,0),Tabela1[Data padronizada],0))/INDEX(Tabela1[IPCA (dez/1993 = 100)],MATCH(EOMONTH($A264,0),Tabela1[Data padronizada],0))</f>
        <v>83.86940742259587</v>
      </c>
      <c r="H264" s="166">
        <f>D264*INDEX(Tabela1[IPCA (dez/1993 = 100)],MATCH(EOMONTH($J$2,0),Tabela1[Data padronizada],0))/INDEX(Tabela1[IPCA (dez/1993 = 100)],MATCH(EOMONTH($A264,0),Tabela1[Data padronizada],0))</f>
        <v>83.86940742259587</v>
      </c>
      <c r="I264" s="166">
        <f>E264*INDEX(Tabela1[IPCA (dez/1993 = 100)],MATCH(EOMONTH($J$2,0),Tabela1[Data padronizada],0))/INDEX(Tabela1[IPCA (dez/1993 = 100)],MATCH(EOMONTH($A264,0),Tabela1[Data padronizada],0))</f>
        <v>83.86940742259587</v>
      </c>
      <c r="J264" s="166">
        <f>F264*INDEX(Tabela1[IPCA (dez/1993 = 100)],MATCH(EOMONTH($J$2,0),Tabela1[Data padronizada],0))/INDEX(Tabela1[IPCA (dez/1993 = 100)],MATCH(EOMONTH($A264,0),Tabela1[Data padronizada],0))</f>
        <v>83.86940742259587</v>
      </c>
    </row>
    <row r="265" spans="1:10" x14ac:dyDescent="0.2">
      <c r="A265" s="161">
        <v>44805</v>
      </c>
      <c r="B265" s="131">
        <f t="shared" si="9"/>
        <v>9</v>
      </c>
      <c r="C265" s="162">
        <v>56.08</v>
      </c>
      <c r="D265" s="162">
        <v>56.08</v>
      </c>
      <c r="E265" s="162">
        <v>56.08</v>
      </c>
      <c r="F265" s="162">
        <v>56.08</v>
      </c>
      <c r="G265" s="166">
        <f>C265*INDEX(Tabela1[IPCA (dez/1993 = 100)],MATCH(EOMONTH($J$2,0),Tabela1[Data padronizada],0))/INDEX(Tabela1[IPCA (dez/1993 = 100)],MATCH(EOMONTH($A265,0),Tabela1[Data padronizada],0))</f>
        <v>61.340410590329562</v>
      </c>
      <c r="H265" s="166">
        <f>D265*INDEX(Tabela1[IPCA (dez/1993 = 100)],MATCH(EOMONTH($J$2,0),Tabela1[Data padronizada],0))/INDEX(Tabela1[IPCA (dez/1993 = 100)],MATCH(EOMONTH($A265,0),Tabela1[Data padronizada],0))</f>
        <v>61.340410590329562</v>
      </c>
      <c r="I265" s="166">
        <f>E265*INDEX(Tabela1[IPCA (dez/1993 = 100)],MATCH(EOMONTH($J$2,0),Tabela1[Data padronizada],0))/INDEX(Tabela1[IPCA (dez/1993 = 100)],MATCH(EOMONTH($A265,0),Tabela1[Data padronizada],0))</f>
        <v>61.340410590329562</v>
      </c>
      <c r="J265" s="166">
        <f>F265*INDEX(Tabela1[IPCA (dez/1993 = 100)],MATCH(EOMONTH($J$2,0),Tabela1[Data padronizada],0))/INDEX(Tabela1[IPCA (dez/1993 = 100)],MATCH(EOMONTH($A265,0),Tabela1[Data padronizada],0))</f>
        <v>61.340410590329562</v>
      </c>
    </row>
    <row r="266" spans="1:10" x14ac:dyDescent="0.2">
      <c r="A266" s="161">
        <v>44835</v>
      </c>
      <c r="B266" s="131">
        <f t="shared" si="9"/>
        <v>10</v>
      </c>
      <c r="C266" s="162">
        <v>55.7</v>
      </c>
      <c r="D266" s="162">
        <v>55.7</v>
      </c>
      <c r="E266" s="162">
        <v>55.7</v>
      </c>
      <c r="F266" s="162">
        <v>55.7</v>
      </c>
      <c r="G266" s="166">
        <f>C266*INDEX(Tabela1[IPCA (dez/1993 = 100)],MATCH(EOMONTH($J$2,0),Tabela1[Data padronizada],0))/INDEX(Tabela1[IPCA (dez/1993 = 100)],MATCH(EOMONTH($A266,0),Tabela1[Data padronizada],0))</f>
        <v>60.567370898246395</v>
      </c>
      <c r="H266" s="166">
        <f>D266*INDEX(Tabela1[IPCA (dez/1993 = 100)],MATCH(EOMONTH($J$2,0),Tabela1[Data padronizada],0))/INDEX(Tabela1[IPCA (dez/1993 = 100)],MATCH(EOMONTH($A266,0),Tabela1[Data padronizada],0))</f>
        <v>60.567370898246395</v>
      </c>
      <c r="I266" s="166">
        <f>E266*INDEX(Tabela1[IPCA (dez/1993 = 100)],MATCH(EOMONTH($J$2,0),Tabela1[Data padronizada],0))/INDEX(Tabela1[IPCA (dez/1993 = 100)],MATCH(EOMONTH($A266,0),Tabela1[Data padronizada],0))</f>
        <v>60.567370898246395</v>
      </c>
      <c r="J266" s="166">
        <f>F266*INDEX(Tabela1[IPCA (dez/1993 = 100)],MATCH(EOMONTH($J$2,0),Tabela1[Data padronizada],0))/INDEX(Tabela1[IPCA (dez/1993 = 100)],MATCH(EOMONTH($A266,0),Tabela1[Data padronizada],0))</f>
        <v>60.567370898246395</v>
      </c>
    </row>
    <row r="267" spans="1:10" x14ac:dyDescent="0.2">
      <c r="A267" s="161">
        <v>44866</v>
      </c>
      <c r="B267" s="131">
        <f t="shared" si="9"/>
        <v>11</v>
      </c>
      <c r="C267" s="162">
        <v>55.7</v>
      </c>
      <c r="D267" s="162">
        <v>55.7</v>
      </c>
      <c r="E267" s="162">
        <v>55.7</v>
      </c>
      <c r="F267" s="162">
        <v>55.7</v>
      </c>
      <c r="G267" s="166">
        <f>C267*INDEX(Tabela1[IPCA (dez/1993 = 100)],MATCH(EOMONTH($J$2,0),Tabela1[Data padronizada],0))/INDEX(Tabela1[IPCA (dez/1993 = 100)],MATCH(EOMONTH($A267,0),Tabela1[Data padronizada],0))</f>
        <v>60.32008221690343</v>
      </c>
      <c r="H267" s="166">
        <f>D267*INDEX(Tabela1[IPCA (dez/1993 = 100)],MATCH(EOMONTH($J$2,0),Tabela1[Data padronizada],0))/INDEX(Tabela1[IPCA (dez/1993 = 100)],MATCH(EOMONTH($A267,0),Tabela1[Data padronizada],0))</f>
        <v>60.32008221690343</v>
      </c>
      <c r="I267" s="166">
        <f>E267*INDEX(Tabela1[IPCA (dez/1993 = 100)],MATCH(EOMONTH($J$2,0),Tabela1[Data padronizada],0))/INDEX(Tabela1[IPCA (dez/1993 = 100)],MATCH(EOMONTH($A267,0),Tabela1[Data padronizada],0))</f>
        <v>60.32008221690343</v>
      </c>
      <c r="J267" s="166">
        <f>F267*INDEX(Tabela1[IPCA (dez/1993 = 100)],MATCH(EOMONTH($J$2,0),Tabela1[Data padronizada],0))/INDEX(Tabela1[IPCA (dez/1993 = 100)],MATCH(EOMONTH($A267,0),Tabela1[Data padronizada],0))</f>
        <v>60.32008221690343</v>
      </c>
    </row>
    <row r="268" spans="1:10" x14ac:dyDescent="0.2">
      <c r="A268" s="161">
        <v>44896</v>
      </c>
      <c r="B268" s="131">
        <f t="shared" si="9"/>
        <v>12</v>
      </c>
      <c r="C268" s="162">
        <v>55.7</v>
      </c>
      <c r="D268" s="162">
        <v>55.7</v>
      </c>
      <c r="E268" s="162">
        <v>55.7</v>
      </c>
      <c r="F268" s="162">
        <v>55.7</v>
      </c>
      <c r="G268" s="166">
        <f>C268*INDEX(Tabela1[IPCA (dez/1993 = 100)],MATCH(EOMONTH($J$2,0),Tabela1[Data padronizada],0))/INDEX(Tabela1[IPCA (dez/1993 = 100)],MATCH(EOMONTH($A268,0),Tabela1[Data padronizada],0))</f>
        <v>59.948421013609639</v>
      </c>
      <c r="H268" s="166">
        <f>D268*INDEX(Tabela1[IPCA (dez/1993 = 100)],MATCH(EOMONTH($J$2,0),Tabela1[Data padronizada],0))/INDEX(Tabela1[IPCA (dez/1993 = 100)],MATCH(EOMONTH($A268,0),Tabela1[Data padronizada],0))</f>
        <v>59.948421013609639</v>
      </c>
      <c r="I268" s="166">
        <f>E268*INDEX(Tabela1[IPCA (dez/1993 = 100)],MATCH(EOMONTH($J$2,0),Tabela1[Data padronizada],0))/INDEX(Tabela1[IPCA (dez/1993 = 100)],MATCH(EOMONTH($A268,0),Tabela1[Data padronizada],0))</f>
        <v>59.948421013609639</v>
      </c>
      <c r="J268" s="166">
        <f>F268*INDEX(Tabela1[IPCA (dez/1993 = 100)],MATCH(EOMONTH($J$2,0),Tabela1[Data padronizada],0))/INDEX(Tabela1[IPCA (dez/1993 = 100)],MATCH(EOMONTH($A268,0),Tabela1[Data padronizada],0))</f>
        <v>59.948421013609639</v>
      </c>
    </row>
    <row r="269" spans="1:10" x14ac:dyDescent="0.2">
      <c r="A269" s="161">
        <v>44927</v>
      </c>
      <c r="B269" s="131">
        <f t="shared" si="9"/>
        <v>1</v>
      </c>
      <c r="C269" s="162">
        <v>69.040000000000006</v>
      </c>
      <c r="D269" s="162">
        <v>69.040000000000006</v>
      </c>
      <c r="E269" s="162">
        <v>69.040000000000006</v>
      </c>
      <c r="F269" s="162">
        <v>69.040000000000006</v>
      </c>
      <c r="G269" s="166">
        <f>C269*INDEX(Tabela1[IPCA (dez/1993 = 100)],MATCH(EOMONTH($J$2,0),Tabela1[Data padronizada],0))/INDEX(Tabela1[IPCA (dez/1993 = 100)],MATCH(EOMONTH($A269,0),Tabela1[Data padronizada],0))</f>
        <v>73.914191752197183</v>
      </c>
      <c r="H269" s="166">
        <f>D269*INDEX(Tabela1[IPCA (dez/1993 = 100)],MATCH(EOMONTH($J$2,0),Tabela1[Data padronizada],0))/INDEX(Tabela1[IPCA (dez/1993 = 100)],MATCH(EOMONTH($A269,0),Tabela1[Data padronizada],0))</f>
        <v>73.914191752197183</v>
      </c>
      <c r="I269" s="166">
        <f>E269*INDEX(Tabela1[IPCA (dez/1993 = 100)],MATCH(EOMONTH($J$2,0),Tabela1[Data padronizada],0))/INDEX(Tabela1[IPCA (dez/1993 = 100)],MATCH(EOMONTH($A269,0),Tabela1[Data padronizada],0))</f>
        <v>73.914191752197183</v>
      </c>
      <c r="J269" s="166">
        <f>F269*INDEX(Tabela1[IPCA (dez/1993 = 100)],MATCH(EOMONTH($J$2,0),Tabela1[Data padronizada],0))/INDEX(Tabela1[IPCA (dez/1993 = 100)],MATCH(EOMONTH($A269,0),Tabela1[Data padronizada],0))</f>
        <v>73.914191752197183</v>
      </c>
    </row>
    <row r="270" spans="1:10" x14ac:dyDescent="0.2">
      <c r="A270" s="161">
        <v>44958</v>
      </c>
      <c r="B270" s="131">
        <f t="shared" si="9"/>
        <v>2</v>
      </c>
      <c r="C270" s="162">
        <v>69.040000000000006</v>
      </c>
      <c r="D270" s="162">
        <v>69.040000000000006</v>
      </c>
      <c r="E270" s="162">
        <v>69.040000000000006</v>
      </c>
      <c r="F270" s="162">
        <v>69.040000000000006</v>
      </c>
      <c r="G270" s="166">
        <f>C270*INDEX(Tabela1[IPCA (dez/1993 = 100)],MATCH(EOMONTH($J$2,0),Tabela1[Data padronizada],0))/INDEX(Tabela1[IPCA (dez/1993 = 100)],MATCH(EOMONTH($A270,0),Tabela1[Data padronizada],0))</f>
        <v>73.298490736804595</v>
      </c>
      <c r="H270" s="166">
        <f>D270*INDEX(Tabela1[IPCA (dez/1993 = 100)],MATCH(EOMONTH($J$2,0),Tabela1[Data padronizada],0))/INDEX(Tabela1[IPCA (dez/1993 = 100)],MATCH(EOMONTH($A270,0),Tabela1[Data padronizada],0))</f>
        <v>73.298490736804595</v>
      </c>
      <c r="I270" s="166">
        <f>E270*INDEX(Tabela1[IPCA (dez/1993 = 100)],MATCH(EOMONTH($J$2,0),Tabela1[Data padronizada],0))/INDEX(Tabela1[IPCA (dez/1993 = 100)],MATCH(EOMONTH($A270,0),Tabela1[Data padronizada],0))</f>
        <v>73.298490736804595</v>
      </c>
      <c r="J270" s="166">
        <f>F270*INDEX(Tabela1[IPCA (dez/1993 = 100)],MATCH(EOMONTH($J$2,0),Tabela1[Data padronizada],0))/INDEX(Tabela1[IPCA (dez/1993 = 100)],MATCH(EOMONTH($A270,0),Tabela1[Data padronizada],0))</f>
        <v>73.298490736804595</v>
      </c>
    </row>
    <row r="271" spans="1:10" x14ac:dyDescent="0.2">
      <c r="A271" s="161">
        <v>44986</v>
      </c>
      <c r="B271" s="131">
        <f t="shared" si="9"/>
        <v>3</v>
      </c>
      <c r="C271" s="162">
        <v>69.040000000000006</v>
      </c>
      <c r="D271" s="162">
        <v>69.040000000000006</v>
      </c>
      <c r="E271" s="162">
        <v>69.040000000000006</v>
      </c>
      <c r="F271" s="162">
        <v>69.040000000000006</v>
      </c>
      <c r="G271" s="166">
        <f>C271*INDEX(Tabela1[IPCA (dez/1993 = 100)],MATCH(EOMONTH($J$2,0),Tabela1[Data padronizada],0))/INDEX(Tabela1[IPCA (dez/1993 = 100)],MATCH(EOMONTH($A271,0),Tabela1[Data padronizada],0))</f>
        <v>72.781716121984928</v>
      </c>
      <c r="H271" s="166">
        <f>D271*INDEX(Tabela1[IPCA (dez/1993 = 100)],MATCH(EOMONTH($J$2,0),Tabela1[Data padronizada],0))/INDEX(Tabela1[IPCA (dez/1993 = 100)],MATCH(EOMONTH($A271,0),Tabela1[Data padronizada],0))</f>
        <v>72.781716121984928</v>
      </c>
      <c r="I271" s="166">
        <f>E271*INDEX(Tabela1[IPCA (dez/1993 = 100)],MATCH(EOMONTH($J$2,0),Tabela1[Data padronizada],0))/INDEX(Tabela1[IPCA (dez/1993 = 100)],MATCH(EOMONTH($A271,0),Tabela1[Data padronizada],0))</f>
        <v>72.781716121984928</v>
      </c>
      <c r="J271" s="166">
        <f>F271*INDEX(Tabela1[IPCA (dez/1993 = 100)],MATCH(EOMONTH($J$2,0),Tabela1[Data padronizada],0))/INDEX(Tabela1[IPCA (dez/1993 = 100)],MATCH(EOMONTH($A271,0),Tabela1[Data padronizada],0))</f>
        <v>72.781716121984928</v>
      </c>
    </row>
    <row r="272" spans="1:10" x14ac:dyDescent="0.2">
      <c r="A272" s="161">
        <v>45017</v>
      </c>
      <c r="B272" s="131">
        <f t="shared" si="9"/>
        <v>4</v>
      </c>
      <c r="C272" s="162">
        <v>69.040000000000006</v>
      </c>
      <c r="D272" s="162">
        <v>69.040000000000006</v>
      </c>
      <c r="E272" s="162">
        <v>69.040000000000006</v>
      </c>
      <c r="F272" s="162">
        <v>69.040000000000006</v>
      </c>
      <c r="G272" s="166">
        <f>C272*INDEX(Tabela1[IPCA (dez/1993 = 100)],MATCH(EOMONTH($J$2,0),Tabela1[Data padronizada],0))/INDEX(Tabela1[IPCA (dez/1993 = 100)],MATCH(EOMONTH($A272,0),Tabela1[Data padronizada],0))</f>
        <v>72.340428421696885</v>
      </c>
      <c r="H272" s="166">
        <f>D272*INDEX(Tabela1[IPCA (dez/1993 = 100)],MATCH(EOMONTH($J$2,0),Tabela1[Data padronizada],0))/INDEX(Tabela1[IPCA (dez/1993 = 100)],MATCH(EOMONTH($A272,0),Tabela1[Data padronizada],0))</f>
        <v>72.340428421696885</v>
      </c>
      <c r="I272" s="166">
        <f>E272*INDEX(Tabela1[IPCA (dez/1993 = 100)],MATCH(EOMONTH($J$2,0),Tabela1[Data padronizada],0))/INDEX(Tabela1[IPCA (dez/1993 = 100)],MATCH(EOMONTH($A272,0),Tabela1[Data padronizada],0))</f>
        <v>72.340428421696885</v>
      </c>
      <c r="J272" s="166">
        <f>F272*INDEX(Tabela1[IPCA (dez/1993 = 100)],MATCH(EOMONTH($J$2,0),Tabela1[Data padronizada],0))/INDEX(Tabela1[IPCA (dez/1993 = 100)],MATCH(EOMONTH($A272,0),Tabela1[Data padronizada],0))</f>
        <v>72.340428421696885</v>
      </c>
    </row>
    <row r="273" spans="1:10" x14ac:dyDescent="0.2">
      <c r="A273" s="161">
        <v>45047</v>
      </c>
      <c r="B273" s="131">
        <f t="shared" si="9"/>
        <v>5</v>
      </c>
      <c r="C273" s="162">
        <v>69.040000000000006</v>
      </c>
      <c r="D273" s="162">
        <v>69.040000000000006</v>
      </c>
      <c r="E273" s="162">
        <v>69.040000000000006</v>
      </c>
      <c r="F273" s="162">
        <v>69.040000000000006</v>
      </c>
      <c r="G273" s="166">
        <f>C273*INDEX(Tabela1[IPCA (dez/1993 = 100)],MATCH(EOMONTH($J$2,0),Tabela1[Data padronizada],0))/INDEX(Tabela1[IPCA (dez/1993 = 100)],MATCH(EOMONTH($A273,0),Tabela1[Data padronizada],0))</f>
        <v>72.174481132075485</v>
      </c>
      <c r="H273" s="166">
        <f>D273*INDEX(Tabela1[IPCA (dez/1993 = 100)],MATCH(EOMONTH($J$2,0),Tabela1[Data padronizada],0))/INDEX(Tabela1[IPCA (dez/1993 = 100)],MATCH(EOMONTH($A273,0),Tabela1[Data padronizada],0))</f>
        <v>72.174481132075485</v>
      </c>
      <c r="I273" s="166">
        <f>E273*INDEX(Tabela1[IPCA (dez/1993 = 100)],MATCH(EOMONTH($J$2,0),Tabela1[Data padronizada],0))/INDEX(Tabela1[IPCA (dez/1993 = 100)],MATCH(EOMONTH($A273,0),Tabela1[Data padronizada],0))</f>
        <v>72.174481132075485</v>
      </c>
      <c r="J273" s="166">
        <f>F273*INDEX(Tabela1[IPCA (dez/1993 = 100)],MATCH(EOMONTH($J$2,0),Tabela1[Data padronizada],0))/INDEX(Tabela1[IPCA (dez/1993 = 100)],MATCH(EOMONTH($A273,0),Tabela1[Data padronizada],0))</f>
        <v>72.174481132075485</v>
      </c>
    </row>
    <row r="274" spans="1:10" x14ac:dyDescent="0.2">
      <c r="A274" s="161">
        <v>45078</v>
      </c>
      <c r="B274" s="131">
        <f t="shared" si="9"/>
        <v>6</v>
      </c>
      <c r="C274" s="162">
        <v>69.040000000000006</v>
      </c>
      <c r="D274" s="162">
        <v>69.040000000000006</v>
      </c>
      <c r="E274" s="162">
        <v>69.040000000000006</v>
      </c>
      <c r="F274" s="162">
        <v>69.040000000000006</v>
      </c>
      <c r="G274" s="166">
        <f>C274*INDEX(Tabela1[IPCA (dez/1993 = 100)],MATCH(EOMONTH($J$2,0),Tabela1[Data padronizada],0))/INDEX(Tabela1[IPCA (dez/1993 = 100)],MATCH(EOMONTH($A274,0),Tabela1[Data padronizada],0))</f>
        <v>72.232242824645851</v>
      </c>
      <c r="H274" s="166">
        <f>D274*INDEX(Tabela1[IPCA (dez/1993 = 100)],MATCH(EOMONTH($J$2,0),Tabela1[Data padronizada],0))/INDEX(Tabela1[IPCA (dez/1993 = 100)],MATCH(EOMONTH($A274,0),Tabela1[Data padronizada],0))</f>
        <v>72.232242824645851</v>
      </c>
      <c r="I274" s="166">
        <f>E274*INDEX(Tabela1[IPCA (dez/1993 = 100)],MATCH(EOMONTH($J$2,0),Tabela1[Data padronizada],0))/INDEX(Tabela1[IPCA (dez/1993 = 100)],MATCH(EOMONTH($A274,0),Tabela1[Data padronizada],0))</f>
        <v>72.232242824645851</v>
      </c>
      <c r="J274" s="166">
        <f>F274*INDEX(Tabela1[IPCA (dez/1993 = 100)],MATCH(EOMONTH($J$2,0),Tabela1[Data padronizada],0))/INDEX(Tabela1[IPCA (dez/1993 = 100)],MATCH(EOMONTH($A274,0),Tabela1[Data padronizada],0))</f>
        <v>72.232242824645851</v>
      </c>
    </row>
    <row r="275" spans="1:10" x14ac:dyDescent="0.2">
      <c r="A275" s="161">
        <v>45108</v>
      </c>
      <c r="B275" s="131">
        <f t="shared" si="9"/>
        <v>7</v>
      </c>
      <c r="C275" s="162">
        <v>69.040000000000006</v>
      </c>
      <c r="D275" s="162">
        <v>69.040000000000006</v>
      </c>
      <c r="E275" s="162">
        <v>69.040000000000006</v>
      </c>
      <c r="F275" s="162">
        <v>69.040000000000006</v>
      </c>
      <c r="G275" s="166">
        <f>C275*INDEX(Tabela1[IPCA (dez/1993 = 100)],MATCH(EOMONTH($J$2,0),Tabela1[Data padronizada],0))/INDEX(Tabela1[IPCA (dez/1993 = 100)],MATCH(EOMONTH($A275,0),Tabela1[Data padronizada],0))</f>
        <v>72.145689013398453</v>
      </c>
      <c r="H275" s="166">
        <f>D275*INDEX(Tabela1[IPCA (dez/1993 = 100)],MATCH(EOMONTH($J$2,0),Tabela1[Data padronizada],0))/INDEX(Tabela1[IPCA (dez/1993 = 100)],MATCH(EOMONTH($A275,0),Tabela1[Data padronizada],0))</f>
        <v>72.145689013398453</v>
      </c>
      <c r="I275" s="166">
        <f>E275*INDEX(Tabela1[IPCA (dez/1993 = 100)],MATCH(EOMONTH($J$2,0),Tabela1[Data padronizada],0))/INDEX(Tabela1[IPCA (dez/1993 = 100)],MATCH(EOMONTH($A275,0),Tabela1[Data padronizada],0))</f>
        <v>72.145689013398453</v>
      </c>
      <c r="J275" s="166">
        <f>F275*INDEX(Tabela1[IPCA (dez/1993 = 100)],MATCH(EOMONTH($J$2,0),Tabela1[Data padronizada],0))/INDEX(Tabela1[IPCA (dez/1993 = 100)],MATCH(EOMONTH($A275,0),Tabela1[Data padronizada],0))</f>
        <v>72.145689013398453</v>
      </c>
    </row>
    <row r="276" spans="1:10" x14ac:dyDescent="0.2">
      <c r="A276" s="161">
        <v>45139</v>
      </c>
      <c r="B276" s="131">
        <f t="shared" si="9"/>
        <v>8</v>
      </c>
      <c r="C276" s="162">
        <v>69.040000000000006</v>
      </c>
      <c r="D276" s="162">
        <v>69.040000000000006</v>
      </c>
      <c r="E276" s="162">
        <v>69.040000000000006</v>
      </c>
      <c r="F276" s="162">
        <v>69.040000000000006</v>
      </c>
      <c r="G276" s="166">
        <f>C276*INDEX(Tabela1[IPCA (dez/1993 = 100)],MATCH(EOMONTH($J$2,0),Tabela1[Data padronizada],0))/INDEX(Tabela1[IPCA (dez/1993 = 100)],MATCH(EOMONTH($A276,0),Tabela1[Data padronizada],0))</f>
        <v>71.980094444643967</v>
      </c>
      <c r="H276" s="166">
        <f>D276*INDEX(Tabela1[IPCA (dez/1993 = 100)],MATCH(EOMONTH($J$2,0),Tabela1[Data padronizada],0))/INDEX(Tabela1[IPCA (dez/1993 = 100)],MATCH(EOMONTH($A276,0),Tabela1[Data padronizada],0))</f>
        <v>71.980094444643967</v>
      </c>
      <c r="I276" s="166">
        <f>E276*INDEX(Tabela1[IPCA (dez/1993 = 100)],MATCH(EOMONTH($J$2,0),Tabela1[Data padronizada],0))/INDEX(Tabela1[IPCA (dez/1993 = 100)],MATCH(EOMONTH($A276,0),Tabela1[Data padronizada],0))</f>
        <v>71.980094444643967</v>
      </c>
      <c r="J276" s="166">
        <f>F276*INDEX(Tabela1[IPCA (dez/1993 = 100)],MATCH(EOMONTH($J$2,0),Tabela1[Data padronizada],0))/INDEX(Tabela1[IPCA (dez/1993 = 100)],MATCH(EOMONTH($A276,0),Tabela1[Data padronizada],0))</f>
        <v>71.980094444643967</v>
      </c>
    </row>
    <row r="277" spans="1:10" x14ac:dyDescent="0.2">
      <c r="A277" s="161">
        <v>45170</v>
      </c>
      <c r="B277" s="131">
        <f t="shared" si="9"/>
        <v>9</v>
      </c>
      <c r="C277" s="162">
        <v>80.37</v>
      </c>
      <c r="D277" s="162">
        <v>80.37</v>
      </c>
      <c r="E277" s="162">
        <v>80.37</v>
      </c>
      <c r="F277" s="162">
        <v>80.37</v>
      </c>
      <c r="G277" s="166">
        <f>C277*INDEX(Tabela1[IPCA (dez/1993 = 100)],MATCH(EOMONTH($J$2,0),Tabela1[Data padronizada],0))/INDEX(Tabela1[IPCA (dez/1993 = 100)],MATCH(EOMONTH($A277,0),Tabela1[Data padronizada],0))</f>
        <v>83.575247706942321</v>
      </c>
      <c r="H277" s="166">
        <f>D277*INDEX(Tabela1[IPCA (dez/1993 = 100)],MATCH(EOMONTH($J$2,0),Tabela1[Data padronizada],0))/INDEX(Tabela1[IPCA (dez/1993 = 100)],MATCH(EOMONTH($A277,0),Tabela1[Data padronizada],0))</f>
        <v>83.575247706942321</v>
      </c>
      <c r="I277" s="166">
        <f>E277*INDEX(Tabela1[IPCA (dez/1993 = 100)],MATCH(EOMONTH($J$2,0),Tabela1[Data padronizada],0))/INDEX(Tabela1[IPCA (dez/1993 = 100)],MATCH(EOMONTH($A277,0),Tabela1[Data padronizada],0))</f>
        <v>83.575247706942321</v>
      </c>
      <c r="J277" s="166">
        <f>F277*INDEX(Tabela1[IPCA (dez/1993 = 100)],MATCH(EOMONTH($J$2,0),Tabela1[Data padronizada],0))/INDEX(Tabela1[IPCA (dez/1993 = 100)],MATCH(EOMONTH($A277,0),Tabela1[Data padronizada],0))</f>
        <v>83.575247706942321</v>
      </c>
    </row>
    <row r="278" spans="1:10" x14ac:dyDescent="0.2">
      <c r="A278" s="161">
        <v>45200</v>
      </c>
      <c r="B278" s="131">
        <f t="shared" si="9"/>
        <v>10</v>
      </c>
      <c r="C278" s="162">
        <v>74.84</v>
      </c>
      <c r="D278" s="162">
        <v>74.84</v>
      </c>
      <c r="E278" s="162">
        <v>74.84</v>
      </c>
      <c r="F278" s="162">
        <v>74.84</v>
      </c>
      <c r="G278" s="166">
        <f>C278*INDEX(Tabela1[IPCA (dez/1993 = 100)],MATCH(EOMONTH($J$2,0),Tabela1[Data padronizada],0))/INDEX(Tabela1[IPCA (dez/1993 = 100)],MATCH(EOMONTH($A278,0),Tabela1[Data padronizada],0))</f>
        <v>77.638391183818356</v>
      </c>
      <c r="H278" s="166">
        <f>D278*INDEX(Tabela1[IPCA (dez/1993 = 100)],MATCH(EOMONTH($J$2,0),Tabela1[Data padronizada],0))/INDEX(Tabela1[IPCA (dez/1993 = 100)],MATCH(EOMONTH($A278,0),Tabela1[Data padronizada],0))</f>
        <v>77.638391183818356</v>
      </c>
      <c r="I278" s="166">
        <f>E278*INDEX(Tabela1[IPCA (dez/1993 = 100)],MATCH(EOMONTH($J$2,0),Tabela1[Data padronizada],0))/INDEX(Tabela1[IPCA (dez/1993 = 100)],MATCH(EOMONTH($A278,0),Tabela1[Data padronizada],0))</f>
        <v>77.638391183818356</v>
      </c>
      <c r="J278" s="166">
        <f>F278*INDEX(Tabela1[IPCA (dez/1993 = 100)],MATCH(EOMONTH($J$2,0),Tabela1[Data padronizada],0))/INDEX(Tabela1[IPCA (dez/1993 = 100)],MATCH(EOMONTH($A278,0),Tabela1[Data padronizada],0))</f>
        <v>77.638391183818356</v>
      </c>
    </row>
    <row r="279" spans="1:10" x14ac:dyDescent="0.2">
      <c r="A279" s="161">
        <v>45231</v>
      </c>
      <c r="B279" s="131">
        <f t="shared" si="9"/>
        <v>11</v>
      </c>
      <c r="C279" s="162">
        <v>84.4</v>
      </c>
      <c r="D279" s="162">
        <v>84.4</v>
      </c>
      <c r="E279" s="162">
        <v>84.4</v>
      </c>
      <c r="F279" s="162">
        <v>84.4</v>
      </c>
      <c r="G279" s="166">
        <f>C279*INDEX(Tabela1[IPCA (dez/1993 = 100)],MATCH(EOMONTH($J$2,0),Tabela1[Data padronizada],0))/INDEX(Tabela1[IPCA (dez/1993 = 100)],MATCH(EOMONTH($A279,0),Tabela1[Data padronizada],0))</f>
        <v>87.311342948979672</v>
      </c>
      <c r="H279" s="166">
        <f>D279*INDEX(Tabela1[IPCA (dez/1993 = 100)],MATCH(EOMONTH($J$2,0),Tabela1[Data padronizada],0))/INDEX(Tabela1[IPCA (dez/1993 = 100)],MATCH(EOMONTH($A279,0),Tabela1[Data padronizada],0))</f>
        <v>87.311342948979672</v>
      </c>
      <c r="I279" s="166">
        <f>E279*INDEX(Tabela1[IPCA (dez/1993 = 100)],MATCH(EOMONTH($J$2,0),Tabela1[Data padronizada],0))/INDEX(Tabela1[IPCA (dez/1993 = 100)],MATCH(EOMONTH($A279,0),Tabela1[Data padronizada],0))</f>
        <v>87.311342948979672</v>
      </c>
      <c r="J279" s="166">
        <f>F279*INDEX(Tabela1[IPCA (dez/1993 = 100)],MATCH(EOMONTH($J$2,0),Tabela1[Data padronizada],0))/INDEX(Tabela1[IPCA (dez/1993 = 100)],MATCH(EOMONTH($A279,0),Tabela1[Data padronizada],0))</f>
        <v>87.311342948979672</v>
      </c>
    </row>
    <row r="280" spans="1:10" x14ac:dyDescent="0.2">
      <c r="A280" s="161">
        <v>45261</v>
      </c>
      <c r="B280" s="131">
        <f t="shared" si="9"/>
        <v>12</v>
      </c>
      <c r="C280" s="162">
        <v>74.09</v>
      </c>
      <c r="D280" s="162">
        <v>74.09</v>
      </c>
      <c r="E280" s="162">
        <v>74.09</v>
      </c>
      <c r="F280" s="162">
        <v>74.09</v>
      </c>
      <c r="G280" s="166">
        <f>C280*INDEX(Tabela1[IPCA (dez/1993 = 100)],MATCH(EOMONTH($J$2,0),Tabela1[Data padronizada],0))/INDEX(Tabela1[IPCA (dez/1993 = 100)],MATCH(EOMONTH($A280,0),Tabela1[Data padronizada],0))</f>
        <v>76.218867710869347</v>
      </c>
      <c r="H280" s="166">
        <f>D280*INDEX(Tabela1[IPCA (dez/1993 = 100)],MATCH(EOMONTH($J$2,0),Tabela1[Data padronizada],0))/INDEX(Tabela1[IPCA (dez/1993 = 100)],MATCH(EOMONTH($A280,0),Tabela1[Data padronizada],0))</f>
        <v>76.218867710869347</v>
      </c>
      <c r="I280" s="166">
        <f>E280*INDEX(Tabela1[IPCA (dez/1993 = 100)],MATCH(EOMONTH($J$2,0),Tabela1[Data padronizada],0))/INDEX(Tabela1[IPCA (dez/1993 = 100)],MATCH(EOMONTH($A280,0),Tabela1[Data padronizada],0))</f>
        <v>76.218867710869347</v>
      </c>
      <c r="J280" s="166">
        <f>F280*INDEX(Tabela1[IPCA (dez/1993 = 100)],MATCH(EOMONTH($J$2,0),Tabela1[Data padronizada],0))/INDEX(Tabela1[IPCA (dez/1993 = 100)],MATCH(EOMONTH($A280,0),Tabela1[Data padronizada],0))</f>
        <v>76.218867710869347</v>
      </c>
    </row>
    <row r="281" spans="1:10" x14ac:dyDescent="0.2">
      <c r="A281" s="161">
        <v>45292</v>
      </c>
      <c r="B281" s="131">
        <f t="shared" si="9"/>
        <v>1</v>
      </c>
      <c r="C281" s="162">
        <v>61.14</v>
      </c>
      <c r="D281" s="162">
        <v>61.14</v>
      </c>
      <c r="E281" s="162">
        <v>61.14</v>
      </c>
      <c r="F281" s="162">
        <v>61.14</v>
      </c>
      <c r="G281" s="166">
        <f>C281*INDEX(Tabela1[IPCA (dez/1993 = 100)],MATCH(EOMONTH($J$2,0),Tabela1[Data padronizada],0))/INDEX(Tabela1[IPCA (dez/1993 = 100)],MATCH(EOMONTH($A281,0),Tabela1[Data padronizada],0))</f>
        <v>62.633685979428734</v>
      </c>
      <c r="H281" s="166">
        <f>D281*INDEX(Tabela1[IPCA (dez/1993 = 100)],MATCH(EOMONTH($J$2,0),Tabela1[Data padronizada],0))/INDEX(Tabela1[IPCA (dez/1993 = 100)],MATCH(EOMONTH($A281,0),Tabela1[Data padronizada],0))</f>
        <v>62.633685979428734</v>
      </c>
      <c r="I281" s="166">
        <f>E281*INDEX(Tabela1[IPCA (dez/1993 = 100)],MATCH(EOMONTH($J$2,0),Tabela1[Data padronizada],0))/INDEX(Tabela1[IPCA (dez/1993 = 100)],MATCH(EOMONTH($A281,0),Tabela1[Data padronizada],0))</f>
        <v>62.633685979428734</v>
      </c>
      <c r="J281" s="166">
        <f>F281*INDEX(Tabela1[IPCA (dez/1993 = 100)],MATCH(EOMONTH($J$2,0),Tabela1[Data padronizada],0))/INDEX(Tabela1[IPCA (dez/1993 = 100)],MATCH(EOMONTH($A281,0),Tabela1[Data padronizada],0))</f>
        <v>62.633685979428734</v>
      </c>
    </row>
    <row r="282" spans="1:10" x14ac:dyDescent="0.2">
      <c r="A282" s="161">
        <v>45323</v>
      </c>
      <c r="B282" s="131">
        <f t="shared" si="9"/>
        <v>2</v>
      </c>
      <c r="C282" s="162">
        <v>61.2</v>
      </c>
      <c r="D282" s="162">
        <v>61.2</v>
      </c>
      <c r="E282" s="162">
        <v>61.2</v>
      </c>
      <c r="F282" s="162">
        <v>61.2</v>
      </c>
      <c r="G282" s="166">
        <f>C282*INDEX(Tabela1[IPCA (dez/1993 = 100)],MATCH(EOMONTH($J$2,0),Tabela1[Data padronizada],0))/INDEX(Tabela1[IPCA (dez/1993 = 100)],MATCH(EOMONTH($A282,0),Tabela1[Data padronizada],0))</f>
        <v>62.179104338329324</v>
      </c>
      <c r="H282" s="166">
        <f>D282*INDEX(Tabela1[IPCA (dez/1993 = 100)],MATCH(EOMONTH($J$2,0),Tabela1[Data padronizada],0))/INDEX(Tabela1[IPCA (dez/1993 = 100)],MATCH(EOMONTH($A282,0),Tabela1[Data padronizada],0))</f>
        <v>62.179104338329324</v>
      </c>
      <c r="I282" s="166">
        <f>E282*INDEX(Tabela1[IPCA (dez/1993 = 100)],MATCH(EOMONTH($J$2,0),Tabela1[Data padronizada],0))/INDEX(Tabela1[IPCA (dez/1993 = 100)],MATCH(EOMONTH($A282,0),Tabela1[Data padronizada],0))</f>
        <v>62.179104338329324</v>
      </c>
      <c r="J282" s="166">
        <f>F282*INDEX(Tabela1[IPCA (dez/1993 = 100)],MATCH(EOMONTH($J$2,0),Tabela1[Data padronizada],0))/INDEX(Tabela1[IPCA (dez/1993 = 100)],MATCH(EOMONTH($A282,0),Tabela1[Data padronizada],0))</f>
        <v>62.179104338329324</v>
      </c>
    </row>
    <row r="283" spans="1:10" x14ac:dyDescent="0.2">
      <c r="A283" s="161">
        <v>45352</v>
      </c>
      <c r="B283" s="131">
        <f t="shared" si="9"/>
        <v>3</v>
      </c>
      <c r="C283" s="162">
        <v>61.07</v>
      </c>
      <c r="D283" s="162">
        <v>61.07</v>
      </c>
      <c r="E283" s="162">
        <v>61.07</v>
      </c>
      <c r="F283" s="162">
        <v>61.07</v>
      </c>
      <c r="G283" s="166">
        <f>C283*INDEX(Tabela1[IPCA (dez/1993 = 100)],MATCH(EOMONTH($J$2,0),Tabela1[Data padronizada],0))/INDEX(Tabela1[IPCA (dez/1993 = 100)],MATCH(EOMONTH($A283,0),Tabela1[Data padronizada],0))</f>
        <v>61.947935593101903</v>
      </c>
      <c r="H283" s="166">
        <f>D283*INDEX(Tabela1[IPCA (dez/1993 = 100)],MATCH(EOMONTH($J$2,0),Tabela1[Data padronizada],0))/INDEX(Tabela1[IPCA (dez/1993 = 100)],MATCH(EOMONTH($A283,0),Tabela1[Data padronizada],0))</f>
        <v>61.947935593101903</v>
      </c>
      <c r="I283" s="166">
        <f>E283*INDEX(Tabela1[IPCA (dez/1993 = 100)],MATCH(EOMONTH($J$2,0),Tabela1[Data padronizada],0))/INDEX(Tabela1[IPCA (dez/1993 = 100)],MATCH(EOMONTH($A283,0),Tabela1[Data padronizada],0))</f>
        <v>61.947935593101903</v>
      </c>
      <c r="J283" s="166">
        <f>F283*INDEX(Tabela1[IPCA (dez/1993 = 100)],MATCH(EOMONTH($J$2,0),Tabela1[Data padronizada],0))/INDEX(Tabela1[IPCA (dez/1993 = 100)],MATCH(EOMONTH($A283,0),Tabela1[Data padronizada],0))</f>
        <v>61.947935593101903</v>
      </c>
    </row>
    <row r="284" spans="1:10" x14ac:dyDescent="0.2">
      <c r="A284" s="161">
        <v>45383</v>
      </c>
      <c r="B284" s="131">
        <f t="shared" si="9"/>
        <v>4</v>
      </c>
      <c r="C284" s="162">
        <v>61.07</v>
      </c>
      <c r="D284" s="162">
        <v>61.07</v>
      </c>
      <c r="E284" s="162">
        <v>61.07</v>
      </c>
      <c r="F284" s="162">
        <v>61.07</v>
      </c>
      <c r="G284" s="166">
        <f>C284*INDEX(Tabela1[IPCA (dez/1993 = 100)],MATCH(EOMONTH($J$2,0),Tabela1[Data padronizada],0))/INDEX(Tabela1[IPCA (dez/1993 = 100)],MATCH(EOMONTH($A284,0),Tabela1[Data padronizada],0))</f>
        <v>61.713449031505796</v>
      </c>
      <c r="H284" s="166">
        <f>D284*INDEX(Tabela1[IPCA (dez/1993 = 100)],MATCH(EOMONTH($J$2,0),Tabela1[Data padronizada],0))/INDEX(Tabela1[IPCA (dez/1993 = 100)],MATCH(EOMONTH($A284,0),Tabela1[Data padronizada],0))</f>
        <v>61.713449031505796</v>
      </c>
      <c r="I284" s="166">
        <f>E284*INDEX(Tabela1[IPCA (dez/1993 = 100)],MATCH(EOMONTH($J$2,0),Tabela1[Data padronizada],0))/INDEX(Tabela1[IPCA (dez/1993 = 100)],MATCH(EOMONTH($A284,0),Tabela1[Data padronizada],0))</f>
        <v>61.713449031505796</v>
      </c>
      <c r="J284" s="166">
        <f>F284*INDEX(Tabela1[IPCA (dez/1993 = 100)],MATCH(EOMONTH($J$2,0),Tabela1[Data padronizada],0))/INDEX(Tabela1[IPCA (dez/1993 = 100)],MATCH(EOMONTH($A284,0),Tabela1[Data padronizada],0))</f>
        <v>61.713449031505796</v>
      </c>
    </row>
    <row r="285" spans="1:10" x14ac:dyDescent="0.2">
      <c r="A285" s="161">
        <v>45413</v>
      </c>
      <c r="B285" s="131">
        <f t="shared" si="9"/>
        <v>5</v>
      </c>
      <c r="C285" s="162">
        <v>61.07</v>
      </c>
      <c r="D285" s="162">
        <v>61.07</v>
      </c>
      <c r="E285" s="162">
        <v>61.07</v>
      </c>
      <c r="F285" s="162">
        <v>61.07</v>
      </c>
      <c r="G285" s="166">
        <f>C285*INDEX(Tabela1[IPCA (dez/1993 = 100)],MATCH(EOMONTH($J$2,0),Tabela1[Data padronizada],0))/INDEX(Tabela1[IPCA (dez/1993 = 100)],MATCH(EOMONTH($A285,0),Tabela1[Data padronizada],0))</f>
        <v>61.430850228671744</v>
      </c>
      <c r="H285" s="166">
        <f>D285*INDEX(Tabela1[IPCA (dez/1993 = 100)],MATCH(EOMONTH($J$2,0),Tabela1[Data padronizada],0))/INDEX(Tabela1[IPCA (dez/1993 = 100)],MATCH(EOMONTH($A285,0),Tabela1[Data padronizada],0))</f>
        <v>61.430850228671744</v>
      </c>
      <c r="I285" s="166">
        <f>E285*INDEX(Tabela1[IPCA (dez/1993 = 100)],MATCH(EOMONTH($J$2,0),Tabela1[Data padronizada],0))/INDEX(Tabela1[IPCA (dez/1993 = 100)],MATCH(EOMONTH($A285,0),Tabela1[Data padronizada],0))</f>
        <v>61.430850228671744</v>
      </c>
      <c r="J285" s="166">
        <f>F285*INDEX(Tabela1[IPCA (dez/1993 = 100)],MATCH(EOMONTH($J$2,0),Tabela1[Data padronizada],0))/INDEX(Tabela1[IPCA (dez/1993 = 100)],MATCH(EOMONTH($A285,0),Tabela1[Data padronizada],0))</f>
        <v>61.430850228671744</v>
      </c>
    </row>
    <row r="286" spans="1:10" x14ac:dyDescent="0.2">
      <c r="A286" s="161">
        <v>45444</v>
      </c>
      <c r="B286" s="131">
        <f t="shared" si="9"/>
        <v>6</v>
      </c>
      <c r="C286" s="162">
        <v>66.41</v>
      </c>
      <c r="D286" s="162">
        <v>66.400000000000006</v>
      </c>
      <c r="E286" s="162">
        <v>66.400000000000006</v>
      </c>
      <c r="F286" s="162">
        <v>66.41</v>
      </c>
      <c r="G286" s="166">
        <f>C286*INDEX(Tabela1[IPCA (dez/1993 = 100)],MATCH(EOMONTH($J$2,0),Tabela1[Data padronizada],0))/INDEX(Tabela1[IPCA (dez/1993 = 100)],MATCH(EOMONTH($A286,0),Tabela1[Data padronizada],0))</f>
        <v>66.662379640740994</v>
      </c>
      <c r="H286" s="166">
        <f>D286*INDEX(Tabela1[IPCA (dez/1993 = 100)],MATCH(EOMONTH($J$2,0),Tabela1[Data padronizada],0))/INDEX(Tabela1[IPCA (dez/1993 = 100)],MATCH(EOMONTH($A286,0),Tabela1[Data padronizada],0))</f>
        <v>66.652341637482337</v>
      </c>
      <c r="I286" s="166">
        <f>E286*INDEX(Tabela1[IPCA (dez/1993 = 100)],MATCH(EOMONTH($J$2,0),Tabela1[Data padronizada],0))/INDEX(Tabela1[IPCA (dez/1993 = 100)],MATCH(EOMONTH($A286,0),Tabela1[Data padronizada],0))</f>
        <v>66.652341637482337</v>
      </c>
      <c r="J286" s="166">
        <f>F286*INDEX(Tabela1[IPCA (dez/1993 = 100)],MATCH(EOMONTH($J$2,0),Tabela1[Data padronizada],0))/INDEX(Tabela1[IPCA (dez/1993 = 100)],MATCH(EOMONTH($A286,0),Tabela1[Data padronizada],0))</f>
        <v>66.662379640740994</v>
      </c>
    </row>
    <row r="287" spans="1:10" x14ac:dyDescent="0.2">
      <c r="A287" s="161">
        <v>45474</v>
      </c>
      <c r="B287" s="131">
        <f t="shared" si="9"/>
        <v>7</v>
      </c>
      <c r="C287" s="162">
        <v>87.07</v>
      </c>
      <c r="D287" s="162">
        <v>87.05</v>
      </c>
      <c r="E287" s="162">
        <v>84.28</v>
      </c>
      <c r="F287" s="162">
        <v>87.08</v>
      </c>
      <c r="G287" s="166">
        <f>C287*INDEX(Tabela1[IPCA (dez/1993 = 100)],MATCH(EOMONTH($J$2,0),Tabela1[Data padronizada],0))/INDEX(Tabela1[IPCA (dez/1993 = 100)],MATCH(EOMONTH($A287,0),Tabela1[Data padronizada],0))</f>
        <v>87.07</v>
      </c>
      <c r="H287" s="166">
        <f>D287*INDEX(Tabela1[IPCA (dez/1993 = 100)],MATCH(EOMONTH($J$2,0),Tabela1[Data padronizada],0))/INDEX(Tabela1[IPCA (dez/1993 = 100)],MATCH(EOMONTH($A287,0),Tabela1[Data padronizada],0))</f>
        <v>87.05</v>
      </c>
      <c r="I287" s="166">
        <f>E287*INDEX(Tabela1[IPCA (dez/1993 = 100)],MATCH(EOMONTH($J$2,0),Tabela1[Data padronizada],0))/INDEX(Tabela1[IPCA (dez/1993 = 100)],MATCH(EOMONTH($A287,0),Tabela1[Data padronizada],0))</f>
        <v>84.279999999999987</v>
      </c>
      <c r="J287" s="166">
        <f>F287*INDEX(Tabela1[IPCA (dez/1993 = 100)],MATCH(EOMONTH($J$2,0),Tabela1[Data padronizada],0))/INDEX(Tabela1[IPCA (dez/1993 = 100)],MATCH(EOMONTH($A287,0),Tabela1[Data padronizada],0))</f>
        <v>87.08</v>
      </c>
    </row>
    <row r="288" spans="1:10" x14ac:dyDescent="0.2">
      <c r="A288" s="161">
        <v>45505</v>
      </c>
      <c r="B288" s="131">
        <f t="shared" ref="B288:B291" si="10">MONTH(A288)</f>
        <v>8</v>
      </c>
      <c r="C288" s="162">
        <v>118.79</v>
      </c>
      <c r="D288" s="162">
        <v>118.79</v>
      </c>
      <c r="E288" s="162">
        <v>103.82</v>
      </c>
      <c r="F288" s="162">
        <v>118.8</v>
      </c>
      <c r="G288" s="166">
        <f>C288*INDEX(Tabela1[IPCA (dez/1993 = 100)],MATCH(EOMONTH($J$2,0),Tabela1[Data padronizada],0))/INDEX(Tabela1[IPCA (dez/1993 = 100)],MATCH(EOMONTH($A288,0),Tabela1[Data padronizada],0))</f>
        <v>118.81370172970647</v>
      </c>
      <c r="H288" s="166">
        <f>D288*INDEX(Tabela1[IPCA (dez/1993 = 100)],MATCH(EOMONTH($J$2,0),Tabela1[Data padronizada],0))/INDEX(Tabela1[IPCA (dez/1993 = 100)],MATCH(EOMONTH($A288,0),Tabela1[Data padronizada],0))</f>
        <v>118.81370172970647</v>
      </c>
      <c r="I288" s="166">
        <f>E288*INDEX(Tabela1[IPCA (dez/1993 = 100)],MATCH(EOMONTH($J$2,0),Tabela1[Data padronizada],0))/INDEX(Tabela1[IPCA (dez/1993 = 100)],MATCH(EOMONTH($A288,0),Tabela1[Data padronizada],0))</f>
        <v>103.84071482092872</v>
      </c>
      <c r="J288" s="166">
        <f>F288*INDEX(Tabela1[IPCA (dez/1993 = 100)],MATCH(EOMONTH($J$2,0),Tabela1[Data padronizada],0))/INDEX(Tabela1[IPCA (dez/1993 = 100)],MATCH(EOMONTH($A288,0),Tabela1[Data padronizada],0))</f>
        <v>118.8237037249695</v>
      </c>
    </row>
    <row r="289" spans="1:10" x14ac:dyDescent="0.2">
      <c r="A289" s="161">
        <v>45536</v>
      </c>
      <c r="B289" s="131">
        <f t="shared" si="10"/>
        <v>9</v>
      </c>
      <c r="C289" s="162">
        <v>307.58999999999997</v>
      </c>
      <c r="D289" s="162">
        <v>307.77999999999997</v>
      </c>
      <c r="E289" s="162">
        <v>243.3</v>
      </c>
      <c r="F289" s="162">
        <v>316.41000000000003</v>
      </c>
      <c r="G289" s="166">
        <f>C289*INDEX(Tabela1[IPCA (dez/1993 = 100)],MATCH(EOMONTH($J$2,0),Tabela1[Data padronizada],0))/INDEX(Tabela1[IPCA (dez/1993 = 100)],MATCH(EOMONTH($A289,0),Tabela1[Data padronizada],0))</f>
        <v>306.30375011254586</v>
      </c>
      <c r="H289" s="166">
        <f>D289*INDEX(Tabela1[IPCA (dez/1993 = 100)],MATCH(EOMONTH($J$2,0),Tabela1[Data padronizada],0))/INDEX(Tabela1[IPCA (dez/1993 = 100)],MATCH(EOMONTH($A289,0),Tabela1[Data padronizada],0))</f>
        <v>306.4929555890613</v>
      </c>
      <c r="I289" s="166">
        <f>E289*INDEX(Tabela1[IPCA (dez/1993 = 100)],MATCH(EOMONTH($J$2,0),Tabela1[Data padronizada],0))/INDEX(Tabela1[IPCA (dez/1993 = 100)],MATCH(EOMONTH($A289,0),Tabela1[Data padronizada],0))</f>
        <v>242.28259176950618</v>
      </c>
      <c r="J289" s="166">
        <f>F289*INDEX(Tabela1[IPCA (dez/1993 = 100)],MATCH(EOMONTH($J$2,0),Tabela1[Data padronizada],0))/INDEX(Tabela1[IPCA (dez/1993 = 100)],MATCH(EOMONTH($A289,0),Tabela1[Data padronizada],0))</f>
        <v>315.08686749605204</v>
      </c>
    </row>
    <row r="290" spans="1:10" x14ac:dyDescent="0.2">
      <c r="A290" s="161">
        <v>45566</v>
      </c>
      <c r="B290" s="131">
        <f t="shared" si="10"/>
        <v>10</v>
      </c>
      <c r="C290" s="162">
        <v>480.78</v>
      </c>
      <c r="D290" s="162">
        <v>480.76</v>
      </c>
      <c r="E290" s="162">
        <v>449.83</v>
      </c>
      <c r="F290" s="162">
        <v>482.54</v>
      </c>
      <c r="G290" s="166">
        <f>C290*INDEX(Tabela1[IPCA (dez/1993 = 100)],MATCH(EOMONTH($J$2,0),Tabela1[Data padronizada],0))/INDEX(Tabela1[IPCA (dez/1993 = 100)],MATCH(EOMONTH($A290,0),Tabela1[Data padronizada],0))</f>
        <v>476.10361569170288</v>
      </c>
      <c r="H290" s="166">
        <f>D290*INDEX(Tabela1[IPCA (dez/1993 = 100)],MATCH(EOMONTH($J$2,0),Tabela1[Data padronizada],0))/INDEX(Tabela1[IPCA (dez/1993 = 100)],MATCH(EOMONTH($A290,0),Tabela1[Data padronizada],0))</f>
        <v>476.08381022493256</v>
      </c>
      <c r="I290" s="166">
        <f>E290*INDEX(Tabela1[IPCA (dez/1993 = 100)],MATCH(EOMONTH($J$2,0),Tabela1[Data padronizada],0))/INDEX(Tabela1[IPCA (dez/1993 = 100)],MATCH(EOMONTH($A290,0),Tabela1[Data padronizada],0))</f>
        <v>445.45465586463393</v>
      </c>
      <c r="J290" s="166">
        <f>F290*INDEX(Tabela1[IPCA (dez/1993 = 100)],MATCH(EOMONTH($J$2,0),Tabela1[Data padronizada],0))/INDEX(Tabela1[IPCA (dez/1993 = 100)],MATCH(EOMONTH($A290,0),Tabela1[Data padronizada],0))</f>
        <v>477.84649676749109</v>
      </c>
    </row>
    <row r="291" spans="1:10" x14ac:dyDescent="0.2">
      <c r="A291" s="163">
        <v>45597</v>
      </c>
      <c r="B291" s="164">
        <f t="shared" si="10"/>
        <v>11</v>
      </c>
      <c r="C291" s="165">
        <v>103.51</v>
      </c>
      <c r="D291" s="165">
        <v>103.51</v>
      </c>
      <c r="E291" s="165">
        <v>102.14</v>
      </c>
      <c r="F291" s="165">
        <v>103.66</v>
      </c>
      <c r="G291" s="166">
        <f>C291*INDEX(Tabela1[IPCA (dez/1993 = 100)],MATCH(EOMONTH($J$2,0),Tabela1[Data padronizada],0))/INDEX(Tabela1[IPCA (dez/1993 = 100)],MATCH(EOMONTH($A291,0),Tabela1[Data padronizada],0))</f>
        <v>102.10500821799124</v>
      </c>
      <c r="H291" s="166">
        <f>D291*INDEX(Tabela1[IPCA (dez/1993 = 100)],MATCH(EOMONTH($J$2,0),Tabela1[Data padronizada],0))/INDEX(Tabela1[IPCA (dez/1993 = 100)],MATCH(EOMONTH($A291,0),Tabela1[Data padronizada],0))</f>
        <v>102.10500821799124</v>
      </c>
      <c r="I291" s="166">
        <f>E291*INDEX(Tabela1[IPCA (dez/1993 = 100)],MATCH(EOMONTH($J$2,0),Tabela1[Data padronizada],0))/INDEX(Tabela1[IPCA (dez/1993 = 100)],MATCH(EOMONTH($A291,0),Tabela1[Data padronizada],0))</f>
        <v>100.75360389706913</v>
      </c>
      <c r="J291" s="166">
        <f>F291*INDEX(Tabela1[IPCA (dez/1993 = 100)],MATCH(EOMONTH($J$2,0),Tabela1[Data padronizada],0))/INDEX(Tabela1[IPCA (dez/1993 = 100)],MATCH(EOMONTH($A291,0),Tabela1[Data padronizada],0))</f>
        <v>102.25297219473453</v>
      </c>
    </row>
  </sheetData>
  <phoneticPr fontId="4" type="noConversion"/>
  <hyperlinks>
    <hyperlink ref="B1" r:id="rId1"/>
  </hyperlinks>
  <pageMargins left="0.511811024" right="0.511811024" top="0.78740157499999996" bottom="0.78740157499999996" header="0.31496062000000002" footer="0.31496062000000002"/>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tabColor theme="9" tint="-0.249977111117893"/>
  </sheetPr>
  <dimension ref="A1:R15"/>
  <sheetViews>
    <sheetView showGridLines="0" workbookViewId="0">
      <selection activeCell="C7" sqref="C7:N15"/>
    </sheetView>
  </sheetViews>
  <sheetFormatPr defaultColWidth="9.140625" defaultRowHeight="12.75" x14ac:dyDescent="0.2"/>
  <cols>
    <col min="1" max="1" width="16" style="1" customWidth="1"/>
    <col min="2" max="2" width="9.140625" style="1"/>
    <col min="3" max="3" width="9.140625" style="1" customWidth="1"/>
    <col min="4" max="4" width="10.7109375" style="1" customWidth="1"/>
    <col min="5" max="10" width="9.140625" style="1" customWidth="1"/>
    <col min="11" max="11" width="11" style="1" customWidth="1"/>
    <col min="12" max="12" width="9.85546875" style="1" customWidth="1"/>
    <col min="13" max="13" width="11.5703125" style="1" customWidth="1"/>
    <col min="14" max="14" width="11.28515625" style="1" customWidth="1"/>
    <col min="15" max="15" width="9.140625" style="1" customWidth="1"/>
    <col min="16" max="16384" width="9.140625" style="1"/>
  </cols>
  <sheetData>
    <row r="1" spans="1:18" x14ac:dyDescent="0.2">
      <c r="A1" s="1" t="s">
        <v>65</v>
      </c>
      <c r="B1" s="99" t="s">
        <v>100</v>
      </c>
    </row>
    <row r="2" spans="1:18" x14ac:dyDescent="0.2">
      <c r="B2" s="1" t="s">
        <v>101</v>
      </c>
    </row>
    <row r="4" spans="1:18" x14ac:dyDescent="0.2">
      <c r="A4" s="15" t="s">
        <v>102</v>
      </c>
    </row>
    <row r="5" spans="1:18" x14ac:dyDescent="0.2">
      <c r="A5" s="132"/>
      <c r="B5" s="132"/>
      <c r="C5" s="175" t="s">
        <v>103</v>
      </c>
      <c r="D5" s="175"/>
      <c r="E5" s="175"/>
      <c r="F5" s="175"/>
      <c r="G5" s="175"/>
      <c r="H5" s="175"/>
      <c r="I5" s="175"/>
      <c r="J5" s="175"/>
      <c r="K5" s="175"/>
      <c r="L5" s="175"/>
      <c r="M5" s="175"/>
      <c r="N5" s="175"/>
      <c r="O5" s="175"/>
    </row>
    <row r="6" spans="1:18" x14ac:dyDescent="0.2">
      <c r="A6" s="139" t="s">
        <v>104</v>
      </c>
      <c r="B6" s="140" t="s">
        <v>105</v>
      </c>
      <c r="C6" s="167" t="s">
        <v>88</v>
      </c>
      <c r="D6" s="167" t="s">
        <v>89</v>
      </c>
      <c r="E6" s="167" t="s">
        <v>90</v>
      </c>
      <c r="F6" s="167" t="s">
        <v>91</v>
      </c>
      <c r="G6" s="167" t="s">
        <v>92</v>
      </c>
      <c r="H6" s="167" t="s">
        <v>93</v>
      </c>
      <c r="I6" s="167" t="s">
        <v>94</v>
      </c>
      <c r="J6" s="167" t="s">
        <v>95</v>
      </c>
      <c r="K6" s="167" t="s">
        <v>96</v>
      </c>
      <c r="L6" s="167" t="s">
        <v>97</v>
      </c>
      <c r="M6" s="167" t="s">
        <v>98</v>
      </c>
      <c r="N6" s="167" t="s">
        <v>99</v>
      </c>
      <c r="O6" s="168" t="s">
        <v>106</v>
      </c>
    </row>
    <row r="7" spans="1:18" x14ac:dyDescent="0.2">
      <c r="A7" s="78" t="s">
        <v>107</v>
      </c>
      <c r="B7" s="2" t="s">
        <v>108</v>
      </c>
      <c r="C7" s="5">
        <v>5.65</v>
      </c>
      <c r="D7" s="5">
        <v>5.65</v>
      </c>
      <c r="E7" s="5">
        <v>5.6</v>
      </c>
      <c r="F7" s="5">
        <v>0</v>
      </c>
      <c r="G7" s="5">
        <v>8.3000000000000007</v>
      </c>
      <c r="H7" s="5">
        <v>8.3000000000000007</v>
      </c>
      <c r="I7" s="5">
        <v>7.6</v>
      </c>
      <c r="J7" s="5">
        <v>7.6</v>
      </c>
      <c r="K7" s="5">
        <v>7.6</v>
      </c>
      <c r="L7" s="5">
        <v>7.6</v>
      </c>
      <c r="M7" s="5">
        <v>7.6</v>
      </c>
      <c r="N7" s="7">
        <v>7.6</v>
      </c>
      <c r="O7" s="136">
        <f>AVERAGE(C7:N7)</f>
        <v>6.5916666666666659</v>
      </c>
      <c r="Q7" s="28"/>
      <c r="R7" s="28"/>
    </row>
    <row r="8" spans="1:18" x14ac:dyDescent="0.2">
      <c r="A8" s="133" t="s">
        <v>107</v>
      </c>
      <c r="B8" s="3" t="s">
        <v>109</v>
      </c>
      <c r="C8" s="6">
        <v>5.55</v>
      </c>
      <c r="D8" s="6">
        <v>5.55</v>
      </c>
      <c r="E8" s="6">
        <v>5.5</v>
      </c>
      <c r="F8" s="6">
        <v>0</v>
      </c>
      <c r="G8" s="6">
        <v>8.1999999999999993</v>
      </c>
      <c r="H8" s="6">
        <v>8.1999999999999993</v>
      </c>
      <c r="I8" s="6">
        <v>7.5</v>
      </c>
      <c r="J8" s="6">
        <v>7.5</v>
      </c>
      <c r="K8" s="6">
        <v>7.5</v>
      </c>
      <c r="L8" s="6">
        <v>7.5</v>
      </c>
      <c r="M8" s="6">
        <v>7.5</v>
      </c>
      <c r="N8" s="8">
        <v>7.5</v>
      </c>
      <c r="O8" s="137">
        <f t="shared" ref="O8:O15" si="0">AVERAGE(C8:N8)</f>
        <v>6.5</v>
      </c>
      <c r="Q8" s="28"/>
      <c r="R8" s="28"/>
    </row>
    <row r="9" spans="1:18" x14ac:dyDescent="0.2">
      <c r="A9" s="78" t="s">
        <v>107</v>
      </c>
      <c r="B9" s="2" t="s">
        <v>110</v>
      </c>
      <c r="C9" s="5">
        <v>5.4</v>
      </c>
      <c r="D9" s="5">
        <v>5.4</v>
      </c>
      <c r="E9" s="5">
        <v>5.4</v>
      </c>
      <c r="F9" s="5">
        <v>0</v>
      </c>
      <c r="G9" s="5">
        <v>8</v>
      </c>
      <c r="H9" s="5">
        <v>8</v>
      </c>
      <c r="I9" s="5">
        <v>7.3</v>
      </c>
      <c r="J9" s="5">
        <v>7.3</v>
      </c>
      <c r="K9" s="5">
        <v>7.3</v>
      </c>
      <c r="L9" s="5">
        <v>7.3</v>
      </c>
      <c r="M9" s="5">
        <v>7.3</v>
      </c>
      <c r="N9" s="7">
        <v>7.3</v>
      </c>
      <c r="O9" s="136">
        <f t="shared" si="0"/>
        <v>6.3333333333333321</v>
      </c>
      <c r="Q9" s="28"/>
      <c r="R9" s="28"/>
    </row>
    <row r="10" spans="1:18" x14ac:dyDescent="0.2">
      <c r="A10" s="133" t="s">
        <v>107</v>
      </c>
      <c r="B10" s="3" t="s">
        <v>111</v>
      </c>
      <c r="C10" s="6">
        <v>5.3</v>
      </c>
      <c r="D10" s="6">
        <v>5.3</v>
      </c>
      <c r="E10" s="6">
        <v>5.2</v>
      </c>
      <c r="F10" s="6">
        <v>0</v>
      </c>
      <c r="G10" s="6">
        <v>7.8</v>
      </c>
      <c r="H10" s="6">
        <v>7.8</v>
      </c>
      <c r="I10" s="6">
        <v>7.15</v>
      </c>
      <c r="J10" s="6">
        <v>7.15</v>
      </c>
      <c r="K10" s="6">
        <v>7.15</v>
      </c>
      <c r="L10" s="6">
        <v>7.15</v>
      </c>
      <c r="M10" s="6">
        <v>7.15</v>
      </c>
      <c r="N10" s="8">
        <v>7.15</v>
      </c>
      <c r="O10" s="137">
        <f t="shared" si="0"/>
        <v>6.1916666666666673</v>
      </c>
      <c r="Q10" s="28"/>
      <c r="R10" s="28"/>
    </row>
    <row r="11" spans="1:18" x14ac:dyDescent="0.2">
      <c r="A11" s="78" t="s">
        <v>107</v>
      </c>
      <c r="B11" s="2" t="s">
        <v>112</v>
      </c>
      <c r="C11" s="5">
        <v>4.75</v>
      </c>
      <c r="D11" s="5">
        <v>4.75</v>
      </c>
      <c r="E11" s="5">
        <v>4.7</v>
      </c>
      <c r="F11" s="5">
        <v>0</v>
      </c>
      <c r="G11" s="5">
        <v>7.25</v>
      </c>
      <c r="H11" s="5">
        <v>7.25</v>
      </c>
      <c r="I11" s="5">
        <v>6.6</v>
      </c>
      <c r="J11" s="5">
        <v>6.6</v>
      </c>
      <c r="K11" s="5">
        <v>6.6</v>
      </c>
      <c r="L11" s="5">
        <v>6.6</v>
      </c>
      <c r="M11" s="5">
        <v>6.6</v>
      </c>
      <c r="N11" s="7">
        <v>6.6</v>
      </c>
      <c r="O11" s="136">
        <f t="shared" si="0"/>
        <v>5.6916666666666664</v>
      </c>
      <c r="Q11" s="28"/>
      <c r="R11" s="28"/>
    </row>
    <row r="12" spans="1:18" x14ac:dyDescent="0.2">
      <c r="A12" s="134" t="s">
        <v>107</v>
      </c>
      <c r="B12" s="11" t="s">
        <v>113</v>
      </c>
      <c r="C12" s="12">
        <v>4.7</v>
      </c>
      <c r="D12" s="12">
        <v>4.7</v>
      </c>
      <c r="E12" s="12">
        <v>4.5999999999999996</v>
      </c>
      <c r="F12" s="12">
        <v>0</v>
      </c>
      <c r="G12" s="12">
        <v>7.2</v>
      </c>
      <c r="H12" s="12">
        <v>7.2</v>
      </c>
      <c r="I12" s="12">
        <v>6.5</v>
      </c>
      <c r="J12" s="12">
        <v>6.5</v>
      </c>
      <c r="K12" s="12">
        <v>6.5</v>
      </c>
      <c r="L12" s="12">
        <v>6.5</v>
      </c>
      <c r="M12" s="12">
        <v>6.5</v>
      </c>
      <c r="N12" s="13">
        <v>6.5</v>
      </c>
      <c r="O12" s="138">
        <f t="shared" si="0"/>
        <v>5.6166666666666671</v>
      </c>
      <c r="Q12" s="28"/>
      <c r="R12" s="28"/>
    </row>
    <row r="13" spans="1:18" x14ac:dyDescent="0.2">
      <c r="A13" s="135" t="s">
        <v>114</v>
      </c>
      <c r="B13" s="9" t="s">
        <v>115</v>
      </c>
      <c r="C13" s="10">
        <v>9.26</v>
      </c>
      <c r="D13" s="10">
        <v>9.26</v>
      </c>
      <c r="E13" s="10">
        <v>9.26</v>
      </c>
      <c r="F13" s="10">
        <v>9.26</v>
      </c>
      <c r="G13" s="10">
        <v>9.26</v>
      </c>
      <c r="H13" s="10">
        <v>9.26</v>
      </c>
      <c r="I13" s="10">
        <v>10.199999999999999</v>
      </c>
      <c r="J13" s="10">
        <v>10.199999999999999</v>
      </c>
      <c r="K13" s="10">
        <v>10.199999999999999</v>
      </c>
      <c r="L13" s="10">
        <v>10.199999999999999</v>
      </c>
      <c r="M13" s="10">
        <v>10.199999999999999</v>
      </c>
      <c r="N13" s="169">
        <v>10.199999999999999</v>
      </c>
      <c r="O13" s="172">
        <f t="shared" si="0"/>
        <v>9.73</v>
      </c>
      <c r="Q13" s="28"/>
      <c r="R13" s="28"/>
    </row>
    <row r="14" spans="1:18" x14ac:dyDescent="0.2">
      <c r="A14" s="133" t="s">
        <v>114</v>
      </c>
      <c r="B14" s="3" t="s">
        <v>116</v>
      </c>
      <c r="C14" s="6">
        <v>8.85</v>
      </c>
      <c r="D14" s="6">
        <v>8.85</v>
      </c>
      <c r="E14" s="6">
        <v>8.85</v>
      </c>
      <c r="F14" s="6">
        <v>8.85</v>
      </c>
      <c r="G14" s="6">
        <v>8.85</v>
      </c>
      <c r="H14" s="6">
        <v>8.85</v>
      </c>
      <c r="I14" s="6">
        <v>9.44</v>
      </c>
      <c r="J14" s="6">
        <v>9.44</v>
      </c>
      <c r="K14" s="6">
        <v>9.44</v>
      </c>
      <c r="L14" s="6">
        <v>9.44</v>
      </c>
      <c r="M14" s="6">
        <v>9.44</v>
      </c>
      <c r="N14" s="170">
        <v>9.44</v>
      </c>
      <c r="O14" s="173">
        <f t="shared" si="0"/>
        <v>9.1449999999999996</v>
      </c>
      <c r="Q14" s="28"/>
      <c r="R14" s="28"/>
    </row>
    <row r="15" spans="1:18" x14ac:dyDescent="0.2">
      <c r="A15" s="141" t="s">
        <v>114</v>
      </c>
      <c r="B15" s="142" t="s">
        <v>117</v>
      </c>
      <c r="C15" s="143">
        <v>8.3000000000000007</v>
      </c>
      <c r="D15" s="143">
        <v>8.3000000000000007</v>
      </c>
      <c r="E15" s="143">
        <v>8.3000000000000007</v>
      </c>
      <c r="F15" s="143">
        <v>8.3000000000000007</v>
      </c>
      <c r="G15" s="143">
        <v>8.3000000000000007</v>
      </c>
      <c r="H15" s="143">
        <v>8.3000000000000007</v>
      </c>
      <c r="I15" s="143">
        <v>9.0299999999999994</v>
      </c>
      <c r="J15" s="143">
        <v>9.0299999999999994</v>
      </c>
      <c r="K15" s="143">
        <v>9.0299999999999994</v>
      </c>
      <c r="L15" s="143">
        <v>9.0299999999999994</v>
      </c>
      <c r="M15" s="143">
        <v>9.0299999999999994</v>
      </c>
      <c r="N15" s="171">
        <v>9.0299999999999994</v>
      </c>
      <c r="O15" s="174">
        <f t="shared" si="0"/>
        <v>8.6650000000000009</v>
      </c>
      <c r="Q15" s="28"/>
      <c r="R15" s="28"/>
    </row>
  </sheetData>
  <mergeCells count="1">
    <mergeCell ref="C5:O5"/>
  </mergeCells>
  <phoneticPr fontId="4" type="noConversion"/>
  <hyperlinks>
    <hyperlink ref="B1" r:id="rId1"/>
  </hyperlinks>
  <pageMargins left="0.7" right="0.7" top="0.75" bottom="0.75" header="0.3" footer="0.3"/>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tabColor theme="9" tint="-0.249977111117893"/>
    <outlinePr summaryBelow="0" summaryRight="0"/>
  </sheetPr>
  <dimension ref="A2:Q296"/>
  <sheetViews>
    <sheetView showGridLines="0" workbookViewId="0">
      <pane xSplit="3" ySplit="3" topLeftCell="D10" activePane="bottomRight" state="frozen"/>
      <selection pane="topRight" activeCell="B24" sqref="B24"/>
      <selection pane="bottomLeft" activeCell="B24" sqref="B24"/>
      <selection pane="bottomRight" activeCell="D284" sqref="D284:G295"/>
    </sheetView>
  </sheetViews>
  <sheetFormatPr defaultColWidth="9.140625" defaultRowHeight="12.75" outlineLevelRow="2" x14ac:dyDescent="0.2"/>
  <cols>
    <col min="1" max="1" width="1.7109375" style="1" customWidth="1"/>
    <col min="2" max="2" width="41.28515625" style="1" customWidth="1"/>
    <col min="3" max="3" width="17.85546875" style="1" customWidth="1"/>
    <col min="4" max="7" width="10.5703125" style="1" customWidth="1"/>
    <col min="8" max="16" width="9.140625" style="1"/>
    <col min="17" max="17" width="12" style="1" customWidth="1"/>
    <col min="18" max="16384" width="9.140625" style="1"/>
  </cols>
  <sheetData>
    <row r="2" spans="2:17" x14ac:dyDescent="0.2">
      <c r="B2" s="178" t="s">
        <v>118</v>
      </c>
      <c r="C2" s="178" t="s">
        <v>119</v>
      </c>
      <c r="D2" s="176" t="s">
        <v>120</v>
      </c>
      <c r="E2" s="176" t="s">
        <v>121</v>
      </c>
      <c r="F2" s="176" t="s">
        <v>122</v>
      </c>
      <c r="G2" s="176" t="s">
        <v>123</v>
      </c>
      <c r="H2" s="57" t="s">
        <v>124</v>
      </c>
      <c r="I2" s="57"/>
      <c r="J2" s="57"/>
      <c r="K2" s="57" t="s">
        <v>125</v>
      </c>
      <c r="L2" s="57"/>
      <c r="M2" s="57"/>
      <c r="N2" s="57"/>
      <c r="O2" s="57"/>
      <c r="P2" s="57"/>
      <c r="Q2" s="57" t="s">
        <v>126</v>
      </c>
    </row>
    <row r="3" spans="2:17" x14ac:dyDescent="0.2">
      <c r="B3" s="179"/>
      <c r="C3" s="179"/>
      <c r="D3" s="177"/>
      <c r="E3" s="177"/>
      <c r="F3" s="177"/>
      <c r="G3" s="177"/>
      <c r="H3" s="47" t="s">
        <v>115</v>
      </c>
      <c r="I3" s="47" t="s">
        <v>116</v>
      </c>
      <c r="J3" s="47" t="s">
        <v>117</v>
      </c>
      <c r="K3" s="47" t="s">
        <v>108</v>
      </c>
      <c r="L3" s="47" t="s">
        <v>109</v>
      </c>
      <c r="M3" s="47" t="s">
        <v>110</v>
      </c>
      <c r="N3" s="47" t="s">
        <v>111</v>
      </c>
      <c r="O3" s="47" t="s">
        <v>112</v>
      </c>
      <c r="P3" s="47" t="s">
        <v>113</v>
      </c>
      <c r="Q3" s="47" t="s">
        <v>127</v>
      </c>
    </row>
    <row r="4" spans="2:17" x14ac:dyDescent="0.2">
      <c r="B4" s="53" t="s">
        <v>128</v>
      </c>
      <c r="C4" s="53"/>
      <c r="D4" s="54"/>
      <c r="E4" s="54"/>
      <c r="F4" s="54"/>
      <c r="G4" s="54"/>
      <c r="H4" s="54"/>
      <c r="I4" s="56"/>
      <c r="J4" s="56"/>
      <c r="K4" s="54"/>
      <c r="L4" s="54"/>
      <c r="M4" s="54"/>
      <c r="N4" s="54"/>
      <c r="O4" s="54"/>
      <c r="P4" s="54"/>
      <c r="Q4" s="55"/>
    </row>
    <row r="5" spans="2:17" outlineLevel="1" x14ac:dyDescent="0.2">
      <c r="B5" s="40" t="s">
        <v>129</v>
      </c>
      <c r="C5" s="40"/>
      <c r="D5" s="44"/>
      <c r="E5" s="44"/>
      <c r="F5" s="44"/>
      <c r="G5" s="44"/>
      <c r="H5" s="44"/>
      <c r="I5" s="44"/>
      <c r="J5" s="44"/>
      <c r="K5" s="44"/>
      <c r="L5" s="44"/>
      <c r="M5" s="44"/>
      <c r="N5" s="44"/>
      <c r="O5" s="44"/>
      <c r="P5" s="44"/>
      <c r="Q5" s="45"/>
    </row>
    <row r="6" spans="2:17" outlineLevel="2" x14ac:dyDescent="0.2">
      <c r="B6" s="39" t="s">
        <v>130</v>
      </c>
      <c r="C6" s="46" t="s">
        <v>131</v>
      </c>
      <c r="D6" s="52"/>
      <c r="E6" s="52"/>
      <c r="F6" s="52"/>
      <c r="G6" s="52"/>
      <c r="H6" s="155">
        <v>64</v>
      </c>
      <c r="I6" s="155">
        <v>72</v>
      </c>
      <c r="J6" s="155">
        <v>105</v>
      </c>
      <c r="K6" s="155">
        <v>68</v>
      </c>
      <c r="L6" s="155">
        <v>56</v>
      </c>
      <c r="M6" s="155">
        <v>68</v>
      </c>
      <c r="N6" s="155">
        <v>68</v>
      </c>
      <c r="O6" s="155">
        <v>48</v>
      </c>
      <c r="P6" s="155">
        <v>55</v>
      </c>
      <c r="Q6" s="52"/>
    </row>
    <row r="7" spans="2:17" outlineLevel="2" x14ac:dyDescent="0.2">
      <c r="B7" s="39" t="s">
        <v>132</v>
      </c>
      <c r="C7" s="46" t="s">
        <v>133</v>
      </c>
      <c r="D7" s="52"/>
      <c r="E7" s="52"/>
      <c r="F7" s="52"/>
      <c r="G7" s="52"/>
      <c r="H7" s="155">
        <v>24</v>
      </c>
      <c r="I7" s="155">
        <v>24</v>
      </c>
      <c r="J7" s="155">
        <v>24</v>
      </c>
      <c r="K7" s="155">
        <v>24</v>
      </c>
      <c r="L7" s="155">
        <v>24</v>
      </c>
      <c r="M7" s="155">
        <v>24</v>
      </c>
      <c r="N7" s="155">
        <v>24</v>
      </c>
      <c r="O7" s="155">
        <v>24</v>
      </c>
      <c r="P7" s="155">
        <v>24</v>
      </c>
      <c r="Q7" s="52"/>
    </row>
    <row r="8" spans="2:17" outlineLevel="2" x14ac:dyDescent="0.2">
      <c r="B8" s="39"/>
      <c r="C8" s="39"/>
      <c r="D8" s="50"/>
      <c r="E8" s="50"/>
      <c r="F8" s="50"/>
      <c r="G8" s="50"/>
      <c r="H8" s="50"/>
      <c r="I8" s="50"/>
      <c r="J8" s="51"/>
      <c r="K8" s="50"/>
      <c r="L8" s="50"/>
      <c r="M8" s="50"/>
      <c r="N8" s="50"/>
      <c r="O8" s="50"/>
      <c r="P8" s="50"/>
      <c r="Q8" s="51"/>
    </row>
    <row r="9" spans="2:17" outlineLevel="2" x14ac:dyDescent="0.2">
      <c r="B9" s="39" t="s">
        <v>134</v>
      </c>
      <c r="C9" s="46" t="s">
        <v>131</v>
      </c>
      <c r="D9" s="52"/>
      <c r="E9" s="155">
        <v>12</v>
      </c>
      <c r="F9" s="155">
        <v>12</v>
      </c>
      <c r="G9" s="52"/>
      <c r="H9" s="52"/>
      <c r="I9" s="52"/>
      <c r="J9" s="52"/>
      <c r="K9" s="52"/>
      <c r="L9" s="52"/>
      <c r="M9" s="52"/>
      <c r="N9" s="52"/>
      <c r="O9" s="52"/>
      <c r="P9" s="52"/>
      <c r="Q9" s="52"/>
    </row>
    <row r="10" spans="2:17" outlineLevel="2" x14ac:dyDescent="0.2">
      <c r="B10" s="39" t="s">
        <v>135</v>
      </c>
      <c r="C10" s="46" t="s">
        <v>133</v>
      </c>
      <c r="D10" s="52"/>
      <c r="E10" s="155">
        <v>8</v>
      </c>
      <c r="F10" s="155">
        <v>8</v>
      </c>
      <c r="G10" s="52"/>
      <c r="H10" s="52"/>
      <c r="I10" s="52"/>
      <c r="J10" s="52"/>
      <c r="K10" s="52"/>
      <c r="L10" s="52"/>
      <c r="M10" s="52"/>
      <c r="N10" s="52"/>
      <c r="O10" s="52"/>
      <c r="P10" s="52"/>
      <c r="Q10" s="52"/>
    </row>
    <row r="11" spans="2:17" outlineLevel="2" x14ac:dyDescent="0.2">
      <c r="B11" s="39" t="s">
        <v>136</v>
      </c>
      <c r="C11" s="46" t="s">
        <v>137</v>
      </c>
      <c r="D11" s="52"/>
      <c r="E11" s="155">
        <v>11</v>
      </c>
      <c r="F11" s="155">
        <v>10</v>
      </c>
      <c r="G11" s="52"/>
      <c r="H11" s="52"/>
      <c r="I11" s="52"/>
      <c r="J11" s="52"/>
      <c r="K11" s="52"/>
      <c r="L11" s="52"/>
      <c r="M11" s="52"/>
      <c r="N11" s="52"/>
      <c r="O11" s="52"/>
      <c r="P11" s="52"/>
      <c r="Q11" s="52"/>
    </row>
    <row r="12" spans="2:17" outlineLevel="2" x14ac:dyDescent="0.2">
      <c r="B12" s="39"/>
      <c r="C12" s="39"/>
      <c r="D12" s="50"/>
      <c r="E12" s="50"/>
      <c r="F12" s="50"/>
      <c r="G12" s="50"/>
      <c r="H12" s="50"/>
      <c r="I12" s="51"/>
      <c r="J12" s="50"/>
      <c r="K12" s="50"/>
      <c r="L12" s="50"/>
      <c r="M12" s="50"/>
      <c r="N12" s="50"/>
      <c r="O12" s="50"/>
      <c r="P12" s="50"/>
      <c r="Q12" s="51"/>
    </row>
    <row r="13" spans="2:17" outlineLevel="2" x14ac:dyDescent="0.2">
      <c r="B13" s="39" t="s">
        <v>138</v>
      </c>
      <c r="C13" s="46" t="s">
        <v>131</v>
      </c>
      <c r="D13" s="52"/>
      <c r="E13" s="155">
        <v>12</v>
      </c>
      <c r="F13" s="155">
        <v>12</v>
      </c>
      <c r="G13" s="52"/>
      <c r="H13" s="52"/>
      <c r="I13" s="52"/>
      <c r="J13" s="52"/>
      <c r="K13" s="52"/>
      <c r="L13" s="52"/>
      <c r="M13" s="52"/>
      <c r="N13" s="52"/>
      <c r="O13" s="52"/>
      <c r="P13" s="52"/>
      <c r="Q13" s="52"/>
    </row>
    <row r="14" spans="2:17" outlineLevel="2" x14ac:dyDescent="0.2">
      <c r="B14" s="39" t="s">
        <v>139</v>
      </c>
      <c r="C14" s="46" t="s">
        <v>133</v>
      </c>
      <c r="D14" s="52"/>
      <c r="E14" s="155">
        <v>8</v>
      </c>
      <c r="F14" s="155">
        <v>8</v>
      </c>
      <c r="G14" s="52"/>
      <c r="H14" s="52"/>
      <c r="I14" s="52"/>
      <c r="J14" s="52"/>
      <c r="K14" s="52"/>
      <c r="L14" s="52"/>
      <c r="M14" s="52"/>
      <c r="N14" s="52"/>
      <c r="O14" s="52"/>
      <c r="P14" s="52"/>
      <c r="Q14" s="52"/>
    </row>
    <row r="15" spans="2:17" outlineLevel="2" x14ac:dyDescent="0.2">
      <c r="B15" s="39" t="s">
        <v>140</v>
      </c>
      <c r="C15" s="46" t="s">
        <v>137</v>
      </c>
      <c r="D15" s="52"/>
      <c r="E15" s="155">
        <v>8</v>
      </c>
      <c r="F15" s="155">
        <v>10</v>
      </c>
      <c r="G15" s="52"/>
      <c r="H15" s="52"/>
      <c r="I15" s="52"/>
      <c r="J15" s="52"/>
      <c r="K15" s="52"/>
      <c r="L15" s="52"/>
      <c r="M15" s="52"/>
      <c r="N15" s="52"/>
      <c r="O15" s="52"/>
      <c r="P15" s="52"/>
      <c r="Q15" s="52"/>
    </row>
    <row r="16" spans="2:17" outlineLevel="2" x14ac:dyDescent="0.2">
      <c r="B16" s="39"/>
      <c r="C16" s="39"/>
      <c r="D16" s="50"/>
      <c r="E16" s="50"/>
      <c r="F16" s="50"/>
      <c r="G16" s="50"/>
      <c r="H16" s="50"/>
      <c r="I16" s="51"/>
      <c r="J16" s="50"/>
      <c r="K16" s="50"/>
      <c r="L16" s="50"/>
      <c r="M16" s="50"/>
      <c r="N16" s="50"/>
      <c r="O16" s="50"/>
      <c r="P16" s="50"/>
      <c r="Q16" s="51"/>
    </row>
    <row r="17" spans="2:17" outlineLevel="2" x14ac:dyDescent="0.2">
      <c r="B17" s="39" t="s">
        <v>141</v>
      </c>
      <c r="C17" s="46" t="s">
        <v>131</v>
      </c>
      <c r="D17" s="52"/>
      <c r="E17" s="155">
        <v>2</v>
      </c>
      <c r="F17" s="155">
        <v>2</v>
      </c>
      <c r="G17" s="52"/>
      <c r="H17" s="52"/>
      <c r="I17" s="52"/>
      <c r="J17" s="52"/>
      <c r="K17" s="52"/>
      <c r="L17" s="52"/>
      <c r="M17" s="52"/>
      <c r="N17" s="52"/>
      <c r="O17" s="52"/>
      <c r="P17" s="52"/>
      <c r="Q17" s="52"/>
    </row>
    <row r="18" spans="2:17" outlineLevel="2" x14ac:dyDescent="0.2">
      <c r="B18" s="39" t="s">
        <v>142</v>
      </c>
      <c r="C18" s="46" t="s">
        <v>133</v>
      </c>
      <c r="D18" s="52"/>
      <c r="E18" s="155">
        <v>24</v>
      </c>
      <c r="F18" s="155">
        <v>24</v>
      </c>
      <c r="G18" s="52"/>
      <c r="H18" s="52"/>
      <c r="I18" s="52"/>
      <c r="J18" s="52"/>
      <c r="K18" s="52"/>
      <c r="L18" s="52"/>
      <c r="M18" s="52"/>
      <c r="N18" s="52"/>
      <c r="O18" s="52"/>
      <c r="P18" s="52"/>
      <c r="Q18" s="52"/>
    </row>
    <row r="19" spans="2:17" outlineLevel="2" x14ac:dyDescent="0.2">
      <c r="B19" s="39" t="s">
        <v>143</v>
      </c>
      <c r="C19" s="46" t="s">
        <v>137</v>
      </c>
      <c r="D19" s="52"/>
      <c r="E19" s="155">
        <v>4</v>
      </c>
      <c r="F19" s="155">
        <v>4</v>
      </c>
      <c r="G19" s="52"/>
      <c r="H19" s="52"/>
      <c r="I19" s="52"/>
      <c r="J19" s="52"/>
      <c r="K19" s="52"/>
      <c r="L19" s="52"/>
      <c r="M19" s="52"/>
      <c r="N19" s="52"/>
      <c r="O19" s="52"/>
      <c r="P19" s="52"/>
      <c r="Q19" s="52"/>
    </row>
    <row r="20" spans="2:17" outlineLevel="2" x14ac:dyDescent="0.2">
      <c r="B20" s="39"/>
      <c r="C20" s="39"/>
      <c r="D20" s="50"/>
      <c r="E20" s="50"/>
      <c r="F20" s="50"/>
      <c r="G20" s="50"/>
      <c r="H20" s="50"/>
      <c r="I20" s="51"/>
      <c r="J20" s="50"/>
      <c r="K20" s="50"/>
      <c r="L20" s="50"/>
      <c r="M20" s="50"/>
      <c r="N20" s="50"/>
      <c r="O20" s="50"/>
      <c r="P20" s="50"/>
      <c r="Q20" s="51"/>
    </row>
    <row r="21" spans="2:17" outlineLevel="2" x14ac:dyDescent="0.2">
      <c r="B21" s="39" t="s">
        <v>144</v>
      </c>
      <c r="C21" s="46" t="s">
        <v>131</v>
      </c>
      <c r="D21" s="52"/>
      <c r="E21" s="155">
        <v>35</v>
      </c>
      <c r="F21" s="155">
        <v>35</v>
      </c>
      <c r="G21" s="52"/>
      <c r="H21" s="52"/>
      <c r="I21" s="52"/>
      <c r="J21" s="52"/>
      <c r="K21" s="52"/>
      <c r="L21" s="52"/>
      <c r="M21" s="52"/>
      <c r="N21" s="52"/>
      <c r="O21" s="52"/>
      <c r="P21" s="52"/>
      <c r="Q21" s="52"/>
    </row>
    <row r="22" spans="2:17" outlineLevel="2" x14ac:dyDescent="0.2">
      <c r="B22" s="39" t="s">
        <v>145</v>
      </c>
      <c r="C22" s="46" t="s">
        <v>133</v>
      </c>
      <c r="D22" s="52"/>
      <c r="E22" s="155">
        <v>24</v>
      </c>
      <c r="F22" s="155">
        <v>24</v>
      </c>
      <c r="G22" s="52"/>
      <c r="H22" s="52"/>
      <c r="I22" s="52"/>
      <c r="J22" s="52"/>
      <c r="K22" s="52"/>
      <c r="L22" s="52"/>
      <c r="M22" s="52"/>
      <c r="N22" s="52"/>
      <c r="O22" s="52"/>
      <c r="P22" s="52"/>
      <c r="Q22" s="52"/>
    </row>
    <row r="23" spans="2:17" outlineLevel="2" x14ac:dyDescent="0.2">
      <c r="B23" s="39" t="s">
        <v>146</v>
      </c>
      <c r="C23" s="46" t="s">
        <v>137</v>
      </c>
      <c r="D23" s="52"/>
      <c r="E23" s="155">
        <v>1</v>
      </c>
      <c r="F23" s="155">
        <v>1</v>
      </c>
      <c r="G23" s="52"/>
      <c r="H23" s="52"/>
      <c r="I23" s="52"/>
      <c r="J23" s="52"/>
      <c r="K23" s="52"/>
      <c r="L23" s="52"/>
      <c r="M23" s="52"/>
      <c r="N23" s="52"/>
      <c r="O23" s="52"/>
      <c r="P23" s="52"/>
      <c r="Q23" s="52"/>
    </row>
    <row r="24" spans="2:17" outlineLevel="2" x14ac:dyDescent="0.2">
      <c r="B24" s="39"/>
      <c r="C24" s="39"/>
      <c r="D24" s="50"/>
      <c r="E24" s="50"/>
      <c r="F24" s="50"/>
      <c r="G24" s="50"/>
      <c r="H24" s="50"/>
      <c r="I24" s="51"/>
      <c r="J24" s="50"/>
      <c r="K24" s="50"/>
      <c r="L24" s="50"/>
      <c r="M24" s="50"/>
      <c r="N24" s="50"/>
      <c r="O24" s="50"/>
      <c r="P24" s="50"/>
      <c r="Q24" s="51"/>
    </row>
    <row r="25" spans="2:17" outlineLevel="2" x14ac:dyDescent="0.2">
      <c r="B25" s="39" t="s">
        <v>147</v>
      </c>
      <c r="C25" s="46" t="s">
        <v>148</v>
      </c>
      <c r="D25" s="52"/>
      <c r="E25" s="155">
        <v>365</v>
      </c>
      <c r="F25" s="155">
        <v>365</v>
      </c>
      <c r="G25" s="155">
        <v>365</v>
      </c>
      <c r="H25" s="52"/>
      <c r="I25" s="52"/>
      <c r="J25" s="52"/>
      <c r="K25" s="52"/>
      <c r="L25" s="52"/>
      <c r="M25" s="52"/>
      <c r="N25" s="52"/>
      <c r="O25" s="52"/>
      <c r="P25" s="52"/>
      <c r="Q25" s="52"/>
    </row>
    <row r="26" spans="2:17" outlineLevel="2" x14ac:dyDescent="0.2">
      <c r="B26" s="39" t="s">
        <v>149</v>
      </c>
      <c r="C26" s="46" t="s">
        <v>150</v>
      </c>
      <c r="D26" s="52"/>
      <c r="E26" s="155">
        <v>128</v>
      </c>
      <c r="F26" s="155">
        <v>137</v>
      </c>
      <c r="G26" s="155">
        <v>73</v>
      </c>
      <c r="H26" s="52"/>
      <c r="I26" s="52"/>
      <c r="J26" s="52"/>
      <c r="K26" s="52"/>
      <c r="L26" s="52"/>
      <c r="M26" s="52"/>
      <c r="N26" s="52"/>
      <c r="O26" s="52"/>
      <c r="P26" s="52"/>
      <c r="Q26" s="52"/>
    </row>
    <row r="27" spans="2:17" outlineLevel="2" x14ac:dyDescent="0.2">
      <c r="B27" s="39"/>
      <c r="C27" s="39"/>
      <c r="D27" s="50"/>
      <c r="E27" s="50"/>
      <c r="F27" s="50"/>
      <c r="G27" s="50"/>
      <c r="H27" s="50"/>
      <c r="I27" s="51"/>
      <c r="J27" s="50"/>
      <c r="K27" s="50"/>
      <c r="L27" s="50"/>
      <c r="M27" s="50"/>
      <c r="N27" s="50"/>
      <c r="O27" s="50"/>
      <c r="P27" s="50"/>
      <c r="Q27" s="51"/>
    </row>
    <row r="28" spans="2:17" outlineLevel="2" x14ac:dyDescent="0.2">
      <c r="B28" s="39" t="s">
        <v>151</v>
      </c>
      <c r="C28" s="46" t="s">
        <v>152</v>
      </c>
      <c r="D28" s="52"/>
      <c r="E28" s="155">
        <v>12</v>
      </c>
      <c r="F28" s="155">
        <v>12</v>
      </c>
      <c r="G28" s="155">
        <v>12</v>
      </c>
      <c r="H28" s="52"/>
      <c r="I28" s="52"/>
      <c r="J28" s="52"/>
      <c r="K28" s="52"/>
      <c r="L28" s="52"/>
      <c r="M28" s="52"/>
      <c r="N28" s="52"/>
      <c r="O28" s="52"/>
      <c r="P28" s="52"/>
      <c r="Q28" s="52"/>
    </row>
    <row r="29" spans="2:17" outlineLevel="2" x14ac:dyDescent="0.2">
      <c r="B29" s="39"/>
      <c r="C29" s="39"/>
      <c r="D29" s="48"/>
      <c r="E29" s="48"/>
      <c r="F29" s="48"/>
      <c r="G29" s="48"/>
      <c r="H29" s="48"/>
      <c r="I29" s="49"/>
      <c r="J29" s="48"/>
      <c r="K29" s="48"/>
      <c r="L29" s="48"/>
      <c r="M29" s="48"/>
      <c r="N29" s="48"/>
      <c r="O29" s="48"/>
      <c r="P29" s="48"/>
      <c r="Q29" s="49"/>
    </row>
    <row r="30" spans="2:17" outlineLevel="1" x14ac:dyDescent="0.2">
      <c r="B30" s="40" t="s">
        <v>153</v>
      </c>
      <c r="C30" s="41"/>
      <c r="D30" s="44"/>
      <c r="E30" s="44"/>
      <c r="F30" s="44"/>
      <c r="G30" s="44"/>
      <c r="H30" s="44"/>
      <c r="I30" s="44"/>
      <c r="J30" s="44"/>
      <c r="K30" s="44"/>
      <c r="L30" s="44"/>
      <c r="M30" s="44"/>
      <c r="N30" s="44"/>
      <c r="O30" s="44"/>
      <c r="P30" s="44"/>
      <c r="Q30" s="45"/>
    </row>
    <row r="31" spans="2:17" outlineLevel="2" x14ac:dyDescent="0.2">
      <c r="B31" s="39" t="s">
        <v>154</v>
      </c>
      <c r="C31" s="46" t="s">
        <v>133</v>
      </c>
      <c r="D31" s="52"/>
      <c r="E31" s="52"/>
      <c r="F31" s="52"/>
      <c r="G31" s="52"/>
      <c r="H31" s="155">
        <v>24</v>
      </c>
      <c r="I31" s="155">
        <v>24</v>
      </c>
      <c r="J31" s="155">
        <v>24</v>
      </c>
      <c r="K31" s="155">
        <v>24</v>
      </c>
      <c r="L31" s="155">
        <v>24</v>
      </c>
      <c r="M31" s="155">
        <v>24</v>
      </c>
      <c r="N31" s="155">
        <v>24</v>
      </c>
      <c r="O31" s="155">
        <v>24</v>
      </c>
      <c r="P31" s="155">
        <v>24</v>
      </c>
      <c r="Q31" s="52"/>
    </row>
    <row r="32" spans="2:17" outlineLevel="2" x14ac:dyDescent="0.2">
      <c r="B32" s="39" t="s">
        <v>155</v>
      </c>
      <c r="C32" s="46" t="s">
        <v>148</v>
      </c>
      <c r="D32" s="52"/>
      <c r="E32" s="52"/>
      <c r="F32" s="52"/>
      <c r="G32" s="52"/>
      <c r="H32" s="155">
        <v>365.25</v>
      </c>
      <c r="I32" s="155">
        <v>365.25</v>
      </c>
      <c r="J32" s="155">
        <v>365.25</v>
      </c>
      <c r="K32" s="155">
        <v>365.25</v>
      </c>
      <c r="L32" s="155">
        <v>365.25</v>
      </c>
      <c r="M32" s="155">
        <v>365.25</v>
      </c>
      <c r="N32" s="155">
        <v>365.25</v>
      </c>
      <c r="O32" s="155">
        <v>365.25</v>
      </c>
      <c r="P32" s="155">
        <v>365.25</v>
      </c>
      <c r="Q32" s="52"/>
    </row>
    <row r="33" spans="2:17" outlineLevel="2" x14ac:dyDescent="0.2">
      <c r="B33" s="39" t="s">
        <v>156</v>
      </c>
      <c r="C33" s="46" t="s">
        <v>152</v>
      </c>
      <c r="D33" s="52"/>
      <c r="E33" s="52"/>
      <c r="F33" s="52"/>
      <c r="G33" s="52"/>
      <c r="H33" s="155">
        <v>12</v>
      </c>
      <c r="I33" s="155">
        <v>12</v>
      </c>
      <c r="J33" s="155">
        <v>12</v>
      </c>
      <c r="K33" s="155">
        <v>12</v>
      </c>
      <c r="L33" s="155">
        <v>12</v>
      </c>
      <c r="M33" s="155">
        <v>12</v>
      </c>
      <c r="N33" s="155">
        <v>12</v>
      </c>
      <c r="O33" s="155">
        <v>12</v>
      </c>
      <c r="P33" s="155">
        <v>12</v>
      </c>
      <c r="Q33" s="52"/>
    </row>
    <row r="34" spans="2:17" outlineLevel="2" x14ac:dyDescent="0.2">
      <c r="B34" s="39" t="s">
        <v>157</v>
      </c>
      <c r="C34" s="46" t="s">
        <v>127</v>
      </c>
      <c r="D34" s="52"/>
      <c r="E34" s="52"/>
      <c r="F34" s="52"/>
      <c r="G34" s="52"/>
      <c r="H34" s="155">
        <v>0.78</v>
      </c>
      <c r="I34" s="155">
        <v>0.78</v>
      </c>
      <c r="J34" s="155">
        <v>0.78</v>
      </c>
      <c r="K34" s="155">
        <v>0.87</v>
      </c>
      <c r="L34" s="155">
        <v>0.87</v>
      </c>
      <c r="M34" s="155">
        <v>0.87</v>
      </c>
      <c r="N34" s="155">
        <v>0.87</v>
      </c>
      <c r="O34" s="155">
        <v>0.87</v>
      </c>
      <c r="P34" s="155">
        <v>0.87</v>
      </c>
      <c r="Q34" s="52"/>
    </row>
    <row r="35" spans="2:17" outlineLevel="2" x14ac:dyDescent="0.2">
      <c r="B35" s="39"/>
      <c r="C35" s="39"/>
      <c r="D35" s="50"/>
      <c r="E35" s="50"/>
      <c r="F35" s="50"/>
      <c r="G35" s="50"/>
      <c r="H35" s="50"/>
      <c r="I35" s="51"/>
      <c r="J35" s="50"/>
      <c r="K35" s="50"/>
      <c r="L35" s="50"/>
      <c r="M35" s="50"/>
      <c r="N35" s="50"/>
      <c r="O35" s="50"/>
      <c r="P35" s="50"/>
      <c r="Q35" s="51"/>
    </row>
    <row r="36" spans="2:17" outlineLevel="2" x14ac:dyDescent="0.2">
      <c r="B36" s="39" t="s">
        <v>158</v>
      </c>
      <c r="C36" s="46" t="s">
        <v>159</v>
      </c>
      <c r="D36" s="52"/>
      <c r="E36" s="52"/>
      <c r="F36" s="52"/>
      <c r="G36" s="52"/>
      <c r="H36" s="155">
        <v>35.520000000000003</v>
      </c>
      <c r="I36" s="155">
        <v>54.38</v>
      </c>
      <c r="J36" s="155">
        <v>88.6</v>
      </c>
      <c r="K36" s="155">
        <v>61.78</v>
      </c>
      <c r="L36" s="155">
        <v>43.15</v>
      </c>
      <c r="M36" s="155">
        <v>63.94</v>
      </c>
      <c r="N36" s="155">
        <v>59.68</v>
      </c>
      <c r="O36" s="155">
        <v>41.71</v>
      </c>
      <c r="P36" s="155">
        <v>63.38</v>
      </c>
      <c r="Q36" s="52"/>
    </row>
    <row r="37" spans="2:17" outlineLevel="2" x14ac:dyDescent="0.2">
      <c r="B37" s="62"/>
      <c r="C37" s="62"/>
      <c r="D37" s="50"/>
      <c r="E37" s="50"/>
      <c r="F37" s="50"/>
      <c r="G37" s="50"/>
      <c r="H37" s="50"/>
      <c r="I37" s="50"/>
      <c r="J37" s="50"/>
      <c r="K37" s="50"/>
      <c r="L37" s="50"/>
      <c r="M37" s="50"/>
      <c r="N37" s="50"/>
      <c r="O37" s="50"/>
      <c r="P37" s="50"/>
      <c r="Q37" s="50"/>
    </row>
    <row r="38" spans="2:17" outlineLevel="2" x14ac:dyDescent="0.2">
      <c r="B38" s="50" t="s">
        <v>160</v>
      </c>
      <c r="C38" s="46" t="s">
        <v>137</v>
      </c>
      <c r="D38" s="52"/>
      <c r="E38" s="52"/>
      <c r="F38" s="52"/>
      <c r="G38" s="52"/>
      <c r="H38" s="155">
        <v>2</v>
      </c>
      <c r="I38" s="155">
        <v>2</v>
      </c>
      <c r="J38" s="155">
        <v>2</v>
      </c>
      <c r="K38" s="155">
        <v>2</v>
      </c>
      <c r="L38" s="155">
        <v>2</v>
      </c>
      <c r="M38" s="155">
        <v>2</v>
      </c>
      <c r="N38" s="155">
        <v>2</v>
      </c>
      <c r="O38" s="155">
        <v>2</v>
      </c>
      <c r="P38" s="155">
        <v>2</v>
      </c>
      <c r="Q38" s="52"/>
    </row>
    <row r="39" spans="2:17" outlineLevel="2" x14ac:dyDescent="0.2">
      <c r="B39" s="50" t="s">
        <v>161</v>
      </c>
      <c r="C39" s="46" t="s">
        <v>162</v>
      </c>
      <c r="D39" s="52"/>
      <c r="E39" s="52"/>
      <c r="F39" s="52"/>
      <c r="G39" s="52"/>
      <c r="H39" s="156">
        <v>12.37</v>
      </c>
      <c r="I39" s="156">
        <v>12.37</v>
      </c>
      <c r="J39" s="156">
        <v>11.12</v>
      </c>
      <c r="K39" s="156">
        <v>7</v>
      </c>
      <c r="L39" s="156">
        <v>7</v>
      </c>
      <c r="M39" s="156">
        <v>7</v>
      </c>
      <c r="N39" s="156">
        <v>7</v>
      </c>
      <c r="O39" s="156">
        <v>4.5</v>
      </c>
      <c r="P39" s="156">
        <v>4.5</v>
      </c>
      <c r="Q39" s="52"/>
    </row>
    <row r="40" spans="2:17" outlineLevel="2" x14ac:dyDescent="0.2">
      <c r="B40" s="50" t="s">
        <v>163</v>
      </c>
      <c r="C40" s="46" t="s">
        <v>162</v>
      </c>
      <c r="D40" s="52"/>
      <c r="E40" s="52"/>
      <c r="F40" s="52"/>
      <c r="G40" s="52"/>
      <c r="H40" s="157">
        <v>0.05</v>
      </c>
      <c r="I40" s="157">
        <v>0.05</v>
      </c>
      <c r="J40" s="157">
        <v>0.05</v>
      </c>
      <c r="K40" s="157">
        <v>0.05</v>
      </c>
      <c r="L40" s="157">
        <v>0.05</v>
      </c>
      <c r="M40" s="157">
        <v>0.05</v>
      </c>
      <c r="N40" s="157">
        <v>0.05</v>
      </c>
      <c r="O40" s="157">
        <v>0.05</v>
      </c>
      <c r="P40" s="157">
        <v>0.05</v>
      </c>
      <c r="Q40" s="52"/>
    </row>
    <row r="41" spans="2:17" outlineLevel="2" x14ac:dyDescent="0.2">
      <c r="B41" s="50"/>
      <c r="C41" s="50"/>
      <c r="D41" s="50"/>
      <c r="E41" s="50"/>
      <c r="F41" s="50"/>
      <c r="G41" s="50"/>
      <c r="H41" s="50"/>
      <c r="I41" s="50"/>
      <c r="J41" s="50"/>
      <c r="K41" s="50"/>
      <c r="L41" s="50"/>
      <c r="M41" s="50"/>
      <c r="N41" s="50"/>
      <c r="O41" s="50"/>
      <c r="P41" s="50"/>
      <c r="Q41" s="50"/>
    </row>
    <row r="42" spans="2:17" outlineLevel="2" x14ac:dyDescent="0.2">
      <c r="B42" s="50" t="s">
        <v>164</v>
      </c>
      <c r="C42" s="46" t="s">
        <v>127</v>
      </c>
      <c r="D42" s="52"/>
      <c r="E42" s="52"/>
      <c r="F42" s="52"/>
      <c r="G42" s="52"/>
      <c r="H42" s="158">
        <v>1000</v>
      </c>
      <c r="I42" s="158">
        <v>1000</v>
      </c>
      <c r="J42" s="158">
        <v>1000</v>
      </c>
      <c r="K42" s="158">
        <v>1000</v>
      </c>
      <c r="L42" s="158">
        <v>1000</v>
      </c>
      <c r="M42" s="158">
        <v>1000</v>
      </c>
      <c r="N42" s="158">
        <v>1000</v>
      </c>
      <c r="O42" s="158">
        <v>1000</v>
      </c>
      <c r="P42" s="158">
        <v>1000</v>
      </c>
      <c r="Q42" s="52"/>
    </row>
    <row r="43" spans="2:17" outlineLevel="2" x14ac:dyDescent="0.2">
      <c r="B43" s="50" t="s">
        <v>165</v>
      </c>
      <c r="C43" s="46" t="s">
        <v>127</v>
      </c>
      <c r="D43" s="52"/>
      <c r="E43" s="52"/>
      <c r="F43" s="52"/>
      <c r="G43" s="52"/>
      <c r="H43" s="159">
        <v>9.8065999999999995</v>
      </c>
      <c r="I43" s="159">
        <v>9.8065999999999995</v>
      </c>
      <c r="J43" s="159">
        <v>9.8065999999999995</v>
      </c>
      <c r="K43" s="159">
        <v>9.8065999999999995</v>
      </c>
      <c r="L43" s="159">
        <v>9.8065999999999995</v>
      </c>
      <c r="M43" s="159">
        <v>9.8065999999999995</v>
      </c>
      <c r="N43" s="159">
        <v>9.8065999999999995</v>
      </c>
      <c r="O43" s="159">
        <v>9.8065999999999995</v>
      </c>
      <c r="P43" s="159">
        <v>9.8065999999999995</v>
      </c>
      <c r="Q43" s="52"/>
    </row>
    <row r="44" spans="2:17" outlineLevel="2" x14ac:dyDescent="0.2">
      <c r="B44" s="50" t="s">
        <v>166</v>
      </c>
      <c r="C44" s="46" t="s">
        <v>127</v>
      </c>
      <c r="D44" s="52"/>
      <c r="E44" s="52"/>
      <c r="F44" s="52"/>
      <c r="G44" s="52"/>
      <c r="H44" s="159">
        <v>0.87</v>
      </c>
      <c r="I44" s="159">
        <v>0.87</v>
      </c>
      <c r="J44" s="159">
        <v>0.87</v>
      </c>
      <c r="K44" s="159">
        <v>0.86</v>
      </c>
      <c r="L44" s="159">
        <v>0.86</v>
      </c>
      <c r="M44" s="159">
        <v>0.88</v>
      </c>
      <c r="N44" s="159">
        <v>0.88</v>
      </c>
      <c r="O44" s="159">
        <v>0.88</v>
      </c>
      <c r="P44" s="159">
        <v>0.88</v>
      </c>
      <c r="Q44" s="52"/>
    </row>
    <row r="45" spans="2:17" outlineLevel="2" x14ac:dyDescent="0.2">
      <c r="B45" s="50" t="s">
        <v>167</v>
      </c>
      <c r="C45" s="46" t="s">
        <v>127</v>
      </c>
      <c r="D45" s="52"/>
      <c r="E45" s="52"/>
      <c r="F45" s="52"/>
      <c r="G45" s="52"/>
      <c r="H45" s="159">
        <v>0.97</v>
      </c>
      <c r="I45" s="159">
        <v>0.97</v>
      </c>
      <c r="J45" s="159">
        <v>0.97</v>
      </c>
      <c r="K45" s="159">
        <v>0.97</v>
      </c>
      <c r="L45" s="159">
        <v>0.97</v>
      </c>
      <c r="M45" s="159">
        <v>0.97</v>
      </c>
      <c r="N45" s="159">
        <v>0.97</v>
      </c>
      <c r="O45" s="159">
        <v>0.97</v>
      </c>
      <c r="P45" s="159">
        <v>0.97</v>
      </c>
      <c r="Q45" s="52"/>
    </row>
    <row r="46" spans="2:17" outlineLevel="2" x14ac:dyDescent="0.2">
      <c r="B46" s="50" t="s">
        <v>168</v>
      </c>
      <c r="C46" s="46" t="s">
        <v>127</v>
      </c>
      <c r="D46" s="52"/>
      <c r="E46" s="52"/>
      <c r="F46" s="52"/>
      <c r="G46" s="52"/>
      <c r="H46" s="63">
        <f>H44*H45</f>
        <v>0.84389999999999998</v>
      </c>
      <c r="I46" s="63">
        <f t="shared" ref="I46:P46" si="0">I44*I45</f>
        <v>0.84389999999999998</v>
      </c>
      <c r="J46" s="63">
        <f t="shared" si="0"/>
        <v>0.84389999999999998</v>
      </c>
      <c r="K46" s="63">
        <f t="shared" si="0"/>
        <v>0.83419999999999994</v>
      </c>
      <c r="L46" s="63">
        <f t="shared" si="0"/>
        <v>0.83419999999999994</v>
      </c>
      <c r="M46" s="63">
        <f t="shared" si="0"/>
        <v>0.85360000000000003</v>
      </c>
      <c r="N46" s="63">
        <f t="shared" si="0"/>
        <v>0.85360000000000003</v>
      </c>
      <c r="O46" s="63">
        <f t="shared" si="0"/>
        <v>0.85360000000000003</v>
      </c>
      <c r="P46" s="63">
        <f t="shared" si="0"/>
        <v>0.85360000000000003</v>
      </c>
      <c r="Q46" s="52"/>
    </row>
    <row r="47" spans="2:17" outlineLevel="2" x14ac:dyDescent="0.2">
      <c r="B47" s="48"/>
      <c r="C47" s="48"/>
      <c r="D47" s="48"/>
      <c r="E47" s="48"/>
      <c r="F47" s="48"/>
      <c r="G47" s="48"/>
      <c r="H47" s="48"/>
      <c r="I47" s="48"/>
      <c r="J47" s="48"/>
      <c r="K47" s="48"/>
      <c r="L47" s="48"/>
      <c r="M47" s="48"/>
      <c r="N47" s="48"/>
      <c r="O47" s="48"/>
      <c r="P47" s="48"/>
      <c r="Q47" s="48"/>
    </row>
    <row r="48" spans="2:17" outlineLevel="1" x14ac:dyDescent="0.2">
      <c r="B48" s="40" t="s">
        <v>169</v>
      </c>
      <c r="C48" s="41"/>
      <c r="D48" s="44"/>
      <c r="E48" s="44"/>
      <c r="F48" s="44"/>
      <c r="G48" s="44"/>
      <c r="H48" s="44"/>
      <c r="I48" s="44"/>
      <c r="J48" s="44"/>
      <c r="K48" s="44"/>
      <c r="L48" s="44"/>
      <c r="M48" s="44"/>
      <c r="N48" s="44"/>
      <c r="O48" s="44"/>
      <c r="P48" s="44"/>
      <c r="Q48" s="45"/>
    </row>
    <row r="49" spans="2:17" outlineLevel="2" x14ac:dyDescent="0.2">
      <c r="B49" s="50" t="s">
        <v>170</v>
      </c>
      <c r="C49" s="46" t="s">
        <v>127</v>
      </c>
      <c r="D49" s="52"/>
      <c r="E49" s="52"/>
      <c r="F49" s="52"/>
      <c r="G49" s="52"/>
      <c r="H49" s="63">
        <f t="array" ref="H49:J60">TRANSPOSE(PGA!C13:N15)</f>
        <v>9.26</v>
      </c>
      <c r="I49" s="63">
        <v>8.85</v>
      </c>
      <c r="J49" s="63">
        <v>8.3000000000000007</v>
      </c>
      <c r="K49" s="63">
        <f t="array" ref="K49:P60">TRANSPOSE(PGA!C7:N12)</f>
        <v>5.65</v>
      </c>
      <c r="L49" s="63">
        <v>5.55</v>
      </c>
      <c r="M49" s="63">
        <v>5.4</v>
      </c>
      <c r="N49" s="63">
        <v>5.3</v>
      </c>
      <c r="O49" s="63">
        <v>4.75</v>
      </c>
      <c r="P49" s="63">
        <v>4.7</v>
      </c>
      <c r="Q49" s="52"/>
    </row>
    <row r="50" spans="2:17" outlineLevel="2" x14ac:dyDescent="0.2">
      <c r="B50" s="50" t="s">
        <v>171</v>
      </c>
      <c r="C50" s="46" t="s">
        <v>127</v>
      </c>
      <c r="D50" s="52"/>
      <c r="E50" s="52"/>
      <c r="F50" s="52"/>
      <c r="G50" s="52"/>
      <c r="H50" s="63">
        <v>9.26</v>
      </c>
      <c r="I50" s="63">
        <v>8.85</v>
      </c>
      <c r="J50" s="63">
        <v>8.3000000000000007</v>
      </c>
      <c r="K50" s="63">
        <v>5.65</v>
      </c>
      <c r="L50" s="63">
        <v>5.55</v>
      </c>
      <c r="M50" s="63">
        <v>5.4</v>
      </c>
      <c r="N50" s="63">
        <v>5.3</v>
      </c>
      <c r="O50" s="63">
        <v>4.75</v>
      </c>
      <c r="P50" s="63">
        <v>4.7</v>
      </c>
      <c r="Q50" s="52"/>
    </row>
    <row r="51" spans="2:17" outlineLevel="2" x14ac:dyDescent="0.2">
      <c r="B51" s="50" t="s">
        <v>172</v>
      </c>
      <c r="C51" s="46" t="s">
        <v>127</v>
      </c>
      <c r="D51" s="52"/>
      <c r="E51" s="52"/>
      <c r="F51" s="52"/>
      <c r="G51" s="52"/>
      <c r="H51" s="63">
        <v>9.26</v>
      </c>
      <c r="I51" s="63">
        <v>8.85</v>
      </c>
      <c r="J51" s="63">
        <v>8.3000000000000007</v>
      </c>
      <c r="K51" s="63">
        <v>5.6</v>
      </c>
      <c r="L51" s="63">
        <v>5.5</v>
      </c>
      <c r="M51" s="63">
        <v>5.4</v>
      </c>
      <c r="N51" s="63">
        <v>5.2</v>
      </c>
      <c r="O51" s="63">
        <v>4.7</v>
      </c>
      <c r="P51" s="63">
        <v>4.5999999999999996</v>
      </c>
      <c r="Q51" s="52"/>
    </row>
    <row r="52" spans="2:17" outlineLevel="2" x14ac:dyDescent="0.2">
      <c r="B52" s="50" t="s">
        <v>173</v>
      </c>
      <c r="C52" s="46" t="s">
        <v>127</v>
      </c>
      <c r="D52" s="52"/>
      <c r="E52" s="52"/>
      <c r="F52" s="52"/>
      <c r="G52" s="52"/>
      <c r="H52" s="63">
        <v>9.26</v>
      </c>
      <c r="I52" s="63">
        <v>8.85</v>
      </c>
      <c r="J52" s="63">
        <v>8.3000000000000007</v>
      </c>
      <c r="K52" s="63">
        <v>0</v>
      </c>
      <c r="L52" s="63">
        <v>0</v>
      </c>
      <c r="M52" s="63">
        <v>0</v>
      </c>
      <c r="N52" s="63">
        <v>0</v>
      </c>
      <c r="O52" s="63">
        <v>0</v>
      </c>
      <c r="P52" s="63">
        <v>0</v>
      </c>
      <c r="Q52" s="52"/>
    </row>
    <row r="53" spans="2:17" outlineLevel="2" x14ac:dyDescent="0.2">
      <c r="B53" s="50" t="s">
        <v>174</v>
      </c>
      <c r="C53" s="46" t="s">
        <v>127</v>
      </c>
      <c r="D53" s="52"/>
      <c r="E53" s="52"/>
      <c r="F53" s="52"/>
      <c r="G53" s="52"/>
      <c r="H53" s="63">
        <v>9.26</v>
      </c>
      <c r="I53" s="63">
        <v>8.85</v>
      </c>
      <c r="J53" s="63">
        <v>8.3000000000000007</v>
      </c>
      <c r="K53" s="63">
        <v>8.3000000000000007</v>
      </c>
      <c r="L53" s="63">
        <v>8.1999999999999993</v>
      </c>
      <c r="M53" s="63">
        <v>8</v>
      </c>
      <c r="N53" s="63">
        <v>7.8</v>
      </c>
      <c r="O53" s="63">
        <v>7.25</v>
      </c>
      <c r="P53" s="63">
        <v>7.2</v>
      </c>
      <c r="Q53" s="52"/>
    </row>
    <row r="54" spans="2:17" outlineLevel="2" x14ac:dyDescent="0.2">
      <c r="B54" s="50" t="s">
        <v>175</v>
      </c>
      <c r="C54" s="46" t="s">
        <v>127</v>
      </c>
      <c r="D54" s="52"/>
      <c r="E54" s="52"/>
      <c r="F54" s="52"/>
      <c r="G54" s="52"/>
      <c r="H54" s="63">
        <v>9.26</v>
      </c>
      <c r="I54" s="63">
        <v>8.85</v>
      </c>
      <c r="J54" s="63">
        <v>8.3000000000000007</v>
      </c>
      <c r="K54" s="63">
        <v>8.3000000000000007</v>
      </c>
      <c r="L54" s="63">
        <v>8.1999999999999993</v>
      </c>
      <c r="M54" s="63">
        <v>8</v>
      </c>
      <c r="N54" s="63">
        <v>7.8</v>
      </c>
      <c r="O54" s="63">
        <v>7.25</v>
      </c>
      <c r="P54" s="63">
        <v>7.2</v>
      </c>
      <c r="Q54" s="52"/>
    </row>
    <row r="55" spans="2:17" outlineLevel="2" x14ac:dyDescent="0.2">
      <c r="B55" s="50" t="s">
        <v>176</v>
      </c>
      <c r="C55" s="46" t="s">
        <v>127</v>
      </c>
      <c r="D55" s="52"/>
      <c r="E55" s="52"/>
      <c r="F55" s="52"/>
      <c r="G55" s="52"/>
      <c r="H55" s="63">
        <v>10.199999999999999</v>
      </c>
      <c r="I55" s="63">
        <v>9.44</v>
      </c>
      <c r="J55" s="63">
        <v>9.0299999999999994</v>
      </c>
      <c r="K55" s="63">
        <v>7.6</v>
      </c>
      <c r="L55" s="63">
        <v>7.5</v>
      </c>
      <c r="M55" s="63">
        <v>7.3</v>
      </c>
      <c r="N55" s="63">
        <v>7.15</v>
      </c>
      <c r="O55" s="63">
        <v>6.6</v>
      </c>
      <c r="P55" s="63">
        <v>6.5</v>
      </c>
      <c r="Q55" s="52"/>
    </row>
    <row r="56" spans="2:17" outlineLevel="2" x14ac:dyDescent="0.2">
      <c r="B56" s="50" t="s">
        <v>177</v>
      </c>
      <c r="C56" s="46" t="s">
        <v>127</v>
      </c>
      <c r="D56" s="52"/>
      <c r="E56" s="52"/>
      <c r="F56" s="52"/>
      <c r="G56" s="52"/>
      <c r="H56" s="63">
        <v>10.199999999999999</v>
      </c>
      <c r="I56" s="63">
        <v>9.44</v>
      </c>
      <c r="J56" s="63">
        <v>9.0299999999999994</v>
      </c>
      <c r="K56" s="63">
        <v>7.6</v>
      </c>
      <c r="L56" s="63">
        <v>7.5</v>
      </c>
      <c r="M56" s="63">
        <v>7.3</v>
      </c>
      <c r="N56" s="63">
        <v>7.15</v>
      </c>
      <c r="O56" s="63">
        <v>6.6</v>
      </c>
      <c r="P56" s="63">
        <v>6.5</v>
      </c>
      <c r="Q56" s="52"/>
    </row>
    <row r="57" spans="2:17" outlineLevel="2" x14ac:dyDescent="0.2">
      <c r="B57" s="50" t="s">
        <v>178</v>
      </c>
      <c r="C57" s="46" t="s">
        <v>127</v>
      </c>
      <c r="D57" s="52"/>
      <c r="E57" s="52"/>
      <c r="F57" s="52"/>
      <c r="G57" s="52"/>
      <c r="H57" s="63">
        <v>10.199999999999999</v>
      </c>
      <c r="I57" s="63">
        <v>9.44</v>
      </c>
      <c r="J57" s="63">
        <v>9.0299999999999994</v>
      </c>
      <c r="K57" s="63">
        <v>7.6</v>
      </c>
      <c r="L57" s="63">
        <v>7.5</v>
      </c>
      <c r="M57" s="63">
        <v>7.3</v>
      </c>
      <c r="N57" s="63">
        <v>7.15</v>
      </c>
      <c r="O57" s="63">
        <v>6.6</v>
      </c>
      <c r="P57" s="63">
        <v>6.5</v>
      </c>
      <c r="Q57" s="52"/>
    </row>
    <row r="58" spans="2:17" outlineLevel="2" x14ac:dyDescent="0.2">
      <c r="B58" s="50" t="s">
        <v>179</v>
      </c>
      <c r="C58" s="46" t="s">
        <v>127</v>
      </c>
      <c r="D58" s="52"/>
      <c r="E58" s="52"/>
      <c r="F58" s="52"/>
      <c r="G58" s="52"/>
      <c r="H58" s="63">
        <v>10.199999999999999</v>
      </c>
      <c r="I58" s="63">
        <v>9.44</v>
      </c>
      <c r="J58" s="63">
        <v>9.0299999999999994</v>
      </c>
      <c r="K58" s="63">
        <v>7.6</v>
      </c>
      <c r="L58" s="63">
        <v>7.5</v>
      </c>
      <c r="M58" s="63">
        <v>7.3</v>
      </c>
      <c r="N58" s="63">
        <v>7.15</v>
      </c>
      <c r="O58" s="63">
        <v>6.6</v>
      </c>
      <c r="P58" s="63">
        <v>6.5</v>
      </c>
      <c r="Q58" s="52"/>
    </row>
    <row r="59" spans="2:17" outlineLevel="2" x14ac:dyDescent="0.2">
      <c r="B59" s="50" t="s">
        <v>180</v>
      </c>
      <c r="C59" s="46" t="s">
        <v>127</v>
      </c>
      <c r="D59" s="52"/>
      <c r="E59" s="52"/>
      <c r="F59" s="52"/>
      <c r="G59" s="52"/>
      <c r="H59" s="63">
        <v>10.199999999999999</v>
      </c>
      <c r="I59" s="63">
        <v>9.44</v>
      </c>
      <c r="J59" s="63">
        <v>9.0299999999999994</v>
      </c>
      <c r="K59" s="63">
        <v>7.6</v>
      </c>
      <c r="L59" s="63">
        <v>7.5</v>
      </c>
      <c r="M59" s="63">
        <v>7.3</v>
      </c>
      <c r="N59" s="63">
        <v>7.15</v>
      </c>
      <c r="O59" s="63">
        <v>6.6</v>
      </c>
      <c r="P59" s="63">
        <v>6.5</v>
      </c>
      <c r="Q59" s="52"/>
    </row>
    <row r="60" spans="2:17" outlineLevel="2" x14ac:dyDescent="0.2">
      <c r="B60" s="50" t="s">
        <v>181</v>
      </c>
      <c r="C60" s="46" t="s">
        <v>127</v>
      </c>
      <c r="D60" s="52"/>
      <c r="E60" s="52"/>
      <c r="F60" s="52"/>
      <c r="G60" s="52"/>
      <c r="H60" s="63">
        <v>10.199999999999999</v>
      </c>
      <c r="I60" s="63">
        <v>9.44</v>
      </c>
      <c r="J60" s="63">
        <v>9.0299999999999994</v>
      </c>
      <c r="K60" s="63">
        <v>7.6</v>
      </c>
      <c r="L60" s="63">
        <v>7.5</v>
      </c>
      <c r="M60" s="63">
        <v>7.3</v>
      </c>
      <c r="N60" s="63">
        <v>7.15</v>
      </c>
      <c r="O60" s="63">
        <v>6.6</v>
      </c>
      <c r="P60" s="63">
        <v>6.5</v>
      </c>
      <c r="Q60" s="52"/>
    </row>
    <row r="61" spans="2:17" outlineLevel="2" x14ac:dyDescent="0.2">
      <c r="B61" s="39"/>
      <c r="C61" s="39"/>
      <c r="D61" s="67"/>
      <c r="E61" s="67"/>
      <c r="F61" s="67"/>
      <c r="G61" s="67"/>
      <c r="H61" s="67"/>
      <c r="I61" s="67"/>
      <c r="J61" s="49"/>
      <c r="K61" s="49"/>
      <c r="L61" s="67"/>
      <c r="M61" s="67"/>
      <c r="N61" s="67"/>
      <c r="O61" s="67"/>
      <c r="P61" s="67"/>
      <c r="Q61" s="67"/>
    </row>
    <row r="62" spans="2:17" outlineLevel="1" x14ac:dyDescent="0.2">
      <c r="B62" s="40" t="s">
        <v>182</v>
      </c>
      <c r="C62" s="41"/>
      <c r="D62" s="44"/>
      <c r="E62" s="44"/>
      <c r="F62" s="44"/>
      <c r="G62" s="44"/>
      <c r="H62" s="44"/>
      <c r="I62" s="44"/>
      <c r="J62" s="44"/>
      <c r="K62" s="44"/>
      <c r="L62" s="44"/>
      <c r="M62" s="44"/>
      <c r="N62" s="44"/>
      <c r="O62" s="44"/>
      <c r="P62" s="44"/>
      <c r="Q62" s="45"/>
    </row>
    <row r="63" spans="2:17" outlineLevel="2" x14ac:dyDescent="0.2">
      <c r="B63" s="1" t="s">
        <v>183</v>
      </c>
      <c r="C63" s="1" t="s">
        <v>127</v>
      </c>
      <c r="D63" s="52"/>
      <c r="E63" s="157">
        <v>5.2900000000000003E-2</v>
      </c>
      <c r="F63" s="157">
        <v>5.2900000000000003E-2</v>
      </c>
      <c r="G63" s="157">
        <v>5.2900000000000003E-2</v>
      </c>
      <c r="H63" s="52"/>
      <c r="I63" s="52"/>
      <c r="J63" s="52"/>
      <c r="K63" s="52"/>
      <c r="L63" s="52"/>
      <c r="M63" s="52"/>
      <c r="N63" s="52"/>
      <c r="O63" s="52"/>
      <c r="P63" s="52"/>
      <c r="Q63" s="52"/>
    </row>
    <row r="64" spans="2:17" outlineLevel="2" x14ac:dyDescent="0.2"/>
    <row r="66" spans="2:17" x14ac:dyDescent="0.2">
      <c r="B66" s="58" t="s">
        <v>184</v>
      </c>
      <c r="C66" s="58"/>
      <c r="D66" s="54"/>
      <c r="E66" s="54"/>
      <c r="F66" s="54"/>
      <c r="G66" s="54"/>
      <c r="H66" s="54"/>
      <c r="I66" s="54"/>
      <c r="J66" s="54"/>
      <c r="K66" s="54"/>
      <c r="L66" s="54"/>
      <c r="M66" s="54"/>
      <c r="N66" s="54"/>
      <c r="O66" s="54"/>
      <c r="P66" s="54"/>
      <c r="Q66" s="55"/>
    </row>
    <row r="67" spans="2:17" outlineLevel="1" collapsed="1" x14ac:dyDescent="0.2">
      <c r="B67" s="40" t="s">
        <v>185</v>
      </c>
      <c r="C67" s="41" t="s">
        <v>186</v>
      </c>
      <c r="D67" s="42"/>
      <c r="E67" s="42"/>
      <c r="F67" s="42"/>
      <c r="G67" s="42"/>
      <c r="H67" s="42"/>
      <c r="I67" s="42"/>
      <c r="J67" s="42"/>
      <c r="K67" s="42"/>
      <c r="L67" s="42"/>
      <c r="M67" s="42"/>
      <c r="N67" s="42"/>
      <c r="O67" s="42"/>
      <c r="P67" s="42"/>
      <c r="Q67" s="43"/>
    </row>
    <row r="68" spans="2:17" hidden="1" outlineLevel="2" x14ac:dyDescent="0.2">
      <c r="B68" s="1" t="s">
        <v>88</v>
      </c>
      <c r="D68" s="59"/>
      <c r="E68" s="28">
        <f>E$9*E$10*E$11+E$13*E$14*E$15+E$17*E$18*E$19+E$21*E$22*E$23+SUM(H68:J68)</f>
        <v>8640</v>
      </c>
      <c r="F68" s="28">
        <f>F$9*F$10*F$11+F$13*F$14*F$15+F$17*F$18*F$19+F$21*F$22*F$23+SUM(K68:Q68)</f>
        <v>11664</v>
      </c>
      <c r="G68" s="59"/>
      <c r="H68" s="28">
        <f>H$6*H$7</f>
        <v>1536</v>
      </c>
      <c r="I68" s="28">
        <f t="shared" ref="I68:P68" si="1">I$6*I$7</f>
        <v>1728</v>
      </c>
      <c r="J68" s="28">
        <f t="shared" si="1"/>
        <v>2520</v>
      </c>
      <c r="K68" s="28">
        <f t="shared" si="1"/>
        <v>1632</v>
      </c>
      <c r="L68" s="28">
        <f t="shared" si="1"/>
        <v>1344</v>
      </c>
      <c r="M68" s="28">
        <f t="shared" si="1"/>
        <v>1632</v>
      </c>
      <c r="N68" s="28">
        <f t="shared" si="1"/>
        <v>1632</v>
      </c>
      <c r="O68" s="28">
        <f t="shared" si="1"/>
        <v>1152</v>
      </c>
      <c r="P68" s="28">
        <f t="shared" si="1"/>
        <v>1320</v>
      </c>
      <c r="Q68" s="59"/>
    </row>
    <row r="69" spans="2:17" hidden="1" outlineLevel="2" x14ac:dyDescent="0.2">
      <c r="B69" s="1" t="s">
        <v>89</v>
      </c>
      <c r="D69" s="59"/>
      <c r="E69" s="28">
        <f t="shared" ref="E69:E79" si="2">E$9*E$10*E$11+E$13*E$14*E$15+E$17*E$18*E$19+E$21*E$22*E$23+SUM(H69:J69)</f>
        <v>8640</v>
      </c>
      <c r="F69" s="28">
        <f t="shared" ref="F69:F79" si="3">F$9*F$10*F$11+F$13*F$14*F$15+F$17*F$18*F$19+F$21*F$22*F$23+SUM(K69:Q69)</f>
        <v>11664</v>
      </c>
      <c r="G69" s="59"/>
      <c r="H69" s="28">
        <f t="shared" ref="H69:P79" si="4">H$6*H$7</f>
        <v>1536</v>
      </c>
      <c r="I69" s="28">
        <f t="shared" si="4"/>
        <v>1728</v>
      </c>
      <c r="J69" s="28">
        <f t="shared" si="4"/>
        <v>2520</v>
      </c>
      <c r="K69" s="28">
        <f t="shared" si="4"/>
        <v>1632</v>
      </c>
      <c r="L69" s="28">
        <f t="shared" si="4"/>
        <v>1344</v>
      </c>
      <c r="M69" s="28">
        <f t="shared" si="4"/>
        <v>1632</v>
      </c>
      <c r="N69" s="28">
        <f t="shared" si="4"/>
        <v>1632</v>
      </c>
      <c r="O69" s="28">
        <f t="shared" si="4"/>
        <v>1152</v>
      </c>
      <c r="P69" s="28">
        <f t="shared" si="4"/>
        <v>1320</v>
      </c>
      <c r="Q69" s="59"/>
    </row>
    <row r="70" spans="2:17" hidden="1" outlineLevel="2" x14ac:dyDescent="0.2">
      <c r="B70" s="1" t="s">
        <v>90</v>
      </c>
      <c r="D70" s="59"/>
      <c r="E70" s="28">
        <f t="shared" si="2"/>
        <v>8640</v>
      </c>
      <c r="F70" s="28">
        <f t="shared" si="3"/>
        <v>11664</v>
      </c>
      <c r="G70" s="59"/>
      <c r="H70" s="28">
        <f t="shared" si="4"/>
        <v>1536</v>
      </c>
      <c r="I70" s="28">
        <f t="shared" si="4"/>
        <v>1728</v>
      </c>
      <c r="J70" s="28">
        <f t="shared" si="4"/>
        <v>2520</v>
      </c>
      <c r="K70" s="28">
        <f t="shared" si="4"/>
        <v>1632</v>
      </c>
      <c r="L70" s="28">
        <f t="shared" si="4"/>
        <v>1344</v>
      </c>
      <c r="M70" s="28">
        <f t="shared" si="4"/>
        <v>1632</v>
      </c>
      <c r="N70" s="28">
        <f t="shared" si="4"/>
        <v>1632</v>
      </c>
      <c r="O70" s="28">
        <f t="shared" si="4"/>
        <v>1152</v>
      </c>
      <c r="P70" s="28">
        <f t="shared" si="4"/>
        <v>1320</v>
      </c>
      <c r="Q70" s="59"/>
    </row>
    <row r="71" spans="2:17" hidden="1" outlineLevel="2" x14ac:dyDescent="0.2">
      <c r="B71" s="1" t="s">
        <v>91</v>
      </c>
      <c r="D71" s="59"/>
      <c r="E71" s="28">
        <f t="shared" si="2"/>
        <v>8640</v>
      </c>
      <c r="F71" s="28">
        <f t="shared" si="3"/>
        <v>11664</v>
      </c>
      <c r="G71" s="59"/>
      <c r="H71" s="28">
        <f t="shared" si="4"/>
        <v>1536</v>
      </c>
      <c r="I71" s="28">
        <f t="shared" si="4"/>
        <v>1728</v>
      </c>
      <c r="J71" s="28">
        <f t="shared" si="4"/>
        <v>2520</v>
      </c>
      <c r="K71" s="28">
        <f t="shared" si="4"/>
        <v>1632</v>
      </c>
      <c r="L71" s="28">
        <f t="shared" si="4"/>
        <v>1344</v>
      </c>
      <c r="M71" s="28">
        <f t="shared" si="4"/>
        <v>1632</v>
      </c>
      <c r="N71" s="28">
        <f t="shared" si="4"/>
        <v>1632</v>
      </c>
      <c r="O71" s="28">
        <f t="shared" si="4"/>
        <v>1152</v>
      </c>
      <c r="P71" s="28">
        <f t="shared" si="4"/>
        <v>1320</v>
      </c>
      <c r="Q71" s="59"/>
    </row>
    <row r="72" spans="2:17" hidden="1" outlineLevel="2" x14ac:dyDescent="0.2">
      <c r="B72" s="1" t="s">
        <v>92</v>
      </c>
      <c r="D72" s="59"/>
      <c r="E72" s="28">
        <f t="shared" si="2"/>
        <v>8640</v>
      </c>
      <c r="F72" s="28">
        <f t="shared" si="3"/>
        <v>11664</v>
      </c>
      <c r="G72" s="59"/>
      <c r="H72" s="28">
        <f t="shared" si="4"/>
        <v>1536</v>
      </c>
      <c r="I72" s="28">
        <f t="shared" si="4"/>
        <v>1728</v>
      </c>
      <c r="J72" s="28">
        <f t="shared" si="4"/>
        <v>2520</v>
      </c>
      <c r="K72" s="28">
        <f t="shared" si="4"/>
        <v>1632</v>
      </c>
      <c r="L72" s="28">
        <f t="shared" si="4"/>
        <v>1344</v>
      </c>
      <c r="M72" s="28">
        <f t="shared" si="4"/>
        <v>1632</v>
      </c>
      <c r="N72" s="28">
        <f t="shared" si="4"/>
        <v>1632</v>
      </c>
      <c r="O72" s="28">
        <f t="shared" si="4"/>
        <v>1152</v>
      </c>
      <c r="P72" s="28">
        <f t="shared" si="4"/>
        <v>1320</v>
      </c>
      <c r="Q72" s="59"/>
    </row>
    <row r="73" spans="2:17" hidden="1" outlineLevel="2" x14ac:dyDescent="0.2">
      <c r="B73" s="1" t="s">
        <v>93</v>
      </c>
      <c r="D73" s="59"/>
      <c r="E73" s="28">
        <f t="shared" si="2"/>
        <v>8640</v>
      </c>
      <c r="F73" s="28">
        <f t="shared" si="3"/>
        <v>11664</v>
      </c>
      <c r="G73" s="59"/>
      <c r="H73" s="28">
        <f t="shared" si="4"/>
        <v>1536</v>
      </c>
      <c r="I73" s="28">
        <f t="shared" si="4"/>
        <v>1728</v>
      </c>
      <c r="J73" s="28">
        <f t="shared" si="4"/>
        <v>2520</v>
      </c>
      <c r="K73" s="28">
        <f t="shared" si="4"/>
        <v>1632</v>
      </c>
      <c r="L73" s="28">
        <f t="shared" si="4"/>
        <v>1344</v>
      </c>
      <c r="M73" s="28">
        <f t="shared" si="4"/>
        <v>1632</v>
      </c>
      <c r="N73" s="28">
        <f t="shared" si="4"/>
        <v>1632</v>
      </c>
      <c r="O73" s="28">
        <f t="shared" si="4"/>
        <v>1152</v>
      </c>
      <c r="P73" s="28">
        <f t="shared" si="4"/>
        <v>1320</v>
      </c>
      <c r="Q73" s="59"/>
    </row>
    <row r="74" spans="2:17" hidden="1" outlineLevel="2" x14ac:dyDescent="0.2">
      <c r="B74" s="1" t="s">
        <v>94</v>
      </c>
      <c r="D74" s="59"/>
      <c r="E74" s="28">
        <f t="shared" si="2"/>
        <v>8640</v>
      </c>
      <c r="F74" s="28">
        <f t="shared" si="3"/>
        <v>11664</v>
      </c>
      <c r="G74" s="59"/>
      <c r="H74" s="28">
        <f t="shared" si="4"/>
        <v>1536</v>
      </c>
      <c r="I74" s="28">
        <f t="shared" si="4"/>
        <v>1728</v>
      </c>
      <c r="J74" s="28">
        <f t="shared" si="4"/>
        <v>2520</v>
      </c>
      <c r="K74" s="28">
        <f t="shared" si="4"/>
        <v>1632</v>
      </c>
      <c r="L74" s="28">
        <f t="shared" si="4"/>
        <v>1344</v>
      </c>
      <c r="M74" s="28">
        <f t="shared" si="4"/>
        <v>1632</v>
      </c>
      <c r="N74" s="28">
        <f t="shared" si="4"/>
        <v>1632</v>
      </c>
      <c r="O74" s="28">
        <f t="shared" si="4"/>
        <v>1152</v>
      </c>
      <c r="P74" s="28">
        <f t="shared" si="4"/>
        <v>1320</v>
      </c>
      <c r="Q74" s="59"/>
    </row>
    <row r="75" spans="2:17" hidden="1" outlineLevel="2" x14ac:dyDescent="0.2">
      <c r="B75" s="1" t="s">
        <v>95</v>
      </c>
      <c r="D75" s="59"/>
      <c r="E75" s="28">
        <f t="shared" si="2"/>
        <v>8640</v>
      </c>
      <c r="F75" s="28">
        <f t="shared" si="3"/>
        <v>11664</v>
      </c>
      <c r="G75" s="59"/>
      <c r="H75" s="28">
        <f t="shared" si="4"/>
        <v>1536</v>
      </c>
      <c r="I75" s="28">
        <f t="shared" si="4"/>
        <v>1728</v>
      </c>
      <c r="J75" s="28">
        <f t="shared" si="4"/>
        <v>2520</v>
      </c>
      <c r="K75" s="28">
        <f t="shared" si="4"/>
        <v>1632</v>
      </c>
      <c r="L75" s="28">
        <f t="shared" si="4"/>
        <v>1344</v>
      </c>
      <c r="M75" s="28">
        <f t="shared" si="4"/>
        <v>1632</v>
      </c>
      <c r="N75" s="28">
        <f t="shared" si="4"/>
        <v>1632</v>
      </c>
      <c r="O75" s="28">
        <f t="shared" si="4"/>
        <v>1152</v>
      </c>
      <c r="P75" s="28">
        <f t="shared" si="4"/>
        <v>1320</v>
      </c>
      <c r="Q75" s="59"/>
    </row>
    <row r="76" spans="2:17" hidden="1" outlineLevel="2" x14ac:dyDescent="0.2">
      <c r="B76" s="1" t="s">
        <v>96</v>
      </c>
      <c r="D76" s="59"/>
      <c r="E76" s="28">
        <f t="shared" si="2"/>
        <v>8640</v>
      </c>
      <c r="F76" s="28">
        <f t="shared" si="3"/>
        <v>11664</v>
      </c>
      <c r="G76" s="59"/>
      <c r="H76" s="28">
        <f t="shared" si="4"/>
        <v>1536</v>
      </c>
      <c r="I76" s="28">
        <f t="shared" si="4"/>
        <v>1728</v>
      </c>
      <c r="J76" s="28">
        <f t="shared" si="4"/>
        <v>2520</v>
      </c>
      <c r="K76" s="28">
        <f t="shared" si="4"/>
        <v>1632</v>
      </c>
      <c r="L76" s="28">
        <f t="shared" si="4"/>
        <v>1344</v>
      </c>
      <c r="M76" s="28">
        <f t="shared" si="4"/>
        <v>1632</v>
      </c>
      <c r="N76" s="28">
        <f t="shared" si="4"/>
        <v>1632</v>
      </c>
      <c r="O76" s="28">
        <f t="shared" si="4"/>
        <v>1152</v>
      </c>
      <c r="P76" s="28">
        <f t="shared" si="4"/>
        <v>1320</v>
      </c>
      <c r="Q76" s="59"/>
    </row>
    <row r="77" spans="2:17" hidden="1" outlineLevel="2" x14ac:dyDescent="0.2">
      <c r="B77" s="1" t="s">
        <v>97</v>
      </c>
      <c r="D77" s="59"/>
      <c r="E77" s="28">
        <f t="shared" si="2"/>
        <v>8640</v>
      </c>
      <c r="F77" s="28">
        <f t="shared" si="3"/>
        <v>11664</v>
      </c>
      <c r="G77" s="59"/>
      <c r="H77" s="28">
        <f t="shared" si="4"/>
        <v>1536</v>
      </c>
      <c r="I77" s="28">
        <f t="shared" si="4"/>
        <v>1728</v>
      </c>
      <c r="J77" s="28">
        <f t="shared" si="4"/>
        <v>2520</v>
      </c>
      <c r="K77" s="28">
        <f t="shared" si="4"/>
        <v>1632</v>
      </c>
      <c r="L77" s="28">
        <f t="shared" si="4"/>
        <v>1344</v>
      </c>
      <c r="M77" s="28">
        <f t="shared" si="4"/>
        <v>1632</v>
      </c>
      <c r="N77" s="28">
        <f t="shared" si="4"/>
        <v>1632</v>
      </c>
      <c r="O77" s="28">
        <f t="shared" si="4"/>
        <v>1152</v>
      </c>
      <c r="P77" s="28">
        <f t="shared" si="4"/>
        <v>1320</v>
      </c>
      <c r="Q77" s="59"/>
    </row>
    <row r="78" spans="2:17" hidden="1" outlineLevel="2" x14ac:dyDescent="0.2">
      <c r="B78" s="1" t="s">
        <v>98</v>
      </c>
      <c r="D78" s="59"/>
      <c r="E78" s="28">
        <f t="shared" si="2"/>
        <v>8640</v>
      </c>
      <c r="F78" s="28">
        <f t="shared" si="3"/>
        <v>11664</v>
      </c>
      <c r="G78" s="59"/>
      <c r="H78" s="28">
        <f t="shared" si="4"/>
        <v>1536</v>
      </c>
      <c r="I78" s="28">
        <f t="shared" si="4"/>
        <v>1728</v>
      </c>
      <c r="J78" s="28">
        <f t="shared" si="4"/>
        <v>2520</v>
      </c>
      <c r="K78" s="28">
        <f t="shared" si="4"/>
        <v>1632</v>
      </c>
      <c r="L78" s="28">
        <f t="shared" si="4"/>
        <v>1344</v>
      </c>
      <c r="M78" s="28">
        <f t="shared" si="4"/>
        <v>1632</v>
      </c>
      <c r="N78" s="28">
        <f t="shared" si="4"/>
        <v>1632</v>
      </c>
      <c r="O78" s="28">
        <f t="shared" si="4"/>
        <v>1152</v>
      </c>
      <c r="P78" s="28">
        <f t="shared" si="4"/>
        <v>1320</v>
      </c>
      <c r="Q78" s="59"/>
    </row>
    <row r="79" spans="2:17" hidden="1" outlineLevel="2" x14ac:dyDescent="0.2">
      <c r="B79" s="1" t="s">
        <v>99</v>
      </c>
      <c r="D79" s="59"/>
      <c r="E79" s="28">
        <f t="shared" si="2"/>
        <v>8640</v>
      </c>
      <c r="F79" s="28">
        <f t="shared" si="3"/>
        <v>11664</v>
      </c>
      <c r="G79" s="59"/>
      <c r="H79" s="28">
        <f t="shared" si="4"/>
        <v>1536</v>
      </c>
      <c r="I79" s="28">
        <f t="shared" si="4"/>
        <v>1728</v>
      </c>
      <c r="J79" s="28">
        <f t="shared" si="4"/>
        <v>2520</v>
      </c>
      <c r="K79" s="28">
        <f t="shared" si="4"/>
        <v>1632</v>
      </c>
      <c r="L79" s="28">
        <f t="shared" si="4"/>
        <v>1344</v>
      </c>
      <c r="M79" s="28">
        <f t="shared" si="4"/>
        <v>1632</v>
      </c>
      <c r="N79" s="28">
        <f t="shared" si="4"/>
        <v>1632</v>
      </c>
      <c r="O79" s="28">
        <f t="shared" si="4"/>
        <v>1152</v>
      </c>
      <c r="P79" s="28">
        <f t="shared" si="4"/>
        <v>1320</v>
      </c>
      <c r="Q79" s="59"/>
    </row>
    <row r="80" spans="2:17" hidden="1" outlineLevel="2" x14ac:dyDescent="0.2"/>
    <row r="81" spans="1:17" outlineLevel="1" collapsed="1" x14ac:dyDescent="0.2">
      <c r="B81" s="40" t="s">
        <v>187</v>
      </c>
      <c r="C81" s="41" t="s">
        <v>188</v>
      </c>
      <c r="D81" s="42"/>
      <c r="E81" s="42"/>
      <c r="F81" s="42"/>
      <c r="G81" s="42"/>
      <c r="H81" s="42"/>
      <c r="I81" s="42"/>
      <c r="J81" s="42"/>
      <c r="K81" s="42"/>
      <c r="L81" s="42"/>
      <c r="M81" s="42"/>
      <c r="N81" s="42"/>
      <c r="O81" s="42"/>
      <c r="P81" s="42"/>
      <c r="Q81" s="43"/>
    </row>
    <row r="82" spans="1:17" hidden="1" outlineLevel="2" x14ac:dyDescent="0.2">
      <c r="B82" s="1" t="s">
        <v>88</v>
      </c>
      <c r="D82" s="59"/>
      <c r="E82" s="28">
        <f>ROUNDUP(E68*E$25/1000,0)</f>
        <v>3154</v>
      </c>
      <c r="F82" s="28">
        <f t="shared" ref="F82:F93" si="5">ROUNDUP(F68*F$25/1000,0)</f>
        <v>4258</v>
      </c>
      <c r="G82" s="28">
        <f>Q82</f>
        <v>2078.5736111111109</v>
      </c>
      <c r="H82" s="59"/>
      <c r="I82" s="59"/>
      <c r="J82" s="59"/>
      <c r="K82" s="59"/>
      <c r="L82" s="59"/>
      <c r="M82" s="59"/>
      <c r="N82" s="59"/>
      <c r="O82" s="59"/>
      <c r="P82" s="59"/>
      <c r="Q82" s="28">
        <f>E82/(E68/24)*AVERAGE(ROUNDUP(E68/24/E$26,1),ROUNDUP(F68/24/F$26,1))*G$26</f>
        <v>2078.5736111111109</v>
      </c>
    </row>
    <row r="83" spans="1:17" hidden="1" outlineLevel="2" x14ac:dyDescent="0.2">
      <c r="B83" s="1" t="s">
        <v>89</v>
      </c>
      <c r="D83" s="59"/>
      <c r="E83" s="28">
        <f t="shared" ref="E83" si="6">ROUNDUP(E69*E$25/1000,0)</f>
        <v>3154</v>
      </c>
      <c r="F83" s="28">
        <f t="shared" si="5"/>
        <v>4258</v>
      </c>
      <c r="G83" s="28">
        <f t="shared" ref="G83:G93" si="7">Q83</f>
        <v>2078.5736111111109</v>
      </c>
      <c r="H83" s="59"/>
      <c r="I83" s="59"/>
      <c r="J83" s="59"/>
      <c r="K83" s="59"/>
      <c r="L83" s="59"/>
      <c r="M83" s="59"/>
      <c r="N83" s="59"/>
      <c r="O83" s="59"/>
      <c r="P83" s="59"/>
      <c r="Q83" s="28">
        <f t="shared" ref="Q83:Q93" si="8">E83/(E69/24)*AVERAGE(ROUNDUP(E69/24/E$26,1),ROUNDUP(F69/24/F$26,1))*G$26</f>
        <v>2078.5736111111109</v>
      </c>
    </row>
    <row r="84" spans="1:17" hidden="1" outlineLevel="2" x14ac:dyDescent="0.2">
      <c r="B84" s="1" t="s">
        <v>90</v>
      </c>
      <c r="D84" s="59"/>
      <c r="E84" s="28">
        <f t="shared" ref="E84" si="9">ROUNDUP(E70*E$25/1000,0)</f>
        <v>3154</v>
      </c>
      <c r="F84" s="28">
        <f t="shared" si="5"/>
        <v>4258</v>
      </c>
      <c r="G84" s="28">
        <f t="shared" si="7"/>
        <v>2078.5736111111109</v>
      </c>
      <c r="H84" s="59"/>
      <c r="I84" s="59"/>
      <c r="J84" s="59"/>
      <c r="K84" s="59"/>
      <c r="L84" s="59"/>
      <c r="M84" s="59"/>
      <c r="N84" s="59"/>
      <c r="O84" s="59"/>
      <c r="P84" s="59"/>
      <c r="Q84" s="28">
        <f t="shared" si="8"/>
        <v>2078.5736111111109</v>
      </c>
    </row>
    <row r="85" spans="1:17" hidden="1" outlineLevel="2" x14ac:dyDescent="0.2">
      <c r="B85" s="1" t="s">
        <v>91</v>
      </c>
      <c r="D85" s="59"/>
      <c r="E85" s="28">
        <f t="shared" ref="E85" si="10">ROUNDUP(E71*E$25/1000,0)</f>
        <v>3154</v>
      </c>
      <c r="F85" s="28">
        <f t="shared" si="5"/>
        <v>4258</v>
      </c>
      <c r="G85" s="28">
        <f t="shared" si="7"/>
        <v>2078.5736111111109</v>
      </c>
      <c r="H85" s="59"/>
      <c r="I85" s="59"/>
      <c r="J85" s="59"/>
      <c r="K85" s="59"/>
      <c r="L85" s="59"/>
      <c r="M85" s="59"/>
      <c r="N85" s="59"/>
      <c r="O85" s="59"/>
      <c r="P85" s="59"/>
      <c r="Q85" s="28">
        <f t="shared" si="8"/>
        <v>2078.5736111111109</v>
      </c>
    </row>
    <row r="86" spans="1:17" hidden="1" outlineLevel="2" x14ac:dyDescent="0.2">
      <c r="B86" s="1" t="s">
        <v>92</v>
      </c>
      <c r="D86" s="59"/>
      <c r="E86" s="28">
        <f t="shared" ref="E86" si="11">ROUNDUP(E72*E$25/1000,0)</f>
        <v>3154</v>
      </c>
      <c r="F86" s="28">
        <f t="shared" si="5"/>
        <v>4258</v>
      </c>
      <c r="G86" s="28">
        <f t="shared" si="7"/>
        <v>2078.5736111111109</v>
      </c>
      <c r="H86" s="59"/>
      <c r="I86" s="59"/>
      <c r="J86" s="59"/>
      <c r="K86" s="59"/>
      <c r="L86" s="59"/>
      <c r="M86" s="59"/>
      <c r="N86" s="59"/>
      <c r="O86" s="59"/>
      <c r="P86" s="59"/>
      <c r="Q86" s="28">
        <f t="shared" si="8"/>
        <v>2078.5736111111109</v>
      </c>
    </row>
    <row r="87" spans="1:17" hidden="1" outlineLevel="2" x14ac:dyDescent="0.2">
      <c r="B87" s="1" t="s">
        <v>93</v>
      </c>
      <c r="D87" s="59"/>
      <c r="E87" s="28">
        <f t="shared" ref="E87" si="12">ROUNDUP(E73*E$25/1000,0)</f>
        <v>3154</v>
      </c>
      <c r="F87" s="28">
        <f t="shared" si="5"/>
        <v>4258</v>
      </c>
      <c r="G87" s="28">
        <f t="shared" si="7"/>
        <v>2078.5736111111109</v>
      </c>
      <c r="H87" s="59"/>
      <c r="I87" s="59"/>
      <c r="J87" s="59"/>
      <c r="K87" s="59"/>
      <c r="L87" s="59"/>
      <c r="M87" s="59"/>
      <c r="N87" s="59"/>
      <c r="O87" s="59"/>
      <c r="P87" s="59"/>
      <c r="Q87" s="28">
        <f t="shared" si="8"/>
        <v>2078.5736111111109</v>
      </c>
    </row>
    <row r="88" spans="1:17" hidden="1" outlineLevel="2" x14ac:dyDescent="0.2">
      <c r="B88" s="1" t="s">
        <v>94</v>
      </c>
      <c r="D88" s="59"/>
      <c r="E88" s="28">
        <f t="shared" ref="E88" si="13">ROUNDUP(E74*E$25/1000,0)</f>
        <v>3154</v>
      </c>
      <c r="F88" s="28">
        <f t="shared" si="5"/>
        <v>4258</v>
      </c>
      <c r="G88" s="28">
        <f t="shared" si="7"/>
        <v>2078.5736111111109</v>
      </c>
      <c r="H88" s="59"/>
      <c r="I88" s="59"/>
      <c r="J88" s="59"/>
      <c r="K88" s="59"/>
      <c r="L88" s="59"/>
      <c r="M88" s="59"/>
      <c r="N88" s="59"/>
      <c r="O88" s="59"/>
      <c r="P88" s="59"/>
      <c r="Q88" s="28">
        <f t="shared" si="8"/>
        <v>2078.5736111111109</v>
      </c>
    </row>
    <row r="89" spans="1:17" hidden="1" outlineLevel="2" x14ac:dyDescent="0.2">
      <c r="B89" s="1" t="s">
        <v>95</v>
      </c>
      <c r="D89" s="59"/>
      <c r="E89" s="28">
        <f t="shared" ref="E89" si="14">ROUNDUP(E75*E$25/1000,0)</f>
        <v>3154</v>
      </c>
      <c r="F89" s="28">
        <f t="shared" si="5"/>
        <v>4258</v>
      </c>
      <c r="G89" s="28">
        <f t="shared" si="7"/>
        <v>2078.5736111111109</v>
      </c>
      <c r="H89" s="59"/>
      <c r="I89" s="59"/>
      <c r="J89" s="59"/>
      <c r="K89" s="59"/>
      <c r="L89" s="59"/>
      <c r="M89" s="59"/>
      <c r="N89" s="59"/>
      <c r="O89" s="59"/>
      <c r="P89" s="59"/>
      <c r="Q89" s="28">
        <f t="shared" si="8"/>
        <v>2078.5736111111109</v>
      </c>
    </row>
    <row r="90" spans="1:17" hidden="1" outlineLevel="2" x14ac:dyDescent="0.2">
      <c r="B90" s="1" t="s">
        <v>96</v>
      </c>
      <c r="D90" s="59"/>
      <c r="E90" s="28">
        <f t="shared" ref="E90" si="15">ROUNDUP(E76*E$25/1000,0)</f>
        <v>3154</v>
      </c>
      <c r="F90" s="28">
        <f t="shared" si="5"/>
        <v>4258</v>
      </c>
      <c r="G90" s="28">
        <f t="shared" si="7"/>
        <v>2078.5736111111109</v>
      </c>
      <c r="H90" s="59"/>
      <c r="I90" s="59"/>
      <c r="J90" s="59"/>
      <c r="K90" s="59"/>
      <c r="L90" s="59"/>
      <c r="M90" s="59"/>
      <c r="N90" s="59"/>
      <c r="O90" s="59"/>
      <c r="P90" s="59"/>
      <c r="Q90" s="28">
        <f t="shared" si="8"/>
        <v>2078.5736111111109</v>
      </c>
    </row>
    <row r="91" spans="1:17" hidden="1" outlineLevel="2" x14ac:dyDescent="0.2">
      <c r="B91" s="1" t="s">
        <v>97</v>
      </c>
      <c r="D91" s="59"/>
      <c r="E91" s="28">
        <f t="shared" ref="E91" si="16">ROUNDUP(E77*E$25/1000,0)</f>
        <v>3154</v>
      </c>
      <c r="F91" s="28">
        <f t="shared" si="5"/>
        <v>4258</v>
      </c>
      <c r="G91" s="28">
        <f t="shared" si="7"/>
        <v>2078.5736111111109</v>
      </c>
      <c r="H91" s="59"/>
      <c r="I91" s="59"/>
      <c r="J91" s="59"/>
      <c r="K91" s="59"/>
      <c r="L91" s="59"/>
      <c r="M91" s="59"/>
      <c r="N91" s="59"/>
      <c r="O91" s="59"/>
      <c r="P91" s="59"/>
      <c r="Q91" s="28">
        <f t="shared" si="8"/>
        <v>2078.5736111111109</v>
      </c>
    </row>
    <row r="92" spans="1:17" hidden="1" outlineLevel="2" x14ac:dyDescent="0.2">
      <c r="B92" s="1" t="s">
        <v>98</v>
      </c>
      <c r="D92" s="59"/>
      <c r="E92" s="28">
        <f t="shared" ref="E92" si="17">ROUNDUP(E78*E$25/1000,0)</f>
        <v>3154</v>
      </c>
      <c r="F92" s="28">
        <f t="shared" si="5"/>
        <v>4258</v>
      </c>
      <c r="G92" s="28">
        <f t="shared" si="7"/>
        <v>2078.5736111111109</v>
      </c>
      <c r="H92" s="59"/>
      <c r="I92" s="59"/>
      <c r="J92" s="59"/>
      <c r="K92" s="59"/>
      <c r="L92" s="59"/>
      <c r="M92" s="59"/>
      <c r="N92" s="59"/>
      <c r="O92" s="59"/>
      <c r="P92" s="59"/>
      <c r="Q92" s="28">
        <f t="shared" si="8"/>
        <v>2078.5736111111109</v>
      </c>
    </row>
    <row r="93" spans="1:17" hidden="1" outlineLevel="2" x14ac:dyDescent="0.2">
      <c r="B93" s="1" t="s">
        <v>99</v>
      </c>
      <c r="D93" s="59"/>
      <c r="E93" s="28">
        <f t="shared" ref="E93" si="18">ROUNDUP(E79*E$25/1000,0)</f>
        <v>3154</v>
      </c>
      <c r="F93" s="28">
        <f t="shared" si="5"/>
        <v>4258</v>
      </c>
      <c r="G93" s="28">
        <f t="shared" si="7"/>
        <v>2078.5736111111109</v>
      </c>
      <c r="H93" s="59"/>
      <c r="I93" s="59"/>
      <c r="J93" s="59"/>
      <c r="K93" s="59"/>
      <c r="L93" s="59"/>
      <c r="M93" s="59"/>
      <c r="N93" s="59"/>
      <c r="O93" s="59"/>
      <c r="P93" s="59"/>
      <c r="Q93" s="28">
        <f t="shared" si="8"/>
        <v>2078.5736111111109</v>
      </c>
    </row>
    <row r="94" spans="1:17" hidden="1" outlineLevel="2" x14ac:dyDescent="0.2"/>
    <row r="95" spans="1:17" outlineLevel="1" collapsed="1" x14ac:dyDescent="0.2">
      <c r="B95" s="61" t="s">
        <v>189</v>
      </c>
      <c r="C95" s="64" t="s">
        <v>190</v>
      </c>
      <c r="D95" s="65"/>
      <c r="E95" s="65"/>
      <c r="F95" s="65"/>
      <c r="G95" s="65"/>
      <c r="H95" s="65"/>
      <c r="I95" s="65"/>
      <c r="J95" s="65"/>
      <c r="K95" s="65"/>
      <c r="L95" s="65"/>
      <c r="M95" s="65"/>
      <c r="N95" s="65"/>
      <c r="O95" s="65"/>
      <c r="P95" s="65"/>
      <c r="Q95" s="66"/>
    </row>
    <row r="96" spans="1:17" hidden="1" outlineLevel="2" x14ac:dyDescent="0.2">
      <c r="A96" s="60" t="s">
        <v>191</v>
      </c>
      <c r="B96" s="1" t="s">
        <v>88</v>
      </c>
      <c r="D96" s="59"/>
      <c r="E96" s="28">
        <f>E82/E$28</f>
        <v>262.83333333333331</v>
      </c>
      <c r="F96" s="28">
        <f t="shared" ref="F96:G96" si="19">F82/F$28</f>
        <v>354.83333333333331</v>
      </c>
      <c r="G96" s="28">
        <f t="shared" si="19"/>
        <v>173.21446759259257</v>
      </c>
      <c r="H96" s="59"/>
      <c r="I96" s="59"/>
      <c r="J96" s="59"/>
      <c r="K96" s="59"/>
      <c r="L96" s="59"/>
      <c r="M96" s="59"/>
      <c r="N96" s="59"/>
      <c r="O96" s="59"/>
      <c r="P96" s="59"/>
      <c r="Q96" s="28">
        <f>E96/(E82/24)*AVERAGE(ROUNDUP(E82/24/E$26,1),ROUNDUP(F82/24/F$26,1))*G$26</f>
        <v>175.20000000000002</v>
      </c>
    </row>
    <row r="97" spans="1:17" hidden="1" outlineLevel="2" x14ac:dyDescent="0.2">
      <c r="A97" s="60" t="s">
        <v>191</v>
      </c>
      <c r="B97" s="1" t="s">
        <v>89</v>
      </c>
      <c r="D97" s="59"/>
      <c r="E97" s="28">
        <f t="shared" ref="E97:G97" si="20">E83/E$28</f>
        <v>262.83333333333331</v>
      </c>
      <c r="F97" s="28">
        <f t="shared" si="20"/>
        <v>354.83333333333331</v>
      </c>
      <c r="G97" s="28">
        <f t="shared" si="20"/>
        <v>173.21446759259257</v>
      </c>
      <c r="H97" s="59"/>
      <c r="I97" s="59"/>
      <c r="J97" s="59"/>
      <c r="K97" s="59"/>
      <c r="L97" s="59"/>
      <c r="M97" s="59"/>
      <c r="N97" s="59"/>
      <c r="O97" s="59"/>
      <c r="P97" s="59"/>
      <c r="Q97" s="28">
        <f t="shared" ref="Q97:Q107" si="21">E97/(E83/24)*AVERAGE(ROUNDUP(E83/24/E$26,1),ROUNDUP(F83/24/F$26,1))*G$26</f>
        <v>175.20000000000002</v>
      </c>
    </row>
    <row r="98" spans="1:17" hidden="1" outlineLevel="2" x14ac:dyDescent="0.2">
      <c r="A98" s="60" t="s">
        <v>191</v>
      </c>
      <c r="B98" s="1" t="s">
        <v>90</v>
      </c>
      <c r="D98" s="59"/>
      <c r="E98" s="28">
        <f t="shared" ref="E98:G98" si="22">E84/E$28</f>
        <v>262.83333333333331</v>
      </c>
      <c r="F98" s="28">
        <f t="shared" si="22"/>
        <v>354.83333333333331</v>
      </c>
      <c r="G98" s="28">
        <f t="shared" si="22"/>
        <v>173.21446759259257</v>
      </c>
      <c r="H98" s="59"/>
      <c r="I98" s="59"/>
      <c r="J98" s="59"/>
      <c r="K98" s="59"/>
      <c r="L98" s="59"/>
      <c r="M98" s="59"/>
      <c r="N98" s="59"/>
      <c r="O98" s="59"/>
      <c r="P98" s="59"/>
      <c r="Q98" s="28">
        <f t="shared" si="21"/>
        <v>175.20000000000002</v>
      </c>
    </row>
    <row r="99" spans="1:17" hidden="1" outlineLevel="2" x14ac:dyDescent="0.2">
      <c r="A99" s="60" t="s">
        <v>191</v>
      </c>
      <c r="B99" s="1" t="s">
        <v>91</v>
      </c>
      <c r="D99" s="59"/>
      <c r="E99" s="28">
        <f t="shared" ref="E99:G99" si="23">E85/E$28</f>
        <v>262.83333333333331</v>
      </c>
      <c r="F99" s="28">
        <f t="shared" si="23"/>
        <v>354.83333333333331</v>
      </c>
      <c r="G99" s="28">
        <f t="shared" si="23"/>
        <v>173.21446759259257</v>
      </c>
      <c r="H99" s="59"/>
      <c r="I99" s="59"/>
      <c r="J99" s="59"/>
      <c r="K99" s="59"/>
      <c r="L99" s="59"/>
      <c r="M99" s="59"/>
      <c r="N99" s="59"/>
      <c r="O99" s="59"/>
      <c r="P99" s="59"/>
      <c r="Q99" s="28">
        <f t="shared" si="21"/>
        <v>175.20000000000002</v>
      </c>
    </row>
    <row r="100" spans="1:17" hidden="1" outlineLevel="2" x14ac:dyDescent="0.2">
      <c r="A100" s="60" t="s">
        <v>191</v>
      </c>
      <c r="B100" s="1" t="s">
        <v>92</v>
      </c>
      <c r="D100" s="59"/>
      <c r="E100" s="28">
        <f t="shared" ref="E100:G100" si="24">E86/E$28</f>
        <v>262.83333333333331</v>
      </c>
      <c r="F100" s="28">
        <f t="shared" si="24"/>
        <v>354.83333333333331</v>
      </c>
      <c r="G100" s="28">
        <f t="shared" si="24"/>
        <v>173.21446759259257</v>
      </c>
      <c r="H100" s="59"/>
      <c r="I100" s="59"/>
      <c r="J100" s="59"/>
      <c r="K100" s="59"/>
      <c r="L100" s="59"/>
      <c r="M100" s="59"/>
      <c r="N100" s="59"/>
      <c r="O100" s="59"/>
      <c r="P100" s="59"/>
      <c r="Q100" s="28">
        <f t="shared" si="21"/>
        <v>175.20000000000002</v>
      </c>
    </row>
    <row r="101" spans="1:17" hidden="1" outlineLevel="2" x14ac:dyDescent="0.2">
      <c r="A101" s="60" t="s">
        <v>191</v>
      </c>
      <c r="B101" s="1" t="s">
        <v>93</v>
      </c>
      <c r="D101" s="59"/>
      <c r="E101" s="28">
        <f t="shared" ref="E101:G101" si="25">E87/E$28</f>
        <v>262.83333333333331</v>
      </c>
      <c r="F101" s="28">
        <f t="shared" si="25"/>
        <v>354.83333333333331</v>
      </c>
      <c r="G101" s="28">
        <f t="shared" si="25"/>
        <v>173.21446759259257</v>
      </c>
      <c r="H101" s="59"/>
      <c r="I101" s="59"/>
      <c r="J101" s="59"/>
      <c r="K101" s="59"/>
      <c r="L101" s="59"/>
      <c r="M101" s="59"/>
      <c r="N101" s="59"/>
      <c r="O101" s="59"/>
      <c r="P101" s="59"/>
      <c r="Q101" s="28">
        <f t="shared" si="21"/>
        <v>175.20000000000002</v>
      </c>
    </row>
    <row r="102" spans="1:17" hidden="1" outlineLevel="2" x14ac:dyDescent="0.2">
      <c r="A102" s="60" t="s">
        <v>191</v>
      </c>
      <c r="B102" s="1" t="s">
        <v>94</v>
      </c>
      <c r="D102" s="59"/>
      <c r="E102" s="28">
        <f t="shared" ref="E102:G102" si="26">E88/E$28</f>
        <v>262.83333333333331</v>
      </c>
      <c r="F102" s="28">
        <f t="shared" si="26"/>
        <v>354.83333333333331</v>
      </c>
      <c r="G102" s="28">
        <f t="shared" si="26"/>
        <v>173.21446759259257</v>
      </c>
      <c r="H102" s="59"/>
      <c r="I102" s="59"/>
      <c r="J102" s="59"/>
      <c r="K102" s="59"/>
      <c r="L102" s="59"/>
      <c r="M102" s="59"/>
      <c r="N102" s="59"/>
      <c r="O102" s="59"/>
      <c r="P102" s="59"/>
      <c r="Q102" s="28">
        <f t="shared" si="21"/>
        <v>175.20000000000002</v>
      </c>
    </row>
    <row r="103" spans="1:17" hidden="1" outlineLevel="2" x14ac:dyDescent="0.2">
      <c r="A103" s="60" t="s">
        <v>191</v>
      </c>
      <c r="B103" s="1" t="s">
        <v>95</v>
      </c>
      <c r="D103" s="59"/>
      <c r="E103" s="28">
        <f t="shared" ref="E103:G103" si="27">E89/E$28</f>
        <v>262.83333333333331</v>
      </c>
      <c r="F103" s="28">
        <f t="shared" si="27"/>
        <v>354.83333333333331</v>
      </c>
      <c r="G103" s="28">
        <f t="shared" si="27"/>
        <v>173.21446759259257</v>
      </c>
      <c r="H103" s="59"/>
      <c r="I103" s="59"/>
      <c r="J103" s="59"/>
      <c r="K103" s="59"/>
      <c r="L103" s="59"/>
      <c r="M103" s="59"/>
      <c r="N103" s="59"/>
      <c r="O103" s="59"/>
      <c r="P103" s="59"/>
      <c r="Q103" s="28">
        <f t="shared" si="21"/>
        <v>175.20000000000002</v>
      </c>
    </row>
    <row r="104" spans="1:17" hidden="1" outlineLevel="2" x14ac:dyDescent="0.2">
      <c r="A104" s="60" t="s">
        <v>191</v>
      </c>
      <c r="B104" s="1" t="s">
        <v>96</v>
      </c>
      <c r="D104" s="59"/>
      <c r="E104" s="28">
        <f t="shared" ref="E104:G104" si="28">E90/E$28</f>
        <v>262.83333333333331</v>
      </c>
      <c r="F104" s="28">
        <f t="shared" si="28"/>
        <v>354.83333333333331</v>
      </c>
      <c r="G104" s="28">
        <f t="shared" si="28"/>
        <v>173.21446759259257</v>
      </c>
      <c r="H104" s="59"/>
      <c r="I104" s="59"/>
      <c r="J104" s="59"/>
      <c r="K104" s="59"/>
      <c r="L104" s="59"/>
      <c r="M104" s="59"/>
      <c r="N104" s="59"/>
      <c r="O104" s="59"/>
      <c r="P104" s="59"/>
      <c r="Q104" s="28">
        <f t="shared" si="21"/>
        <v>175.20000000000002</v>
      </c>
    </row>
    <row r="105" spans="1:17" hidden="1" outlineLevel="2" x14ac:dyDescent="0.2">
      <c r="A105" s="60" t="s">
        <v>191</v>
      </c>
      <c r="B105" s="1" t="s">
        <v>97</v>
      </c>
      <c r="D105" s="59"/>
      <c r="E105" s="28">
        <f t="shared" ref="E105:G105" si="29">E91/E$28</f>
        <v>262.83333333333331</v>
      </c>
      <c r="F105" s="28">
        <f t="shared" si="29"/>
        <v>354.83333333333331</v>
      </c>
      <c r="G105" s="28">
        <f t="shared" si="29"/>
        <v>173.21446759259257</v>
      </c>
      <c r="H105" s="59"/>
      <c r="I105" s="59"/>
      <c r="J105" s="59"/>
      <c r="K105" s="59"/>
      <c r="L105" s="59"/>
      <c r="M105" s="59"/>
      <c r="N105" s="59"/>
      <c r="O105" s="59"/>
      <c r="P105" s="59"/>
      <c r="Q105" s="28">
        <f t="shared" si="21"/>
        <v>175.20000000000002</v>
      </c>
    </row>
    <row r="106" spans="1:17" hidden="1" outlineLevel="2" x14ac:dyDescent="0.2">
      <c r="A106" s="60" t="s">
        <v>191</v>
      </c>
      <c r="B106" s="1" t="s">
        <v>98</v>
      </c>
      <c r="D106" s="59"/>
      <c r="E106" s="28">
        <f t="shared" ref="E106:G106" si="30">E92/E$28</f>
        <v>262.83333333333331</v>
      </c>
      <c r="F106" s="28">
        <f t="shared" si="30"/>
        <v>354.83333333333331</v>
      </c>
      <c r="G106" s="28">
        <f t="shared" si="30"/>
        <v>173.21446759259257</v>
      </c>
      <c r="H106" s="59"/>
      <c r="I106" s="59"/>
      <c r="J106" s="59"/>
      <c r="K106" s="59"/>
      <c r="L106" s="59"/>
      <c r="M106" s="59"/>
      <c r="N106" s="59"/>
      <c r="O106" s="59"/>
      <c r="P106" s="59"/>
      <c r="Q106" s="28">
        <f t="shared" si="21"/>
        <v>175.20000000000002</v>
      </c>
    </row>
    <row r="107" spans="1:17" hidden="1" outlineLevel="2" x14ac:dyDescent="0.2">
      <c r="A107" s="60" t="s">
        <v>191</v>
      </c>
      <c r="B107" s="1" t="s">
        <v>99</v>
      </c>
      <c r="D107" s="59"/>
      <c r="E107" s="28">
        <f t="shared" ref="E107:G107" si="31">E93/E$28</f>
        <v>262.83333333333331</v>
      </c>
      <c r="F107" s="28">
        <f t="shared" si="31"/>
        <v>354.83333333333331</v>
      </c>
      <c r="G107" s="28">
        <f t="shared" si="31"/>
        <v>173.21446759259257</v>
      </c>
      <c r="H107" s="59"/>
      <c r="I107" s="59"/>
      <c r="J107" s="59"/>
      <c r="K107" s="59"/>
      <c r="L107" s="59"/>
      <c r="M107" s="59"/>
      <c r="N107" s="59"/>
      <c r="O107" s="59"/>
      <c r="P107" s="59"/>
      <c r="Q107" s="28">
        <f t="shared" si="21"/>
        <v>175.20000000000002</v>
      </c>
    </row>
    <row r="108" spans="1:17" hidden="1" outlineLevel="2" x14ac:dyDescent="0.2"/>
    <row r="110" spans="1:17" x14ac:dyDescent="0.2">
      <c r="B110" s="58" t="s">
        <v>192</v>
      </c>
      <c r="C110" s="58"/>
      <c r="D110" s="54"/>
      <c r="E110" s="54"/>
      <c r="F110" s="54"/>
      <c r="G110" s="54"/>
      <c r="H110" s="54"/>
      <c r="I110" s="54"/>
      <c r="J110" s="54"/>
      <c r="K110" s="54"/>
      <c r="L110" s="54"/>
      <c r="M110" s="54"/>
      <c r="N110" s="54"/>
      <c r="O110" s="54"/>
      <c r="P110" s="54"/>
      <c r="Q110" s="55"/>
    </row>
    <row r="111" spans="1:17" outlineLevel="1" collapsed="1" x14ac:dyDescent="0.2">
      <c r="B111" s="40" t="s">
        <v>193</v>
      </c>
      <c r="C111" s="41" t="s">
        <v>133</v>
      </c>
      <c r="D111" s="42"/>
      <c r="E111" s="42"/>
      <c r="F111" s="42"/>
      <c r="G111" s="42"/>
      <c r="H111" s="42"/>
      <c r="I111" s="42"/>
      <c r="J111" s="42"/>
      <c r="K111" s="42"/>
      <c r="L111" s="42"/>
      <c r="M111" s="42"/>
      <c r="N111" s="42"/>
      <c r="O111" s="42"/>
      <c r="P111" s="42"/>
      <c r="Q111" s="43"/>
    </row>
    <row r="112" spans="1:17" hidden="1" outlineLevel="2" x14ac:dyDescent="0.2">
      <c r="B112" s="1" t="s">
        <v>88</v>
      </c>
      <c r="D112" s="59"/>
      <c r="E112" s="59"/>
      <c r="F112" s="59"/>
      <c r="G112" s="59"/>
      <c r="H112" s="28">
        <f>H$31*H$32/H$33*H$34</f>
        <v>569.79</v>
      </c>
      <c r="I112" s="28">
        <f t="shared" ref="I112:P123" si="32">I$31*I$32/I$33*I$34</f>
        <v>569.79</v>
      </c>
      <c r="J112" s="28">
        <f t="shared" si="32"/>
        <v>569.79</v>
      </c>
      <c r="K112" s="28">
        <f t="shared" si="32"/>
        <v>635.53499999999997</v>
      </c>
      <c r="L112" s="28">
        <f t="shared" si="32"/>
        <v>635.53499999999997</v>
      </c>
      <c r="M112" s="28">
        <f t="shared" si="32"/>
        <v>635.53499999999997</v>
      </c>
      <c r="N112" s="28">
        <f t="shared" si="32"/>
        <v>635.53499999999997</v>
      </c>
      <c r="O112" s="28">
        <f t="shared" si="32"/>
        <v>635.53499999999997</v>
      </c>
      <c r="P112" s="28">
        <f t="shared" si="32"/>
        <v>635.53499999999997</v>
      </c>
      <c r="Q112" s="59"/>
    </row>
    <row r="113" spans="2:17" hidden="1" outlineLevel="2" x14ac:dyDescent="0.2">
      <c r="B113" s="1" t="s">
        <v>89</v>
      </c>
      <c r="D113" s="59"/>
      <c r="E113" s="59"/>
      <c r="F113" s="59"/>
      <c r="G113" s="59"/>
      <c r="H113" s="28">
        <f t="shared" ref="H113:H123" si="33">H$31*H$32/H$33*H$34</f>
        <v>569.79</v>
      </c>
      <c r="I113" s="28">
        <f t="shared" si="32"/>
        <v>569.79</v>
      </c>
      <c r="J113" s="28">
        <f t="shared" si="32"/>
        <v>569.79</v>
      </c>
      <c r="K113" s="28">
        <f t="shared" si="32"/>
        <v>635.53499999999997</v>
      </c>
      <c r="L113" s="28">
        <f t="shared" si="32"/>
        <v>635.53499999999997</v>
      </c>
      <c r="M113" s="28">
        <f t="shared" si="32"/>
        <v>635.53499999999997</v>
      </c>
      <c r="N113" s="28">
        <f t="shared" si="32"/>
        <v>635.53499999999997</v>
      </c>
      <c r="O113" s="28">
        <f t="shared" si="32"/>
        <v>635.53499999999997</v>
      </c>
      <c r="P113" s="28">
        <f t="shared" si="32"/>
        <v>635.53499999999997</v>
      </c>
      <c r="Q113" s="59"/>
    </row>
    <row r="114" spans="2:17" hidden="1" outlineLevel="2" x14ac:dyDescent="0.2">
      <c r="B114" s="1" t="s">
        <v>90</v>
      </c>
      <c r="D114" s="59"/>
      <c r="E114" s="59"/>
      <c r="F114" s="59"/>
      <c r="G114" s="59"/>
      <c r="H114" s="28">
        <f t="shared" si="33"/>
        <v>569.79</v>
      </c>
      <c r="I114" s="28">
        <f t="shared" si="32"/>
        <v>569.79</v>
      </c>
      <c r="J114" s="28">
        <f t="shared" si="32"/>
        <v>569.79</v>
      </c>
      <c r="K114" s="28">
        <f t="shared" si="32"/>
        <v>635.53499999999997</v>
      </c>
      <c r="L114" s="28">
        <f t="shared" si="32"/>
        <v>635.53499999999997</v>
      </c>
      <c r="M114" s="28">
        <f t="shared" si="32"/>
        <v>635.53499999999997</v>
      </c>
      <c r="N114" s="28">
        <f t="shared" si="32"/>
        <v>635.53499999999997</v>
      </c>
      <c r="O114" s="28">
        <f t="shared" si="32"/>
        <v>635.53499999999997</v>
      </c>
      <c r="P114" s="28">
        <f t="shared" si="32"/>
        <v>635.53499999999997</v>
      </c>
      <c r="Q114" s="59"/>
    </row>
    <row r="115" spans="2:17" hidden="1" outlineLevel="2" x14ac:dyDescent="0.2">
      <c r="B115" s="1" t="s">
        <v>91</v>
      </c>
      <c r="D115" s="59"/>
      <c r="E115" s="59"/>
      <c r="F115" s="59"/>
      <c r="G115" s="59"/>
      <c r="H115" s="28">
        <f t="shared" si="33"/>
        <v>569.79</v>
      </c>
      <c r="I115" s="28">
        <f t="shared" si="32"/>
        <v>569.79</v>
      </c>
      <c r="J115" s="28">
        <f t="shared" si="32"/>
        <v>569.79</v>
      </c>
      <c r="K115" s="28">
        <f t="shared" si="32"/>
        <v>635.53499999999997</v>
      </c>
      <c r="L115" s="28">
        <f t="shared" si="32"/>
        <v>635.53499999999997</v>
      </c>
      <c r="M115" s="28">
        <f t="shared" si="32"/>
        <v>635.53499999999997</v>
      </c>
      <c r="N115" s="28">
        <f t="shared" si="32"/>
        <v>635.53499999999997</v>
      </c>
      <c r="O115" s="28">
        <f t="shared" si="32"/>
        <v>635.53499999999997</v>
      </c>
      <c r="P115" s="28">
        <f t="shared" si="32"/>
        <v>635.53499999999997</v>
      </c>
      <c r="Q115" s="59"/>
    </row>
    <row r="116" spans="2:17" hidden="1" outlineLevel="2" x14ac:dyDescent="0.2">
      <c r="B116" s="1" t="s">
        <v>92</v>
      </c>
      <c r="D116" s="59"/>
      <c r="E116" s="59"/>
      <c r="F116" s="59"/>
      <c r="G116" s="59"/>
      <c r="H116" s="28">
        <f t="shared" si="33"/>
        <v>569.79</v>
      </c>
      <c r="I116" s="28">
        <f t="shared" si="32"/>
        <v>569.79</v>
      </c>
      <c r="J116" s="28">
        <f t="shared" si="32"/>
        <v>569.79</v>
      </c>
      <c r="K116" s="28">
        <f t="shared" si="32"/>
        <v>635.53499999999997</v>
      </c>
      <c r="L116" s="28">
        <f t="shared" si="32"/>
        <v>635.53499999999997</v>
      </c>
      <c r="M116" s="28">
        <f t="shared" si="32"/>
        <v>635.53499999999997</v>
      </c>
      <c r="N116" s="28">
        <f t="shared" si="32"/>
        <v>635.53499999999997</v>
      </c>
      <c r="O116" s="28">
        <f t="shared" si="32"/>
        <v>635.53499999999997</v>
      </c>
      <c r="P116" s="28">
        <f t="shared" si="32"/>
        <v>635.53499999999997</v>
      </c>
      <c r="Q116" s="59"/>
    </row>
    <row r="117" spans="2:17" hidden="1" outlineLevel="2" x14ac:dyDescent="0.2">
      <c r="B117" s="1" t="s">
        <v>93</v>
      </c>
      <c r="D117" s="59"/>
      <c r="E117" s="59"/>
      <c r="F117" s="59"/>
      <c r="G117" s="59"/>
      <c r="H117" s="28">
        <f t="shared" si="33"/>
        <v>569.79</v>
      </c>
      <c r="I117" s="28">
        <f t="shared" si="32"/>
        <v>569.79</v>
      </c>
      <c r="J117" s="28">
        <f t="shared" si="32"/>
        <v>569.79</v>
      </c>
      <c r="K117" s="28">
        <f t="shared" si="32"/>
        <v>635.53499999999997</v>
      </c>
      <c r="L117" s="28">
        <f t="shared" si="32"/>
        <v>635.53499999999997</v>
      </c>
      <c r="M117" s="28">
        <f t="shared" si="32"/>
        <v>635.53499999999997</v>
      </c>
      <c r="N117" s="28">
        <f t="shared" si="32"/>
        <v>635.53499999999997</v>
      </c>
      <c r="O117" s="28">
        <f t="shared" si="32"/>
        <v>635.53499999999997</v>
      </c>
      <c r="P117" s="28">
        <f t="shared" si="32"/>
        <v>635.53499999999997</v>
      </c>
      <c r="Q117" s="59"/>
    </row>
    <row r="118" spans="2:17" hidden="1" outlineLevel="2" x14ac:dyDescent="0.2">
      <c r="B118" s="1" t="s">
        <v>94</v>
      </c>
      <c r="D118" s="59"/>
      <c r="E118" s="59"/>
      <c r="F118" s="59"/>
      <c r="G118" s="59"/>
      <c r="H118" s="28">
        <f t="shared" si="33"/>
        <v>569.79</v>
      </c>
      <c r="I118" s="28">
        <f t="shared" si="32"/>
        <v>569.79</v>
      </c>
      <c r="J118" s="28">
        <f t="shared" si="32"/>
        <v>569.79</v>
      </c>
      <c r="K118" s="28">
        <f t="shared" si="32"/>
        <v>635.53499999999997</v>
      </c>
      <c r="L118" s="28">
        <f t="shared" si="32"/>
        <v>635.53499999999997</v>
      </c>
      <c r="M118" s="28">
        <f t="shared" si="32"/>
        <v>635.53499999999997</v>
      </c>
      <c r="N118" s="28">
        <f t="shared" si="32"/>
        <v>635.53499999999997</v>
      </c>
      <c r="O118" s="28">
        <f t="shared" si="32"/>
        <v>635.53499999999997</v>
      </c>
      <c r="P118" s="28">
        <f t="shared" si="32"/>
        <v>635.53499999999997</v>
      </c>
      <c r="Q118" s="59"/>
    </row>
    <row r="119" spans="2:17" hidden="1" outlineLevel="2" x14ac:dyDescent="0.2">
      <c r="B119" s="1" t="s">
        <v>95</v>
      </c>
      <c r="D119" s="59"/>
      <c r="E119" s="59"/>
      <c r="F119" s="59"/>
      <c r="G119" s="59"/>
      <c r="H119" s="28">
        <f t="shared" si="33"/>
        <v>569.79</v>
      </c>
      <c r="I119" s="28">
        <f t="shared" si="32"/>
        <v>569.79</v>
      </c>
      <c r="J119" s="28">
        <f t="shared" si="32"/>
        <v>569.79</v>
      </c>
      <c r="K119" s="28">
        <f t="shared" si="32"/>
        <v>635.53499999999997</v>
      </c>
      <c r="L119" s="28">
        <f t="shared" si="32"/>
        <v>635.53499999999997</v>
      </c>
      <c r="M119" s="28">
        <f t="shared" si="32"/>
        <v>635.53499999999997</v>
      </c>
      <c r="N119" s="28">
        <f t="shared" si="32"/>
        <v>635.53499999999997</v>
      </c>
      <c r="O119" s="28">
        <f t="shared" si="32"/>
        <v>635.53499999999997</v>
      </c>
      <c r="P119" s="28">
        <f t="shared" si="32"/>
        <v>635.53499999999997</v>
      </c>
      <c r="Q119" s="59"/>
    </row>
    <row r="120" spans="2:17" hidden="1" outlineLevel="2" x14ac:dyDescent="0.2">
      <c r="B120" s="1" t="s">
        <v>96</v>
      </c>
      <c r="D120" s="59"/>
      <c r="E120" s="59"/>
      <c r="F120" s="59"/>
      <c r="G120" s="59"/>
      <c r="H120" s="28">
        <f t="shared" si="33"/>
        <v>569.79</v>
      </c>
      <c r="I120" s="28">
        <f t="shared" si="32"/>
        <v>569.79</v>
      </c>
      <c r="J120" s="28">
        <f t="shared" si="32"/>
        <v>569.79</v>
      </c>
      <c r="K120" s="28">
        <f t="shared" si="32"/>
        <v>635.53499999999997</v>
      </c>
      <c r="L120" s="28">
        <f t="shared" si="32"/>
        <v>635.53499999999997</v>
      </c>
      <c r="M120" s="28">
        <f t="shared" si="32"/>
        <v>635.53499999999997</v>
      </c>
      <c r="N120" s="28">
        <f t="shared" si="32"/>
        <v>635.53499999999997</v>
      </c>
      <c r="O120" s="28">
        <f t="shared" si="32"/>
        <v>635.53499999999997</v>
      </c>
      <c r="P120" s="28">
        <f t="shared" si="32"/>
        <v>635.53499999999997</v>
      </c>
      <c r="Q120" s="59"/>
    </row>
    <row r="121" spans="2:17" hidden="1" outlineLevel="2" x14ac:dyDescent="0.2">
      <c r="B121" s="1" t="s">
        <v>97</v>
      </c>
      <c r="D121" s="59"/>
      <c r="E121" s="59"/>
      <c r="F121" s="59"/>
      <c r="G121" s="59"/>
      <c r="H121" s="28">
        <f t="shared" si="33"/>
        <v>569.79</v>
      </c>
      <c r="I121" s="28">
        <f t="shared" si="32"/>
        <v>569.79</v>
      </c>
      <c r="J121" s="28">
        <f t="shared" si="32"/>
        <v>569.79</v>
      </c>
      <c r="K121" s="28">
        <f t="shared" si="32"/>
        <v>635.53499999999997</v>
      </c>
      <c r="L121" s="28">
        <f t="shared" si="32"/>
        <v>635.53499999999997</v>
      </c>
      <c r="M121" s="28">
        <f t="shared" si="32"/>
        <v>635.53499999999997</v>
      </c>
      <c r="N121" s="28">
        <f t="shared" si="32"/>
        <v>635.53499999999997</v>
      </c>
      <c r="O121" s="28">
        <f t="shared" si="32"/>
        <v>635.53499999999997</v>
      </c>
      <c r="P121" s="28">
        <f t="shared" si="32"/>
        <v>635.53499999999997</v>
      </c>
      <c r="Q121" s="59"/>
    </row>
    <row r="122" spans="2:17" hidden="1" outlineLevel="2" x14ac:dyDescent="0.2">
      <c r="B122" s="1" t="s">
        <v>98</v>
      </c>
      <c r="D122" s="59"/>
      <c r="E122" s="59"/>
      <c r="F122" s="59"/>
      <c r="G122" s="59"/>
      <c r="H122" s="28">
        <f t="shared" si="33"/>
        <v>569.79</v>
      </c>
      <c r="I122" s="28">
        <f t="shared" si="32"/>
        <v>569.79</v>
      </c>
      <c r="J122" s="28">
        <f t="shared" si="32"/>
        <v>569.79</v>
      </c>
      <c r="K122" s="28">
        <f t="shared" si="32"/>
        <v>635.53499999999997</v>
      </c>
      <c r="L122" s="28">
        <f t="shared" si="32"/>
        <v>635.53499999999997</v>
      </c>
      <c r="M122" s="28">
        <f t="shared" si="32"/>
        <v>635.53499999999997</v>
      </c>
      <c r="N122" s="28">
        <f t="shared" si="32"/>
        <v>635.53499999999997</v>
      </c>
      <c r="O122" s="28">
        <f t="shared" si="32"/>
        <v>635.53499999999997</v>
      </c>
      <c r="P122" s="28">
        <f t="shared" si="32"/>
        <v>635.53499999999997</v>
      </c>
      <c r="Q122" s="59"/>
    </row>
    <row r="123" spans="2:17" hidden="1" outlineLevel="2" x14ac:dyDescent="0.2">
      <c r="B123" s="1" t="s">
        <v>99</v>
      </c>
      <c r="D123" s="59"/>
      <c r="E123" s="59"/>
      <c r="F123" s="59"/>
      <c r="G123" s="59"/>
      <c r="H123" s="28">
        <f t="shared" si="33"/>
        <v>569.79</v>
      </c>
      <c r="I123" s="28">
        <f t="shared" si="32"/>
        <v>569.79</v>
      </c>
      <c r="J123" s="28">
        <f t="shared" si="32"/>
        <v>569.79</v>
      </c>
      <c r="K123" s="28">
        <f t="shared" si="32"/>
        <v>635.53499999999997</v>
      </c>
      <c r="L123" s="28">
        <f t="shared" si="32"/>
        <v>635.53499999999997</v>
      </c>
      <c r="M123" s="28">
        <f t="shared" si="32"/>
        <v>635.53499999999997</v>
      </c>
      <c r="N123" s="28">
        <f t="shared" si="32"/>
        <v>635.53499999999997</v>
      </c>
      <c r="O123" s="28">
        <f t="shared" si="32"/>
        <v>635.53499999999997</v>
      </c>
      <c r="P123" s="28">
        <f t="shared" si="32"/>
        <v>635.53499999999997</v>
      </c>
      <c r="Q123" s="59"/>
    </row>
    <row r="124" spans="2:17" hidden="1" outlineLevel="2" x14ac:dyDescent="0.2"/>
    <row r="125" spans="2:17" outlineLevel="1" collapsed="1" x14ac:dyDescent="0.2">
      <c r="B125" s="40" t="s">
        <v>194</v>
      </c>
      <c r="C125" s="41" t="s">
        <v>195</v>
      </c>
      <c r="D125" s="42"/>
      <c r="E125" s="42"/>
      <c r="F125" s="42"/>
      <c r="G125" s="42"/>
      <c r="H125" s="42"/>
      <c r="I125" s="42"/>
      <c r="J125" s="42"/>
      <c r="K125" s="42"/>
      <c r="L125" s="42"/>
      <c r="M125" s="42"/>
      <c r="N125" s="42"/>
      <c r="O125" s="42"/>
      <c r="P125" s="42"/>
      <c r="Q125" s="43"/>
    </row>
    <row r="126" spans="2:17" hidden="1" outlineLevel="2" x14ac:dyDescent="0.2">
      <c r="B126" s="1" t="s">
        <v>88</v>
      </c>
      <c r="D126" s="59"/>
      <c r="E126" s="59"/>
      <c r="F126" s="59"/>
      <c r="G126" s="59"/>
      <c r="H126" s="30">
        <f>H$38*H$39*H$40</f>
        <v>1.2370000000000001</v>
      </c>
      <c r="I126" s="30">
        <f t="shared" ref="I126:P137" si="34">I$38*I$39*I$40</f>
        <v>1.2370000000000001</v>
      </c>
      <c r="J126" s="30">
        <f t="shared" si="34"/>
        <v>1.1119999999999999</v>
      </c>
      <c r="K126" s="30">
        <f t="shared" si="34"/>
        <v>0.70000000000000007</v>
      </c>
      <c r="L126" s="30">
        <f t="shared" si="34"/>
        <v>0.70000000000000007</v>
      </c>
      <c r="M126" s="30">
        <f t="shared" si="34"/>
        <v>0.70000000000000007</v>
      </c>
      <c r="N126" s="30">
        <f t="shared" si="34"/>
        <v>0.70000000000000007</v>
      </c>
      <c r="O126" s="30">
        <f t="shared" si="34"/>
        <v>0.45</v>
      </c>
      <c r="P126" s="30">
        <f t="shared" si="34"/>
        <v>0.45</v>
      </c>
      <c r="Q126" s="59"/>
    </row>
    <row r="127" spans="2:17" hidden="1" outlineLevel="2" x14ac:dyDescent="0.2">
      <c r="B127" s="1" t="s">
        <v>89</v>
      </c>
      <c r="D127" s="59"/>
      <c r="E127" s="59"/>
      <c r="F127" s="59"/>
      <c r="G127" s="59"/>
      <c r="H127" s="30">
        <f t="shared" ref="H127:H137" si="35">H$38*H$39*H$40</f>
        <v>1.2370000000000001</v>
      </c>
      <c r="I127" s="30">
        <f t="shared" si="34"/>
        <v>1.2370000000000001</v>
      </c>
      <c r="J127" s="30">
        <f t="shared" si="34"/>
        <v>1.1119999999999999</v>
      </c>
      <c r="K127" s="30">
        <f t="shared" si="34"/>
        <v>0.70000000000000007</v>
      </c>
      <c r="L127" s="30">
        <f t="shared" si="34"/>
        <v>0.70000000000000007</v>
      </c>
      <c r="M127" s="30">
        <f t="shared" si="34"/>
        <v>0.70000000000000007</v>
      </c>
      <c r="N127" s="30">
        <f t="shared" si="34"/>
        <v>0.70000000000000007</v>
      </c>
      <c r="O127" s="30">
        <f t="shared" si="34"/>
        <v>0.45</v>
      </c>
      <c r="P127" s="30">
        <f t="shared" si="34"/>
        <v>0.45</v>
      </c>
      <c r="Q127" s="59"/>
    </row>
    <row r="128" spans="2:17" hidden="1" outlineLevel="2" x14ac:dyDescent="0.2">
      <c r="B128" s="1" t="s">
        <v>90</v>
      </c>
      <c r="D128" s="59"/>
      <c r="E128" s="59"/>
      <c r="F128" s="59"/>
      <c r="G128" s="59"/>
      <c r="H128" s="30">
        <f t="shared" si="35"/>
        <v>1.2370000000000001</v>
      </c>
      <c r="I128" s="30">
        <f t="shared" si="34"/>
        <v>1.2370000000000001</v>
      </c>
      <c r="J128" s="30">
        <f t="shared" si="34"/>
        <v>1.1119999999999999</v>
      </c>
      <c r="K128" s="30">
        <f t="shared" si="34"/>
        <v>0.70000000000000007</v>
      </c>
      <c r="L128" s="30">
        <f t="shared" si="34"/>
        <v>0.70000000000000007</v>
      </c>
      <c r="M128" s="30">
        <f t="shared" si="34"/>
        <v>0.70000000000000007</v>
      </c>
      <c r="N128" s="30">
        <f t="shared" si="34"/>
        <v>0.70000000000000007</v>
      </c>
      <c r="O128" s="30">
        <f t="shared" si="34"/>
        <v>0.45</v>
      </c>
      <c r="P128" s="30">
        <f t="shared" si="34"/>
        <v>0.45</v>
      </c>
      <c r="Q128" s="59"/>
    </row>
    <row r="129" spans="2:17" hidden="1" outlineLevel="2" x14ac:dyDescent="0.2">
      <c r="B129" s="1" t="s">
        <v>91</v>
      </c>
      <c r="D129" s="59"/>
      <c r="E129" s="59"/>
      <c r="F129" s="59"/>
      <c r="G129" s="59"/>
      <c r="H129" s="30">
        <f t="shared" si="35"/>
        <v>1.2370000000000001</v>
      </c>
      <c r="I129" s="30">
        <f t="shared" si="34"/>
        <v>1.2370000000000001</v>
      </c>
      <c r="J129" s="30">
        <f t="shared" si="34"/>
        <v>1.1119999999999999</v>
      </c>
      <c r="K129" s="30">
        <f t="shared" si="34"/>
        <v>0.70000000000000007</v>
      </c>
      <c r="L129" s="30">
        <f t="shared" si="34"/>
        <v>0.70000000000000007</v>
      </c>
      <c r="M129" s="30">
        <f t="shared" si="34"/>
        <v>0.70000000000000007</v>
      </c>
      <c r="N129" s="30">
        <f t="shared" si="34"/>
        <v>0.70000000000000007</v>
      </c>
      <c r="O129" s="30">
        <f t="shared" si="34"/>
        <v>0.45</v>
      </c>
      <c r="P129" s="30">
        <f t="shared" si="34"/>
        <v>0.45</v>
      </c>
      <c r="Q129" s="59"/>
    </row>
    <row r="130" spans="2:17" hidden="1" outlineLevel="2" x14ac:dyDescent="0.2">
      <c r="B130" s="1" t="s">
        <v>92</v>
      </c>
      <c r="D130" s="59"/>
      <c r="E130" s="59"/>
      <c r="F130" s="59"/>
      <c r="G130" s="59"/>
      <c r="H130" s="30">
        <f t="shared" si="35"/>
        <v>1.2370000000000001</v>
      </c>
      <c r="I130" s="30">
        <f t="shared" si="34"/>
        <v>1.2370000000000001</v>
      </c>
      <c r="J130" s="30">
        <f t="shared" si="34"/>
        <v>1.1119999999999999</v>
      </c>
      <c r="K130" s="30">
        <f t="shared" si="34"/>
        <v>0.70000000000000007</v>
      </c>
      <c r="L130" s="30">
        <f t="shared" si="34"/>
        <v>0.70000000000000007</v>
      </c>
      <c r="M130" s="30">
        <f t="shared" si="34"/>
        <v>0.70000000000000007</v>
      </c>
      <c r="N130" s="30">
        <f t="shared" si="34"/>
        <v>0.70000000000000007</v>
      </c>
      <c r="O130" s="30">
        <f t="shared" si="34"/>
        <v>0.45</v>
      </c>
      <c r="P130" s="30">
        <f t="shared" si="34"/>
        <v>0.45</v>
      </c>
      <c r="Q130" s="59"/>
    </row>
    <row r="131" spans="2:17" hidden="1" outlineLevel="2" x14ac:dyDescent="0.2">
      <c r="B131" s="1" t="s">
        <v>93</v>
      </c>
      <c r="D131" s="59"/>
      <c r="E131" s="59"/>
      <c r="F131" s="59"/>
      <c r="G131" s="59"/>
      <c r="H131" s="30">
        <f t="shared" si="35"/>
        <v>1.2370000000000001</v>
      </c>
      <c r="I131" s="30">
        <f t="shared" si="34"/>
        <v>1.2370000000000001</v>
      </c>
      <c r="J131" s="30">
        <f t="shared" si="34"/>
        <v>1.1119999999999999</v>
      </c>
      <c r="K131" s="30">
        <f t="shared" si="34"/>
        <v>0.70000000000000007</v>
      </c>
      <c r="L131" s="30">
        <f t="shared" si="34"/>
        <v>0.70000000000000007</v>
      </c>
      <c r="M131" s="30">
        <f t="shared" si="34"/>
        <v>0.70000000000000007</v>
      </c>
      <c r="N131" s="30">
        <f t="shared" si="34"/>
        <v>0.70000000000000007</v>
      </c>
      <c r="O131" s="30">
        <f t="shared" si="34"/>
        <v>0.45</v>
      </c>
      <c r="P131" s="30">
        <f t="shared" si="34"/>
        <v>0.45</v>
      </c>
      <c r="Q131" s="59"/>
    </row>
    <row r="132" spans="2:17" hidden="1" outlineLevel="2" x14ac:dyDescent="0.2">
      <c r="B132" s="1" t="s">
        <v>94</v>
      </c>
      <c r="D132" s="59"/>
      <c r="E132" s="59"/>
      <c r="F132" s="59"/>
      <c r="G132" s="59"/>
      <c r="H132" s="30">
        <f t="shared" si="35"/>
        <v>1.2370000000000001</v>
      </c>
      <c r="I132" s="30">
        <f t="shared" si="34"/>
        <v>1.2370000000000001</v>
      </c>
      <c r="J132" s="30">
        <f t="shared" si="34"/>
        <v>1.1119999999999999</v>
      </c>
      <c r="K132" s="30">
        <f t="shared" si="34"/>
        <v>0.70000000000000007</v>
      </c>
      <c r="L132" s="30">
        <f t="shared" si="34"/>
        <v>0.70000000000000007</v>
      </c>
      <c r="M132" s="30">
        <f t="shared" si="34"/>
        <v>0.70000000000000007</v>
      </c>
      <c r="N132" s="30">
        <f t="shared" si="34"/>
        <v>0.70000000000000007</v>
      </c>
      <c r="O132" s="30">
        <f t="shared" si="34"/>
        <v>0.45</v>
      </c>
      <c r="P132" s="30">
        <f t="shared" si="34"/>
        <v>0.45</v>
      </c>
      <c r="Q132" s="59"/>
    </row>
    <row r="133" spans="2:17" hidden="1" outlineLevel="2" x14ac:dyDescent="0.2">
      <c r="B133" s="1" t="s">
        <v>95</v>
      </c>
      <c r="D133" s="59"/>
      <c r="E133" s="59"/>
      <c r="F133" s="59"/>
      <c r="G133" s="59"/>
      <c r="H133" s="30">
        <f t="shared" si="35"/>
        <v>1.2370000000000001</v>
      </c>
      <c r="I133" s="30">
        <f t="shared" si="34"/>
        <v>1.2370000000000001</v>
      </c>
      <c r="J133" s="30">
        <f t="shared" si="34"/>
        <v>1.1119999999999999</v>
      </c>
      <c r="K133" s="30">
        <f t="shared" si="34"/>
        <v>0.70000000000000007</v>
      </c>
      <c r="L133" s="30">
        <f t="shared" si="34"/>
        <v>0.70000000000000007</v>
      </c>
      <c r="M133" s="30">
        <f t="shared" si="34"/>
        <v>0.70000000000000007</v>
      </c>
      <c r="N133" s="30">
        <f t="shared" si="34"/>
        <v>0.70000000000000007</v>
      </c>
      <c r="O133" s="30">
        <f t="shared" si="34"/>
        <v>0.45</v>
      </c>
      <c r="P133" s="30">
        <f t="shared" si="34"/>
        <v>0.45</v>
      </c>
      <c r="Q133" s="59"/>
    </row>
    <row r="134" spans="2:17" hidden="1" outlineLevel="2" x14ac:dyDescent="0.2">
      <c r="B134" s="1" t="s">
        <v>96</v>
      </c>
      <c r="D134" s="59"/>
      <c r="E134" s="59"/>
      <c r="F134" s="59"/>
      <c r="G134" s="59"/>
      <c r="H134" s="30">
        <f t="shared" si="35"/>
        <v>1.2370000000000001</v>
      </c>
      <c r="I134" s="30">
        <f t="shared" si="34"/>
        <v>1.2370000000000001</v>
      </c>
      <c r="J134" s="30">
        <f t="shared" si="34"/>
        <v>1.1119999999999999</v>
      </c>
      <c r="K134" s="30">
        <f t="shared" si="34"/>
        <v>0.70000000000000007</v>
      </c>
      <c r="L134" s="30">
        <f t="shared" si="34"/>
        <v>0.70000000000000007</v>
      </c>
      <c r="M134" s="30">
        <f t="shared" si="34"/>
        <v>0.70000000000000007</v>
      </c>
      <c r="N134" s="30">
        <f t="shared" si="34"/>
        <v>0.70000000000000007</v>
      </c>
      <c r="O134" s="30">
        <f t="shared" si="34"/>
        <v>0.45</v>
      </c>
      <c r="P134" s="30">
        <f t="shared" si="34"/>
        <v>0.45</v>
      </c>
      <c r="Q134" s="59"/>
    </row>
    <row r="135" spans="2:17" hidden="1" outlineLevel="2" x14ac:dyDescent="0.2">
      <c r="B135" s="1" t="s">
        <v>97</v>
      </c>
      <c r="D135" s="59"/>
      <c r="E135" s="59"/>
      <c r="F135" s="59"/>
      <c r="G135" s="59"/>
      <c r="H135" s="30">
        <f t="shared" si="35"/>
        <v>1.2370000000000001</v>
      </c>
      <c r="I135" s="30">
        <f t="shared" si="34"/>
        <v>1.2370000000000001</v>
      </c>
      <c r="J135" s="30">
        <f t="shared" si="34"/>
        <v>1.1119999999999999</v>
      </c>
      <c r="K135" s="30">
        <f t="shared" si="34"/>
        <v>0.70000000000000007</v>
      </c>
      <c r="L135" s="30">
        <f t="shared" si="34"/>
        <v>0.70000000000000007</v>
      </c>
      <c r="M135" s="30">
        <f t="shared" si="34"/>
        <v>0.70000000000000007</v>
      </c>
      <c r="N135" s="30">
        <f t="shared" si="34"/>
        <v>0.70000000000000007</v>
      </c>
      <c r="O135" s="30">
        <f t="shared" si="34"/>
        <v>0.45</v>
      </c>
      <c r="P135" s="30">
        <f t="shared" si="34"/>
        <v>0.45</v>
      </c>
      <c r="Q135" s="59"/>
    </row>
    <row r="136" spans="2:17" hidden="1" outlineLevel="2" x14ac:dyDescent="0.2">
      <c r="B136" s="1" t="s">
        <v>98</v>
      </c>
      <c r="D136" s="59"/>
      <c r="E136" s="59"/>
      <c r="F136" s="59"/>
      <c r="G136" s="59"/>
      <c r="H136" s="30">
        <f t="shared" si="35"/>
        <v>1.2370000000000001</v>
      </c>
      <c r="I136" s="30">
        <f t="shared" si="34"/>
        <v>1.2370000000000001</v>
      </c>
      <c r="J136" s="30">
        <f t="shared" si="34"/>
        <v>1.1119999999999999</v>
      </c>
      <c r="K136" s="30">
        <f t="shared" si="34"/>
        <v>0.70000000000000007</v>
      </c>
      <c r="L136" s="30">
        <f t="shared" si="34"/>
        <v>0.70000000000000007</v>
      </c>
      <c r="M136" s="30">
        <f t="shared" si="34"/>
        <v>0.70000000000000007</v>
      </c>
      <c r="N136" s="30">
        <f t="shared" si="34"/>
        <v>0.70000000000000007</v>
      </c>
      <c r="O136" s="30">
        <f t="shared" si="34"/>
        <v>0.45</v>
      </c>
      <c r="P136" s="30">
        <f t="shared" si="34"/>
        <v>0.45</v>
      </c>
      <c r="Q136" s="59"/>
    </row>
    <row r="137" spans="2:17" hidden="1" outlineLevel="2" x14ac:dyDescent="0.2">
      <c r="B137" s="1" t="s">
        <v>99</v>
      </c>
      <c r="D137" s="59"/>
      <c r="E137" s="59"/>
      <c r="F137" s="59"/>
      <c r="G137" s="59"/>
      <c r="H137" s="30">
        <f t="shared" si="35"/>
        <v>1.2370000000000001</v>
      </c>
      <c r="I137" s="30">
        <f t="shared" si="34"/>
        <v>1.2370000000000001</v>
      </c>
      <c r="J137" s="30">
        <f t="shared" si="34"/>
        <v>1.1119999999999999</v>
      </c>
      <c r="K137" s="30">
        <f t="shared" si="34"/>
        <v>0.70000000000000007</v>
      </c>
      <c r="L137" s="30">
        <f t="shared" si="34"/>
        <v>0.70000000000000007</v>
      </c>
      <c r="M137" s="30">
        <f t="shared" si="34"/>
        <v>0.70000000000000007</v>
      </c>
      <c r="N137" s="30">
        <f t="shared" si="34"/>
        <v>0.70000000000000007</v>
      </c>
      <c r="O137" s="30">
        <f t="shared" si="34"/>
        <v>0.45</v>
      </c>
      <c r="P137" s="30">
        <f t="shared" si="34"/>
        <v>0.45</v>
      </c>
      <c r="Q137" s="59"/>
    </row>
    <row r="138" spans="2:17" hidden="1" outlineLevel="2" x14ac:dyDescent="0.2"/>
    <row r="139" spans="2:17" outlineLevel="1" collapsed="1" x14ac:dyDescent="0.2">
      <c r="B139" s="40" t="s">
        <v>196</v>
      </c>
      <c r="C139" s="41" t="s">
        <v>127</v>
      </c>
      <c r="D139" s="42"/>
      <c r="E139" s="42"/>
      <c r="F139" s="42"/>
      <c r="G139" s="42"/>
      <c r="H139" s="42"/>
      <c r="I139" s="42"/>
      <c r="J139" s="42"/>
      <c r="K139" s="42"/>
      <c r="L139" s="42"/>
      <c r="M139" s="42"/>
      <c r="N139" s="42"/>
      <c r="O139" s="42"/>
      <c r="P139" s="42"/>
      <c r="Q139" s="43"/>
    </row>
    <row r="140" spans="2:17" hidden="1" outlineLevel="2" x14ac:dyDescent="0.2">
      <c r="B140" s="1" t="s">
        <v>88</v>
      </c>
      <c r="D140" s="59"/>
      <c r="E140" s="59"/>
      <c r="F140" s="59"/>
      <c r="G140" s="59"/>
      <c r="H140" s="30">
        <f>H$42*H$43/H$46/1000</f>
        <v>11.620571157720109</v>
      </c>
      <c r="I140" s="30">
        <f t="shared" ref="I140:P151" si="36">I$42*I$43/I$46/1000</f>
        <v>11.620571157720109</v>
      </c>
      <c r="J140" s="30">
        <f t="shared" si="36"/>
        <v>11.620571157720109</v>
      </c>
      <c r="K140" s="30">
        <f t="shared" si="36"/>
        <v>11.755694078158717</v>
      </c>
      <c r="L140" s="30">
        <f t="shared" si="36"/>
        <v>11.755694078158717</v>
      </c>
      <c r="M140" s="30">
        <f t="shared" si="36"/>
        <v>11.488519212746018</v>
      </c>
      <c r="N140" s="30">
        <f t="shared" si="36"/>
        <v>11.488519212746018</v>
      </c>
      <c r="O140" s="30">
        <f t="shared" si="36"/>
        <v>11.488519212746018</v>
      </c>
      <c r="P140" s="30">
        <f t="shared" si="36"/>
        <v>11.488519212746018</v>
      </c>
      <c r="Q140" s="59"/>
    </row>
    <row r="141" spans="2:17" hidden="1" outlineLevel="2" x14ac:dyDescent="0.2">
      <c r="B141" s="1" t="s">
        <v>89</v>
      </c>
      <c r="D141" s="59"/>
      <c r="E141" s="59"/>
      <c r="F141" s="59"/>
      <c r="G141" s="59"/>
      <c r="H141" s="30">
        <f t="shared" ref="H141:H151" si="37">H$42*H$43/H$46/1000</f>
        <v>11.620571157720109</v>
      </c>
      <c r="I141" s="30">
        <f t="shared" si="36"/>
        <v>11.620571157720109</v>
      </c>
      <c r="J141" s="30">
        <f t="shared" si="36"/>
        <v>11.620571157720109</v>
      </c>
      <c r="K141" s="30">
        <f t="shared" si="36"/>
        <v>11.755694078158717</v>
      </c>
      <c r="L141" s="30">
        <f t="shared" si="36"/>
        <v>11.755694078158717</v>
      </c>
      <c r="M141" s="30">
        <f t="shared" si="36"/>
        <v>11.488519212746018</v>
      </c>
      <c r="N141" s="30">
        <f t="shared" si="36"/>
        <v>11.488519212746018</v>
      </c>
      <c r="O141" s="30">
        <f t="shared" si="36"/>
        <v>11.488519212746018</v>
      </c>
      <c r="P141" s="30">
        <f t="shared" si="36"/>
        <v>11.488519212746018</v>
      </c>
      <c r="Q141" s="59"/>
    </row>
    <row r="142" spans="2:17" hidden="1" outlineLevel="2" x14ac:dyDescent="0.2">
      <c r="B142" s="1" t="s">
        <v>90</v>
      </c>
      <c r="D142" s="59"/>
      <c r="E142" s="59"/>
      <c r="F142" s="59"/>
      <c r="G142" s="59"/>
      <c r="H142" s="30">
        <f t="shared" si="37"/>
        <v>11.620571157720109</v>
      </c>
      <c r="I142" s="30">
        <f t="shared" si="36"/>
        <v>11.620571157720109</v>
      </c>
      <c r="J142" s="30">
        <f t="shared" si="36"/>
        <v>11.620571157720109</v>
      </c>
      <c r="K142" s="30">
        <f t="shared" si="36"/>
        <v>11.755694078158717</v>
      </c>
      <c r="L142" s="30">
        <f t="shared" si="36"/>
        <v>11.755694078158717</v>
      </c>
      <c r="M142" s="30">
        <f t="shared" si="36"/>
        <v>11.488519212746018</v>
      </c>
      <c r="N142" s="30">
        <f t="shared" si="36"/>
        <v>11.488519212746018</v>
      </c>
      <c r="O142" s="30">
        <f t="shared" si="36"/>
        <v>11.488519212746018</v>
      </c>
      <c r="P142" s="30">
        <f t="shared" si="36"/>
        <v>11.488519212746018</v>
      </c>
      <c r="Q142" s="59"/>
    </row>
    <row r="143" spans="2:17" hidden="1" outlineLevel="2" x14ac:dyDescent="0.2">
      <c r="B143" s="1" t="s">
        <v>91</v>
      </c>
      <c r="D143" s="59"/>
      <c r="E143" s="59"/>
      <c r="F143" s="59"/>
      <c r="G143" s="59"/>
      <c r="H143" s="30">
        <f t="shared" si="37"/>
        <v>11.620571157720109</v>
      </c>
      <c r="I143" s="30">
        <f t="shared" si="36"/>
        <v>11.620571157720109</v>
      </c>
      <c r="J143" s="30">
        <f t="shared" si="36"/>
        <v>11.620571157720109</v>
      </c>
      <c r="K143" s="30">
        <f t="shared" si="36"/>
        <v>11.755694078158717</v>
      </c>
      <c r="L143" s="30">
        <f t="shared" si="36"/>
        <v>11.755694078158717</v>
      </c>
      <c r="M143" s="30">
        <f t="shared" si="36"/>
        <v>11.488519212746018</v>
      </c>
      <c r="N143" s="30">
        <f t="shared" si="36"/>
        <v>11.488519212746018</v>
      </c>
      <c r="O143" s="30">
        <f t="shared" si="36"/>
        <v>11.488519212746018</v>
      </c>
      <c r="P143" s="30">
        <f t="shared" si="36"/>
        <v>11.488519212746018</v>
      </c>
      <c r="Q143" s="59"/>
    </row>
    <row r="144" spans="2:17" hidden="1" outlineLevel="2" x14ac:dyDescent="0.2">
      <c r="B144" s="1" t="s">
        <v>92</v>
      </c>
      <c r="D144" s="59"/>
      <c r="E144" s="59"/>
      <c r="F144" s="59"/>
      <c r="G144" s="59"/>
      <c r="H144" s="30">
        <f t="shared" si="37"/>
        <v>11.620571157720109</v>
      </c>
      <c r="I144" s="30">
        <f t="shared" si="36"/>
        <v>11.620571157720109</v>
      </c>
      <c r="J144" s="30">
        <f t="shared" si="36"/>
        <v>11.620571157720109</v>
      </c>
      <c r="K144" s="30">
        <f t="shared" si="36"/>
        <v>11.755694078158717</v>
      </c>
      <c r="L144" s="30">
        <f t="shared" si="36"/>
        <v>11.755694078158717</v>
      </c>
      <c r="M144" s="30">
        <f t="shared" si="36"/>
        <v>11.488519212746018</v>
      </c>
      <c r="N144" s="30">
        <f t="shared" si="36"/>
        <v>11.488519212746018</v>
      </c>
      <c r="O144" s="30">
        <f t="shared" si="36"/>
        <v>11.488519212746018</v>
      </c>
      <c r="P144" s="30">
        <f t="shared" si="36"/>
        <v>11.488519212746018</v>
      </c>
      <c r="Q144" s="59"/>
    </row>
    <row r="145" spans="2:17" hidden="1" outlineLevel="2" x14ac:dyDescent="0.2">
      <c r="B145" s="1" t="s">
        <v>93</v>
      </c>
      <c r="D145" s="59"/>
      <c r="E145" s="59"/>
      <c r="F145" s="59"/>
      <c r="G145" s="59"/>
      <c r="H145" s="30">
        <f t="shared" si="37"/>
        <v>11.620571157720109</v>
      </c>
      <c r="I145" s="30">
        <f t="shared" si="36"/>
        <v>11.620571157720109</v>
      </c>
      <c r="J145" s="30">
        <f t="shared" si="36"/>
        <v>11.620571157720109</v>
      </c>
      <c r="K145" s="30">
        <f t="shared" si="36"/>
        <v>11.755694078158717</v>
      </c>
      <c r="L145" s="30">
        <f t="shared" si="36"/>
        <v>11.755694078158717</v>
      </c>
      <c r="M145" s="30">
        <f t="shared" si="36"/>
        <v>11.488519212746018</v>
      </c>
      <c r="N145" s="30">
        <f t="shared" si="36"/>
        <v>11.488519212746018</v>
      </c>
      <c r="O145" s="30">
        <f t="shared" si="36"/>
        <v>11.488519212746018</v>
      </c>
      <c r="P145" s="30">
        <f t="shared" si="36"/>
        <v>11.488519212746018</v>
      </c>
      <c r="Q145" s="59"/>
    </row>
    <row r="146" spans="2:17" hidden="1" outlineLevel="2" x14ac:dyDescent="0.2">
      <c r="B146" s="1" t="s">
        <v>94</v>
      </c>
      <c r="D146" s="59"/>
      <c r="E146" s="59"/>
      <c r="F146" s="59"/>
      <c r="G146" s="59"/>
      <c r="H146" s="30">
        <f t="shared" si="37"/>
        <v>11.620571157720109</v>
      </c>
      <c r="I146" s="30">
        <f t="shared" si="36"/>
        <v>11.620571157720109</v>
      </c>
      <c r="J146" s="30">
        <f t="shared" si="36"/>
        <v>11.620571157720109</v>
      </c>
      <c r="K146" s="30">
        <f t="shared" si="36"/>
        <v>11.755694078158717</v>
      </c>
      <c r="L146" s="30">
        <f t="shared" si="36"/>
        <v>11.755694078158717</v>
      </c>
      <c r="M146" s="30">
        <f t="shared" si="36"/>
        <v>11.488519212746018</v>
      </c>
      <c r="N146" s="30">
        <f t="shared" si="36"/>
        <v>11.488519212746018</v>
      </c>
      <c r="O146" s="30">
        <f t="shared" si="36"/>
        <v>11.488519212746018</v>
      </c>
      <c r="P146" s="30">
        <f t="shared" si="36"/>
        <v>11.488519212746018</v>
      </c>
      <c r="Q146" s="59"/>
    </row>
    <row r="147" spans="2:17" hidden="1" outlineLevel="2" x14ac:dyDescent="0.2">
      <c r="B147" s="1" t="s">
        <v>95</v>
      </c>
      <c r="D147" s="59"/>
      <c r="E147" s="59"/>
      <c r="F147" s="59"/>
      <c r="G147" s="59"/>
      <c r="H147" s="30">
        <f t="shared" si="37"/>
        <v>11.620571157720109</v>
      </c>
      <c r="I147" s="30">
        <f t="shared" si="36"/>
        <v>11.620571157720109</v>
      </c>
      <c r="J147" s="30">
        <f t="shared" si="36"/>
        <v>11.620571157720109</v>
      </c>
      <c r="K147" s="30">
        <f t="shared" si="36"/>
        <v>11.755694078158717</v>
      </c>
      <c r="L147" s="30">
        <f t="shared" si="36"/>
        <v>11.755694078158717</v>
      </c>
      <c r="M147" s="30">
        <f t="shared" si="36"/>
        <v>11.488519212746018</v>
      </c>
      <c r="N147" s="30">
        <f t="shared" si="36"/>
        <v>11.488519212746018</v>
      </c>
      <c r="O147" s="30">
        <f t="shared" si="36"/>
        <v>11.488519212746018</v>
      </c>
      <c r="P147" s="30">
        <f t="shared" si="36"/>
        <v>11.488519212746018</v>
      </c>
      <c r="Q147" s="59"/>
    </row>
    <row r="148" spans="2:17" hidden="1" outlineLevel="2" x14ac:dyDescent="0.2">
      <c r="B148" s="1" t="s">
        <v>96</v>
      </c>
      <c r="D148" s="59"/>
      <c r="E148" s="59"/>
      <c r="F148" s="59"/>
      <c r="G148" s="59"/>
      <c r="H148" s="30">
        <f t="shared" si="37"/>
        <v>11.620571157720109</v>
      </c>
      <c r="I148" s="30">
        <f t="shared" si="36"/>
        <v>11.620571157720109</v>
      </c>
      <c r="J148" s="30">
        <f t="shared" si="36"/>
        <v>11.620571157720109</v>
      </c>
      <c r="K148" s="30">
        <f t="shared" si="36"/>
        <v>11.755694078158717</v>
      </c>
      <c r="L148" s="30">
        <f t="shared" si="36"/>
        <v>11.755694078158717</v>
      </c>
      <c r="M148" s="30">
        <f t="shared" si="36"/>
        <v>11.488519212746018</v>
      </c>
      <c r="N148" s="30">
        <f t="shared" si="36"/>
        <v>11.488519212746018</v>
      </c>
      <c r="O148" s="30">
        <f t="shared" si="36"/>
        <v>11.488519212746018</v>
      </c>
      <c r="P148" s="30">
        <f t="shared" si="36"/>
        <v>11.488519212746018</v>
      </c>
      <c r="Q148" s="59"/>
    </row>
    <row r="149" spans="2:17" hidden="1" outlineLevel="2" x14ac:dyDescent="0.2">
      <c r="B149" s="1" t="s">
        <v>97</v>
      </c>
      <c r="D149" s="59"/>
      <c r="E149" s="59"/>
      <c r="F149" s="59"/>
      <c r="G149" s="59"/>
      <c r="H149" s="30">
        <f t="shared" si="37"/>
        <v>11.620571157720109</v>
      </c>
      <c r="I149" s="30">
        <f t="shared" si="36"/>
        <v>11.620571157720109</v>
      </c>
      <c r="J149" s="30">
        <f t="shared" si="36"/>
        <v>11.620571157720109</v>
      </c>
      <c r="K149" s="30">
        <f t="shared" si="36"/>
        <v>11.755694078158717</v>
      </c>
      <c r="L149" s="30">
        <f t="shared" si="36"/>
        <v>11.755694078158717</v>
      </c>
      <c r="M149" s="30">
        <f t="shared" si="36"/>
        <v>11.488519212746018</v>
      </c>
      <c r="N149" s="30">
        <f t="shared" si="36"/>
        <v>11.488519212746018</v>
      </c>
      <c r="O149" s="30">
        <f t="shared" si="36"/>
        <v>11.488519212746018</v>
      </c>
      <c r="P149" s="30">
        <f t="shared" si="36"/>
        <v>11.488519212746018</v>
      </c>
      <c r="Q149" s="59"/>
    </row>
    <row r="150" spans="2:17" hidden="1" outlineLevel="2" x14ac:dyDescent="0.2">
      <c r="B150" s="1" t="s">
        <v>98</v>
      </c>
      <c r="D150" s="59"/>
      <c r="E150" s="59"/>
      <c r="F150" s="59"/>
      <c r="G150" s="59"/>
      <c r="H150" s="30">
        <f t="shared" si="37"/>
        <v>11.620571157720109</v>
      </c>
      <c r="I150" s="30">
        <f t="shared" si="36"/>
        <v>11.620571157720109</v>
      </c>
      <c r="J150" s="30">
        <f t="shared" si="36"/>
        <v>11.620571157720109</v>
      </c>
      <c r="K150" s="30">
        <f t="shared" si="36"/>
        <v>11.755694078158717</v>
      </c>
      <c r="L150" s="30">
        <f t="shared" si="36"/>
        <v>11.755694078158717</v>
      </c>
      <c r="M150" s="30">
        <f t="shared" si="36"/>
        <v>11.488519212746018</v>
      </c>
      <c r="N150" s="30">
        <f t="shared" si="36"/>
        <v>11.488519212746018</v>
      </c>
      <c r="O150" s="30">
        <f t="shared" si="36"/>
        <v>11.488519212746018</v>
      </c>
      <c r="P150" s="30">
        <f t="shared" si="36"/>
        <v>11.488519212746018</v>
      </c>
      <c r="Q150" s="59"/>
    </row>
    <row r="151" spans="2:17" hidden="1" outlineLevel="2" x14ac:dyDescent="0.2">
      <c r="B151" s="1" t="s">
        <v>99</v>
      </c>
      <c r="D151" s="59"/>
      <c r="E151" s="59"/>
      <c r="F151" s="59"/>
      <c r="G151" s="59"/>
      <c r="H151" s="30">
        <f t="shared" si="37"/>
        <v>11.620571157720109</v>
      </c>
      <c r="I151" s="30">
        <f t="shared" si="36"/>
        <v>11.620571157720109</v>
      </c>
      <c r="J151" s="30">
        <f t="shared" si="36"/>
        <v>11.620571157720109</v>
      </c>
      <c r="K151" s="30">
        <f t="shared" si="36"/>
        <v>11.755694078158717</v>
      </c>
      <c r="L151" s="30">
        <f t="shared" si="36"/>
        <v>11.755694078158717</v>
      </c>
      <c r="M151" s="30">
        <f t="shared" si="36"/>
        <v>11.488519212746018</v>
      </c>
      <c r="N151" s="30">
        <f t="shared" si="36"/>
        <v>11.488519212746018</v>
      </c>
      <c r="O151" s="30">
        <f t="shared" si="36"/>
        <v>11.488519212746018</v>
      </c>
      <c r="P151" s="30">
        <f t="shared" si="36"/>
        <v>11.488519212746018</v>
      </c>
      <c r="Q151" s="59"/>
    </row>
    <row r="152" spans="2:17" hidden="1" outlineLevel="2" x14ac:dyDescent="0.2"/>
    <row r="153" spans="2:17" outlineLevel="1" collapsed="1" x14ac:dyDescent="0.2">
      <c r="B153" s="40" t="s">
        <v>197</v>
      </c>
      <c r="C153" s="41" t="s">
        <v>198</v>
      </c>
      <c r="D153" s="42"/>
      <c r="E153" s="42"/>
      <c r="F153" s="42"/>
      <c r="G153" s="42"/>
      <c r="H153" s="42"/>
      <c r="I153" s="42"/>
      <c r="J153" s="42"/>
      <c r="K153" s="42"/>
      <c r="L153" s="42"/>
      <c r="M153" s="42"/>
      <c r="N153" s="42"/>
      <c r="O153" s="42"/>
      <c r="P153" s="42"/>
      <c r="Q153" s="43"/>
    </row>
    <row r="154" spans="2:17" hidden="1" outlineLevel="2" x14ac:dyDescent="0.2">
      <c r="B154" s="1" t="s">
        <v>88</v>
      </c>
      <c r="D154" s="59"/>
      <c r="E154" s="59"/>
      <c r="F154" s="59"/>
      <c r="G154" s="59"/>
      <c r="H154" s="28">
        <f>H$36*H126*H140</f>
        <v>510.58744446498406</v>
      </c>
      <c r="I154" s="28">
        <f t="shared" ref="I154:P154" si="38">I$36*I126*I140</f>
        <v>781.69327787178577</v>
      </c>
      <c r="J154" s="28">
        <f t="shared" si="38"/>
        <v>1144.8958562862897</v>
      </c>
      <c r="K154" s="28">
        <f t="shared" si="38"/>
        <v>508.38674610405189</v>
      </c>
      <c r="L154" s="28">
        <f t="shared" si="38"/>
        <v>355.08073963078408</v>
      </c>
      <c r="M154" s="28">
        <f t="shared" si="38"/>
        <v>514.20314292408636</v>
      </c>
      <c r="N154" s="28">
        <f t="shared" si="38"/>
        <v>479.94437863167769</v>
      </c>
      <c r="O154" s="28">
        <f t="shared" si="38"/>
        <v>215.63376136363641</v>
      </c>
      <c r="P154" s="28">
        <f t="shared" si="38"/>
        <v>327.66405646672922</v>
      </c>
      <c r="Q154" s="59"/>
    </row>
    <row r="155" spans="2:17" hidden="1" outlineLevel="2" x14ac:dyDescent="0.2">
      <c r="B155" s="1" t="s">
        <v>89</v>
      </c>
      <c r="D155" s="59"/>
      <c r="E155" s="59"/>
      <c r="F155" s="59"/>
      <c r="G155" s="59"/>
      <c r="H155" s="28">
        <f t="shared" ref="H155:P155" si="39">H$36*H127*H141</f>
        <v>510.58744446498406</v>
      </c>
      <c r="I155" s="28">
        <f t="shared" si="39"/>
        <v>781.69327787178577</v>
      </c>
      <c r="J155" s="28">
        <f t="shared" si="39"/>
        <v>1144.8958562862897</v>
      </c>
      <c r="K155" s="28">
        <f t="shared" si="39"/>
        <v>508.38674610405189</v>
      </c>
      <c r="L155" s="28">
        <f t="shared" si="39"/>
        <v>355.08073963078408</v>
      </c>
      <c r="M155" s="28">
        <f t="shared" si="39"/>
        <v>514.20314292408636</v>
      </c>
      <c r="N155" s="28">
        <f t="shared" si="39"/>
        <v>479.94437863167769</v>
      </c>
      <c r="O155" s="28">
        <f t="shared" si="39"/>
        <v>215.63376136363641</v>
      </c>
      <c r="P155" s="28">
        <f t="shared" si="39"/>
        <v>327.66405646672922</v>
      </c>
      <c r="Q155" s="59"/>
    </row>
    <row r="156" spans="2:17" hidden="1" outlineLevel="2" x14ac:dyDescent="0.2">
      <c r="B156" s="1" t="s">
        <v>90</v>
      </c>
      <c r="D156" s="59"/>
      <c r="E156" s="59"/>
      <c r="F156" s="59"/>
      <c r="G156" s="59"/>
      <c r="H156" s="28">
        <f t="shared" ref="H156:P156" si="40">H$36*H128*H142</f>
        <v>510.58744446498406</v>
      </c>
      <c r="I156" s="28">
        <f t="shared" si="40"/>
        <v>781.69327787178577</v>
      </c>
      <c r="J156" s="28">
        <f t="shared" si="40"/>
        <v>1144.8958562862897</v>
      </c>
      <c r="K156" s="28">
        <f t="shared" si="40"/>
        <v>508.38674610405189</v>
      </c>
      <c r="L156" s="28">
        <f t="shared" si="40"/>
        <v>355.08073963078408</v>
      </c>
      <c r="M156" s="28">
        <f t="shared" si="40"/>
        <v>514.20314292408636</v>
      </c>
      <c r="N156" s="28">
        <f t="shared" si="40"/>
        <v>479.94437863167769</v>
      </c>
      <c r="O156" s="28">
        <f t="shared" si="40"/>
        <v>215.63376136363641</v>
      </c>
      <c r="P156" s="28">
        <f t="shared" si="40"/>
        <v>327.66405646672922</v>
      </c>
      <c r="Q156" s="59"/>
    </row>
    <row r="157" spans="2:17" hidden="1" outlineLevel="2" x14ac:dyDescent="0.2">
      <c r="B157" s="1" t="s">
        <v>91</v>
      </c>
      <c r="D157" s="59"/>
      <c r="E157" s="59"/>
      <c r="F157" s="59"/>
      <c r="G157" s="59"/>
      <c r="H157" s="28">
        <f t="shared" ref="H157:P157" si="41">H$36*H129*H143</f>
        <v>510.58744446498406</v>
      </c>
      <c r="I157" s="28">
        <f t="shared" si="41"/>
        <v>781.69327787178577</v>
      </c>
      <c r="J157" s="28">
        <f t="shared" si="41"/>
        <v>1144.8958562862897</v>
      </c>
      <c r="K157" s="28">
        <f t="shared" si="41"/>
        <v>508.38674610405189</v>
      </c>
      <c r="L157" s="28">
        <f t="shared" si="41"/>
        <v>355.08073963078408</v>
      </c>
      <c r="M157" s="28">
        <f t="shared" si="41"/>
        <v>514.20314292408636</v>
      </c>
      <c r="N157" s="28">
        <f t="shared" si="41"/>
        <v>479.94437863167769</v>
      </c>
      <c r="O157" s="28">
        <f t="shared" si="41"/>
        <v>215.63376136363641</v>
      </c>
      <c r="P157" s="28">
        <f t="shared" si="41"/>
        <v>327.66405646672922</v>
      </c>
      <c r="Q157" s="59"/>
    </row>
    <row r="158" spans="2:17" hidden="1" outlineLevel="2" x14ac:dyDescent="0.2">
      <c r="B158" s="1" t="s">
        <v>92</v>
      </c>
      <c r="D158" s="59"/>
      <c r="E158" s="59"/>
      <c r="F158" s="59"/>
      <c r="G158" s="59"/>
      <c r="H158" s="28">
        <f t="shared" ref="H158:P158" si="42">H$36*H130*H144</f>
        <v>510.58744446498406</v>
      </c>
      <c r="I158" s="28">
        <f t="shared" si="42"/>
        <v>781.69327787178577</v>
      </c>
      <c r="J158" s="28">
        <f t="shared" si="42"/>
        <v>1144.8958562862897</v>
      </c>
      <c r="K158" s="28">
        <f t="shared" si="42"/>
        <v>508.38674610405189</v>
      </c>
      <c r="L158" s="28">
        <f t="shared" si="42"/>
        <v>355.08073963078408</v>
      </c>
      <c r="M158" s="28">
        <f t="shared" si="42"/>
        <v>514.20314292408636</v>
      </c>
      <c r="N158" s="28">
        <f t="shared" si="42"/>
        <v>479.94437863167769</v>
      </c>
      <c r="O158" s="28">
        <f t="shared" si="42"/>
        <v>215.63376136363641</v>
      </c>
      <c r="P158" s="28">
        <f t="shared" si="42"/>
        <v>327.66405646672922</v>
      </c>
      <c r="Q158" s="59"/>
    </row>
    <row r="159" spans="2:17" hidden="1" outlineLevel="2" x14ac:dyDescent="0.2">
      <c r="B159" s="1" t="s">
        <v>93</v>
      </c>
      <c r="D159" s="59"/>
      <c r="E159" s="59"/>
      <c r="F159" s="59"/>
      <c r="G159" s="59"/>
      <c r="H159" s="28">
        <f t="shared" ref="H159:P159" si="43">H$36*H131*H145</f>
        <v>510.58744446498406</v>
      </c>
      <c r="I159" s="28">
        <f t="shared" si="43"/>
        <v>781.69327787178577</v>
      </c>
      <c r="J159" s="28">
        <f t="shared" si="43"/>
        <v>1144.8958562862897</v>
      </c>
      <c r="K159" s="28">
        <f t="shared" si="43"/>
        <v>508.38674610405189</v>
      </c>
      <c r="L159" s="28">
        <f t="shared" si="43"/>
        <v>355.08073963078408</v>
      </c>
      <c r="M159" s="28">
        <f t="shared" si="43"/>
        <v>514.20314292408636</v>
      </c>
      <c r="N159" s="28">
        <f t="shared" si="43"/>
        <v>479.94437863167769</v>
      </c>
      <c r="O159" s="28">
        <f t="shared" si="43"/>
        <v>215.63376136363641</v>
      </c>
      <c r="P159" s="28">
        <f t="shared" si="43"/>
        <v>327.66405646672922</v>
      </c>
      <c r="Q159" s="59"/>
    </row>
    <row r="160" spans="2:17" hidden="1" outlineLevel="2" x14ac:dyDescent="0.2">
      <c r="B160" s="1" t="s">
        <v>94</v>
      </c>
      <c r="D160" s="59"/>
      <c r="E160" s="59"/>
      <c r="F160" s="59"/>
      <c r="G160" s="59"/>
      <c r="H160" s="28">
        <f t="shared" ref="H160:P160" si="44">H$36*H132*H146</f>
        <v>510.58744446498406</v>
      </c>
      <c r="I160" s="28">
        <f t="shared" si="44"/>
        <v>781.69327787178577</v>
      </c>
      <c r="J160" s="28">
        <f t="shared" si="44"/>
        <v>1144.8958562862897</v>
      </c>
      <c r="K160" s="28">
        <f t="shared" si="44"/>
        <v>508.38674610405189</v>
      </c>
      <c r="L160" s="28">
        <f t="shared" si="44"/>
        <v>355.08073963078408</v>
      </c>
      <c r="M160" s="28">
        <f t="shared" si="44"/>
        <v>514.20314292408636</v>
      </c>
      <c r="N160" s="28">
        <f t="shared" si="44"/>
        <v>479.94437863167769</v>
      </c>
      <c r="O160" s="28">
        <f t="shared" si="44"/>
        <v>215.63376136363641</v>
      </c>
      <c r="P160" s="28">
        <f t="shared" si="44"/>
        <v>327.66405646672922</v>
      </c>
      <c r="Q160" s="59"/>
    </row>
    <row r="161" spans="1:17" hidden="1" outlineLevel="2" x14ac:dyDescent="0.2">
      <c r="B161" s="1" t="s">
        <v>95</v>
      </c>
      <c r="D161" s="59"/>
      <c r="E161" s="59"/>
      <c r="F161" s="59"/>
      <c r="G161" s="59"/>
      <c r="H161" s="28">
        <f t="shared" ref="H161:P161" si="45">H$36*H133*H147</f>
        <v>510.58744446498406</v>
      </c>
      <c r="I161" s="28">
        <f t="shared" si="45"/>
        <v>781.69327787178577</v>
      </c>
      <c r="J161" s="28">
        <f t="shared" si="45"/>
        <v>1144.8958562862897</v>
      </c>
      <c r="K161" s="28">
        <f t="shared" si="45"/>
        <v>508.38674610405189</v>
      </c>
      <c r="L161" s="28">
        <f t="shared" si="45"/>
        <v>355.08073963078408</v>
      </c>
      <c r="M161" s="28">
        <f t="shared" si="45"/>
        <v>514.20314292408636</v>
      </c>
      <c r="N161" s="28">
        <f t="shared" si="45"/>
        <v>479.94437863167769</v>
      </c>
      <c r="O161" s="28">
        <f t="shared" si="45"/>
        <v>215.63376136363641</v>
      </c>
      <c r="P161" s="28">
        <f t="shared" si="45"/>
        <v>327.66405646672922</v>
      </c>
      <c r="Q161" s="59"/>
    </row>
    <row r="162" spans="1:17" hidden="1" outlineLevel="2" x14ac:dyDescent="0.2">
      <c r="B162" s="1" t="s">
        <v>96</v>
      </c>
      <c r="D162" s="59"/>
      <c r="E162" s="59"/>
      <c r="F162" s="59"/>
      <c r="G162" s="59"/>
      <c r="H162" s="28">
        <f t="shared" ref="H162:P162" si="46">H$36*H134*H148</f>
        <v>510.58744446498406</v>
      </c>
      <c r="I162" s="28">
        <f t="shared" si="46"/>
        <v>781.69327787178577</v>
      </c>
      <c r="J162" s="28">
        <f t="shared" si="46"/>
        <v>1144.8958562862897</v>
      </c>
      <c r="K162" s="28">
        <f t="shared" si="46"/>
        <v>508.38674610405189</v>
      </c>
      <c r="L162" s="28">
        <f t="shared" si="46"/>
        <v>355.08073963078408</v>
      </c>
      <c r="M162" s="28">
        <f t="shared" si="46"/>
        <v>514.20314292408636</v>
      </c>
      <c r="N162" s="28">
        <f t="shared" si="46"/>
        <v>479.94437863167769</v>
      </c>
      <c r="O162" s="28">
        <f t="shared" si="46"/>
        <v>215.63376136363641</v>
      </c>
      <c r="P162" s="28">
        <f t="shared" si="46"/>
        <v>327.66405646672922</v>
      </c>
      <c r="Q162" s="59"/>
    </row>
    <row r="163" spans="1:17" hidden="1" outlineLevel="2" x14ac:dyDescent="0.2">
      <c r="B163" s="1" t="s">
        <v>97</v>
      </c>
      <c r="D163" s="59"/>
      <c r="E163" s="59"/>
      <c r="F163" s="59"/>
      <c r="G163" s="59"/>
      <c r="H163" s="28">
        <f t="shared" ref="H163:P163" si="47">H$36*H135*H149</f>
        <v>510.58744446498406</v>
      </c>
      <c r="I163" s="28">
        <f t="shared" si="47"/>
        <v>781.69327787178577</v>
      </c>
      <c r="J163" s="28">
        <f t="shared" si="47"/>
        <v>1144.8958562862897</v>
      </c>
      <c r="K163" s="28">
        <f t="shared" si="47"/>
        <v>508.38674610405189</v>
      </c>
      <c r="L163" s="28">
        <f t="shared" si="47"/>
        <v>355.08073963078408</v>
      </c>
      <c r="M163" s="28">
        <f t="shared" si="47"/>
        <v>514.20314292408636</v>
      </c>
      <c r="N163" s="28">
        <f t="shared" si="47"/>
        <v>479.94437863167769</v>
      </c>
      <c r="O163" s="28">
        <f t="shared" si="47"/>
        <v>215.63376136363641</v>
      </c>
      <c r="P163" s="28">
        <f t="shared" si="47"/>
        <v>327.66405646672922</v>
      </c>
      <c r="Q163" s="59"/>
    </row>
    <row r="164" spans="1:17" hidden="1" outlineLevel="2" x14ac:dyDescent="0.2">
      <c r="B164" s="1" t="s">
        <v>98</v>
      </c>
      <c r="D164" s="59"/>
      <c r="E164" s="59"/>
      <c r="F164" s="59"/>
      <c r="G164" s="59"/>
      <c r="H164" s="28">
        <f t="shared" ref="H164:P164" si="48">H$36*H136*H150</f>
        <v>510.58744446498406</v>
      </c>
      <c r="I164" s="28">
        <f t="shared" si="48"/>
        <v>781.69327787178577</v>
      </c>
      <c r="J164" s="28">
        <f t="shared" si="48"/>
        <v>1144.8958562862897</v>
      </c>
      <c r="K164" s="28">
        <f t="shared" si="48"/>
        <v>508.38674610405189</v>
      </c>
      <c r="L164" s="28">
        <f t="shared" si="48"/>
        <v>355.08073963078408</v>
      </c>
      <c r="M164" s="28">
        <f t="shared" si="48"/>
        <v>514.20314292408636</v>
      </c>
      <c r="N164" s="28">
        <f t="shared" si="48"/>
        <v>479.94437863167769</v>
      </c>
      <c r="O164" s="28">
        <f t="shared" si="48"/>
        <v>215.63376136363641</v>
      </c>
      <c r="P164" s="28">
        <f t="shared" si="48"/>
        <v>327.66405646672922</v>
      </c>
      <c r="Q164" s="59"/>
    </row>
    <row r="165" spans="1:17" hidden="1" outlineLevel="2" x14ac:dyDescent="0.2">
      <c r="B165" s="1" t="s">
        <v>99</v>
      </c>
      <c r="D165" s="59"/>
      <c r="E165" s="59"/>
      <c r="F165" s="59"/>
      <c r="G165" s="59"/>
      <c r="H165" s="28">
        <f t="shared" ref="H165:P165" si="49">H$36*H137*H151</f>
        <v>510.58744446498406</v>
      </c>
      <c r="I165" s="28">
        <f t="shared" si="49"/>
        <v>781.69327787178577</v>
      </c>
      <c r="J165" s="28">
        <f t="shared" si="49"/>
        <v>1144.8958562862897</v>
      </c>
      <c r="K165" s="28">
        <f t="shared" si="49"/>
        <v>508.38674610405189</v>
      </c>
      <c r="L165" s="28">
        <f t="shared" si="49"/>
        <v>355.08073963078408</v>
      </c>
      <c r="M165" s="28">
        <f t="shared" si="49"/>
        <v>514.20314292408636</v>
      </c>
      <c r="N165" s="28">
        <f t="shared" si="49"/>
        <v>479.94437863167769</v>
      </c>
      <c r="O165" s="28">
        <f t="shared" si="49"/>
        <v>215.63376136363641</v>
      </c>
      <c r="P165" s="28">
        <f t="shared" si="49"/>
        <v>327.66405646672922</v>
      </c>
      <c r="Q165" s="59"/>
    </row>
    <row r="166" spans="1:17" hidden="1" outlineLevel="2" x14ac:dyDescent="0.2"/>
    <row r="167" spans="1:17" outlineLevel="1" collapsed="1" x14ac:dyDescent="0.2">
      <c r="B167" s="61" t="s">
        <v>199</v>
      </c>
      <c r="C167" s="64" t="s">
        <v>190</v>
      </c>
      <c r="D167" s="65"/>
      <c r="E167" s="65"/>
      <c r="F167" s="65"/>
      <c r="G167" s="65"/>
      <c r="H167" s="65"/>
      <c r="I167" s="65"/>
      <c r="J167" s="65"/>
      <c r="K167" s="65"/>
      <c r="L167" s="65"/>
      <c r="M167" s="65"/>
      <c r="N167" s="65"/>
      <c r="O167" s="65"/>
      <c r="P167" s="65"/>
      <c r="Q167" s="66"/>
    </row>
    <row r="168" spans="1:17" hidden="1" outlineLevel="2" x14ac:dyDescent="0.2">
      <c r="A168" s="60" t="s">
        <v>191</v>
      </c>
      <c r="B168" s="1" t="s">
        <v>88</v>
      </c>
      <c r="D168" s="59"/>
      <c r="E168" s="28">
        <f>SUM(H168:J168)</f>
        <v>1388.6788427336328</v>
      </c>
      <c r="F168" s="28">
        <f>SUM(K168:P168)</f>
        <v>1525.8641323132529</v>
      </c>
      <c r="G168" s="59"/>
      <c r="H168" s="28">
        <f>H154*H112/1000</f>
        <v>290.92761998170323</v>
      </c>
      <c r="I168" s="28">
        <f t="shared" ref="I168:P168" si="50">I154*I112/1000</f>
        <v>445.40101279856481</v>
      </c>
      <c r="J168" s="28">
        <f t="shared" si="50"/>
        <v>652.35020995336492</v>
      </c>
      <c r="K168" s="28">
        <f t="shared" si="50"/>
        <v>323.09757068523857</v>
      </c>
      <c r="L168" s="28">
        <f t="shared" si="50"/>
        <v>225.66623786125035</v>
      </c>
      <c r="M168" s="28">
        <f t="shared" si="50"/>
        <v>326.79409443825921</v>
      </c>
      <c r="N168" s="28">
        <f t="shared" si="50"/>
        <v>305.02145067368326</v>
      </c>
      <c r="O168" s="28">
        <f t="shared" si="50"/>
        <v>137.04280252823864</v>
      </c>
      <c r="P168" s="28">
        <f t="shared" si="50"/>
        <v>208.24197612658273</v>
      </c>
      <c r="Q168" s="59"/>
    </row>
    <row r="169" spans="1:17" hidden="1" outlineLevel="2" x14ac:dyDescent="0.2">
      <c r="A169" s="60" t="s">
        <v>191</v>
      </c>
      <c r="B169" s="1" t="s">
        <v>89</v>
      </c>
      <c r="D169" s="59"/>
      <c r="E169" s="28">
        <f t="shared" ref="E169:E179" si="51">SUM(H169:J169)</f>
        <v>1388.6788427336328</v>
      </c>
      <c r="F169" s="28">
        <f t="shared" ref="F169:F179" si="52">SUM(K169:P169)</f>
        <v>1525.8641323132529</v>
      </c>
      <c r="G169" s="59"/>
      <c r="H169" s="28">
        <f t="shared" ref="H169:P169" si="53">H155*H113/1000</f>
        <v>290.92761998170323</v>
      </c>
      <c r="I169" s="28">
        <f t="shared" si="53"/>
        <v>445.40101279856481</v>
      </c>
      <c r="J169" s="28">
        <f t="shared" si="53"/>
        <v>652.35020995336492</v>
      </c>
      <c r="K169" s="28">
        <f t="shared" si="53"/>
        <v>323.09757068523857</v>
      </c>
      <c r="L169" s="28">
        <f t="shared" si="53"/>
        <v>225.66623786125035</v>
      </c>
      <c r="M169" s="28">
        <f t="shared" si="53"/>
        <v>326.79409443825921</v>
      </c>
      <c r="N169" s="28">
        <f t="shared" si="53"/>
        <v>305.02145067368326</v>
      </c>
      <c r="O169" s="28">
        <f t="shared" si="53"/>
        <v>137.04280252823864</v>
      </c>
      <c r="P169" s="28">
        <f t="shared" si="53"/>
        <v>208.24197612658273</v>
      </c>
      <c r="Q169" s="59"/>
    </row>
    <row r="170" spans="1:17" hidden="1" outlineLevel="2" x14ac:dyDescent="0.2">
      <c r="A170" s="60" t="s">
        <v>191</v>
      </c>
      <c r="B170" s="1" t="s">
        <v>90</v>
      </c>
      <c r="D170" s="59"/>
      <c r="E170" s="28">
        <f t="shared" si="51"/>
        <v>1388.6788427336328</v>
      </c>
      <c r="F170" s="28">
        <f t="shared" si="52"/>
        <v>1525.8641323132529</v>
      </c>
      <c r="G170" s="59"/>
      <c r="H170" s="28">
        <f t="shared" ref="H170:P170" si="54">H156*H114/1000</f>
        <v>290.92761998170323</v>
      </c>
      <c r="I170" s="28">
        <f t="shared" si="54"/>
        <v>445.40101279856481</v>
      </c>
      <c r="J170" s="28">
        <f t="shared" si="54"/>
        <v>652.35020995336492</v>
      </c>
      <c r="K170" s="28">
        <f t="shared" si="54"/>
        <v>323.09757068523857</v>
      </c>
      <c r="L170" s="28">
        <f t="shared" si="54"/>
        <v>225.66623786125035</v>
      </c>
      <c r="M170" s="28">
        <f t="shared" si="54"/>
        <v>326.79409443825921</v>
      </c>
      <c r="N170" s="28">
        <f t="shared" si="54"/>
        <v>305.02145067368326</v>
      </c>
      <c r="O170" s="28">
        <f t="shared" si="54"/>
        <v>137.04280252823864</v>
      </c>
      <c r="P170" s="28">
        <f t="shared" si="54"/>
        <v>208.24197612658273</v>
      </c>
      <c r="Q170" s="59"/>
    </row>
    <row r="171" spans="1:17" hidden="1" outlineLevel="2" x14ac:dyDescent="0.2">
      <c r="A171" s="60" t="s">
        <v>191</v>
      </c>
      <c r="B171" s="1" t="s">
        <v>91</v>
      </c>
      <c r="D171" s="59"/>
      <c r="E171" s="28">
        <f t="shared" si="51"/>
        <v>1388.6788427336328</v>
      </c>
      <c r="F171" s="28">
        <f t="shared" si="52"/>
        <v>1525.8641323132529</v>
      </c>
      <c r="G171" s="59"/>
      <c r="H171" s="28">
        <f t="shared" ref="H171:P171" si="55">H157*H115/1000</f>
        <v>290.92761998170323</v>
      </c>
      <c r="I171" s="28">
        <f t="shared" si="55"/>
        <v>445.40101279856481</v>
      </c>
      <c r="J171" s="28">
        <f t="shared" si="55"/>
        <v>652.35020995336492</v>
      </c>
      <c r="K171" s="28">
        <f t="shared" si="55"/>
        <v>323.09757068523857</v>
      </c>
      <c r="L171" s="28">
        <f t="shared" si="55"/>
        <v>225.66623786125035</v>
      </c>
      <c r="M171" s="28">
        <f t="shared" si="55"/>
        <v>326.79409443825921</v>
      </c>
      <c r="N171" s="28">
        <f t="shared" si="55"/>
        <v>305.02145067368326</v>
      </c>
      <c r="O171" s="28">
        <f t="shared" si="55"/>
        <v>137.04280252823864</v>
      </c>
      <c r="P171" s="28">
        <f t="shared" si="55"/>
        <v>208.24197612658273</v>
      </c>
      <c r="Q171" s="59"/>
    </row>
    <row r="172" spans="1:17" hidden="1" outlineLevel="2" x14ac:dyDescent="0.2">
      <c r="A172" s="60" t="s">
        <v>191</v>
      </c>
      <c r="B172" s="1" t="s">
        <v>92</v>
      </c>
      <c r="D172" s="59"/>
      <c r="E172" s="28">
        <f t="shared" si="51"/>
        <v>1388.6788427336328</v>
      </c>
      <c r="F172" s="28">
        <f t="shared" si="52"/>
        <v>1525.8641323132529</v>
      </c>
      <c r="G172" s="59"/>
      <c r="H172" s="28">
        <f t="shared" ref="H172:P172" si="56">H158*H116/1000</f>
        <v>290.92761998170323</v>
      </c>
      <c r="I172" s="28">
        <f t="shared" si="56"/>
        <v>445.40101279856481</v>
      </c>
      <c r="J172" s="28">
        <f t="shared" si="56"/>
        <v>652.35020995336492</v>
      </c>
      <c r="K172" s="28">
        <f t="shared" si="56"/>
        <v>323.09757068523857</v>
      </c>
      <c r="L172" s="28">
        <f t="shared" si="56"/>
        <v>225.66623786125035</v>
      </c>
      <c r="M172" s="28">
        <f t="shared" si="56"/>
        <v>326.79409443825921</v>
      </c>
      <c r="N172" s="28">
        <f t="shared" si="56"/>
        <v>305.02145067368326</v>
      </c>
      <c r="O172" s="28">
        <f t="shared" si="56"/>
        <v>137.04280252823864</v>
      </c>
      <c r="P172" s="28">
        <f t="shared" si="56"/>
        <v>208.24197612658273</v>
      </c>
      <c r="Q172" s="59"/>
    </row>
    <row r="173" spans="1:17" hidden="1" outlineLevel="2" x14ac:dyDescent="0.2">
      <c r="A173" s="60" t="s">
        <v>191</v>
      </c>
      <c r="B173" s="1" t="s">
        <v>93</v>
      </c>
      <c r="D173" s="59"/>
      <c r="E173" s="28">
        <f t="shared" si="51"/>
        <v>1388.6788427336328</v>
      </c>
      <c r="F173" s="28">
        <f t="shared" si="52"/>
        <v>1525.8641323132529</v>
      </c>
      <c r="G173" s="59"/>
      <c r="H173" s="28">
        <f t="shared" ref="H173:P173" si="57">H159*H117/1000</f>
        <v>290.92761998170323</v>
      </c>
      <c r="I173" s="28">
        <f t="shared" si="57"/>
        <v>445.40101279856481</v>
      </c>
      <c r="J173" s="28">
        <f t="shared" si="57"/>
        <v>652.35020995336492</v>
      </c>
      <c r="K173" s="28">
        <f t="shared" si="57"/>
        <v>323.09757068523857</v>
      </c>
      <c r="L173" s="28">
        <f t="shared" si="57"/>
        <v>225.66623786125035</v>
      </c>
      <c r="M173" s="28">
        <f t="shared" si="57"/>
        <v>326.79409443825921</v>
      </c>
      <c r="N173" s="28">
        <f t="shared" si="57"/>
        <v>305.02145067368326</v>
      </c>
      <c r="O173" s="28">
        <f t="shared" si="57"/>
        <v>137.04280252823864</v>
      </c>
      <c r="P173" s="28">
        <f t="shared" si="57"/>
        <v>208.24197612658273</v>
      </c>
      <c r="Q173" s="59"/>
    </row>
    <row r="174" spans="1:17" hidden="1" outlineLevel="2" x14ac:dyDescent="0.2">
      <c r="A174" s="60" t="s">
        <v>191</v>
      </c>
      <c r="B174" s="1" t="s">
        <v>94</v>
      </c>
      <c r="D174" s="59"/>
      <c r="E174" s="28">
        <f t="shared" si="51"/>
        <v>1388.6788427336328</v>
      </c>
      <c r="F174" s="28">
        <f t="shared" si="52"/>
        <v>1525.8641323132529</v>
      </c>
      <c r="G174" s="59"/>
      <c r="H174" s="28">
        <f t="shared" ref="H174:P174" si="58">H160*H118/1000</f>
        <v>290.92761998170323</v>
      </c>
      <c r="I174" s="28">
        <f t="shared" si="58"/>
        <v>445.40101279856481</v>
      </c>
      <c r="J174" s="28">
        <f t="shared" si="58"/>
        <v>652.35020995336492</v>
      </c>
      <c r="K174" s="28">
        <f t="shared" si="58"/>
        <v>323.09757068523857</v>
      </c>
      <c r="L174" s="28">
        <f t="shared" si="58"/>
        <v>225.66623786125035</v>
      </c>
      <c r="M174" s="28">
        <f t="shared" si="58"/>
        <v>326.79409443825921</v>
      </c>
      <c r="N174" s="28">
        <f t="shared" si="58"/>
        <v>305.02145067368326</v>
      </c>
      <c r="O174" s="28">
        <f t="shared" si="58"/>
        <v>137.04280252823864</v>
      </c>
      <c r="P174" s="28">
        <f t="shared" si="58"/>
        <v>208.24197612658273</v>
      </c>
      <c r="Q174" s="59"/>
    </row>
    <row r="175" spans="1:17" hidden="1" outlineLevel="2" x14ac:dyDescent="0.2">
      <c r="A175" s="60" t="s">
        <v>191</v>
      </c>
      <c r="B175" s="1" t="s">
        <v>95</v>
      </c>
      <c r="D175" s="59"/>
      <c r="E175" s="28">
        <f t="shared" si="51"/>
        <v>1388.6788427336328</v>
      </c>
      <c r="F175" s="28">
        <f t="shared" si="52"/>
        <v>1525.8641323132529</v>
      </c>
      <c r="G175" s="59"/>
      <c r="H175" s="28">
        <f t="shared" ref="H175:P175" si="59">H161*H119/1000</f>
        <v>290.92761998170323</v>
      </c>
      <c r="I175" s="28">
        <f t="shared" si="59"/>
        <v>445.40101279856481</v>
      </c>
      <c r="J175" s="28">
        <f t="shared" si="59"/>
        <v>652.35020995336492</v>
      </c>
      <c r="K175" s="28">
        <f t="shared" si="59"/>
        <v>323.09757068523857</v>
      </c>
      <c r="L175" s="28">
        <f t="shared" si="59"/>
        <v>225.66623786125035</v>
      </c>
      <c r="M175" s="28">
        <f t="shared" si="59"/>
        <v>326.79409443825921</v>
      </c>
      <c r="N175" s="28">
        <f t="shared" si="59"/>
        <v>305.02145067368326</v>
      </c>
      <c r="O175" s="28">
        <f t="shared" si="59"/>
        <v>137.04280252823864</v>
      </c>
      <c r="P175" s="28">
        <f t="shared" si="59"/>
        <v>208.24197612658273</v>
      </c>
      <c r="Q175" s="59"/>
    </row>
    <row r="176" spans="1:17" hidden="1" outlineLevel="2" x14ac:dyDescent="0.2">
      <c r="A176" s="60" t="s">
        <v>191</v>
      </c>
      <c r="B176" s="1" t="s">
        <v>96</v>
      </c>
      <c r="D176" s="59"/>
      <c r="E176" s="28">
        <f t="shared" si="51"/>
        <v>1388.6788427336328</v>
      </c>
      <c r="F176" s="28">
        <f t="shared" si="52"/>
        <v>1525.8641323132529</v>
      </c>
      <c r="G176" s="59"/>
      <c r="H176" s="28">
        <f t="shared" ref="H176:P176" si="60">H162*H120/1000</f>
        <v>290.92761998170323</v>
      </c>
      <c r="I176" s="28">
        <f t="shared" si="60"/>
        <v>445.40101279856481</v>
      </c>
      <c r="J176" s="28">
        <f t="shared" si="60"/>
        <v>652.35020995336492</v>
      </c>
      <c r="K176" s="28">
        <f t="shared" si="60"/>
        <v>323.09757068523857</v>
      </c>
      <c r="L176" s="28">
        <f t="shared" si="60"/>
        <v>225.66623786125035</v>
      </c>
      <c r="M176" s="28">
        <f t="shared" si="60"/>
        <v>326.79409443825921</v>
      </c>
      <c r="N176" s="28">
        <f t="shared" si="60"/>
        <v>305.02145067368326</v>
      </c>
      <c r="O176" s="28">
        <f t="shared" si="60"/>
        <v>137.04280252823864</v>
      </c>
      <c r="P176" s="28">
        <f t="shared" si="60"/>
        <v>208.24197612658273</v>
      </c>
      <c r="Q176" s="59"/>
    </row>
    <row r="177" spans="1:17" hidden="1" outlineLevel="2" x14ac:dyDescent="0.2">
      <c r="A177" s="60" t="s">
        <v>191</v>
      </c>
      <c r="B177" s="1" t="s">
        <v>97</v>
      </c>
      <c r="D177" s="59"/>
      <c r="E177" s="28">
        <f t="shared" si="51"/>
        <v>1388.6788427336328</v>
      </c>
      <c r="F177" s="28">
        <f t="shared" si="52"/>
        <v>1525.8641323132529</v>
      </c>
      <c r="G177" s="59"/>
      <c r="H177" s="28">
        <f t="shared" ref="H177:P177" si="61">H163*H121/1000</f>
        <v>290.92761998170323</v>
      </c>
      <c r="I177" s="28">
        <f t="shared" si="61"/>
        <v>445.40101279856481</v>
      </c>
      <c r="J177" s="28">
        <f t="shared" si="61"/>
        <v>652.35020995336492</v>
      </c>
      <c r="K177" s="28">
        <f t="shared" si="61"/>
        <v>323.09757068523857</v>
      </c>
      <c r="L177" s="28">
        <f t="shared" si="61"/>
        <v>225.66623786125035</v>
      </c>
      <c r="M177" s="28">
        <f t="shared" si="61"/>
        <v>326.79409443825921</v>
      </c>
      <c r="N177" s="28">
        <f t="shared" si="61"/>
        <v>305.02145067368326</v>
      </c>
      <c r="O177" s="28">
        <f t="shared" si="61"/>
        <v>137.04280252823864</v>
      </c>
      <c r="P177" s="28">
        <f t="shared" si="61"/>
        <v>208.24197612658273</v>
      </c>
      <c r="Q177" s="59"/>
    </row>
    <row r="178" spans="1:17" hidden="1" outlineLevel="2" x14ac:dyDescent="0.2">
      <c r="A178" s="60" t="s">
        <v>191</v>
      </c>
      <c r="B178" s="1" t="s">
        <v>98</v>
      </c>
      <c r="D178" s="59"/>
      <c r="E178" s="28">
        <f t="shared" si="51"/>
        <v>1388.6788427336328</v>
      </c>
      <c r="F178" s="28">
        <f t="shared" si="52"/>
        <v>1525.8641323132529</v>
      </c>
      <c r="G178" s="59"/>
      <c r="H178" s="28">
        <f t="shared" ref="H178:P178" si="62">H164*H122/1000</f>
        <v>290.92761998170323</v>
      </c>
      <c r="I178" s="28">
        <f t="shared" si="62"/>
        <v>445.40101279856481</v>
      </c>
      <c r="J178" s="28">
        <f t="shared" si="62"/>
        <v>652.35020995336492</v>
      </c>
      <c r="K178" s="28">
        <f t="shared" si="62"/>
        <v>323.09757068523857</v>
      </c>
      <c r="L178" s="28">
        <f t="shared" si="62"/>
        <v>225.66623786125035</v>
      </c>
      <c r="M178" s="28">
        <f t="shared" si="62"/>
        <v>326.79409443825921</v>
      </c>
      <c r="N178" s="28">
        <f t="shared" si="62"/>
        <v>305.02145067368326</v>
      </c>
      <c r="O178" s="28">
        <f t="shared" si="62"/>
        <v>137.04280252823864</v>
      </c>
      <c r="P178" s="28">
        <f t="shared" si="62"/>
        <v>208.24197612658273</v>
      </c>
      <c r="Q178" s="59"/>
    </row>
    <row r="179" spans="1:17" hidden="1" outlineLevel="2" x14ac:dyDescent="0.2">
      <c r="A179" s="60" t="s">
        <v>191</v>
      </c>
      <c r="B179" s="1" t="s">
        <v>99</v>
      </c>
      <c r="D179" s="59"/>
      <c r="E179" s="28">
        <f t="shared" si="51"/>
        <v>1388.6788427336328</v>
      </c>
      <c r="F179" s="28">
        <f t="shared" si="52"/>
        <v>1525.8641323132529</v>
      </c>
      <c r="G179" s="59"/>
      <c r="H179" s="28">
        <f t="shared" ref="H179:P179" si="63">H165*H123/1000</f>
        <v>290.92761998170323</v>
      </c>
      <c r="I179" s="28">
        <f t="shared" si="63"/>
        <v>445.40101279856481</v>
      </c>
      <c r="J179" s="28">
        <f t="shared" si="63"/>
        <v>652.35020995336492</v>
      </c>
      <c r="K179" s="28">
        <f t="shared" si="63"/>
        <v>323.09757068523857</v>
      </c>
      <c r="L179" s="28">
        <f t="shared" si="63"/>
        <v>225.66623786125035</v>
      </c>
      <c r="M179" s="28">
        <f t="shared" si="63"/>
        <v>326.79409443825921</v>
      </c>
      <c r="N179" s="28">
        <f t="shared" si="63"/>
        <v>305.02145067368326</v>
      </c>
      <c r="O179" s="28">
        <f t="shared" si="63"/>
        <v>137.04280252823864</v>
      </c>
      <c r="P179" s="28">
        <f t="shared" si="63"/>
        <v>208.24197612658273</v>
      </c>
      <c r="Q179" s="59"/>
    </row>
    <row r="180" spans="1:17" hidden="1" outlineLevel="2" x14ac:dyDescent="0.2"/>
    <row r="182" spans="1:17" x14ac:dyDescent="0.2">
      <c r="B182" s="58" t="s">
        <v>200</v>
      </c>
      <c r="C182" s="58"/>
      <c r="D182" s="54"/>
      <c r="E182" s="54"/>
      <c r="F182" s="54"/>
      <c r="G182" s="54"/>
      <c r="H182" s="54"/>
      <c r="I182" s="54"/>
      <c r="J182" s="54"/>
      <c r="K182" s="54"/>
      <c r="L182" s="54"/>
      <c r="M182" s="54"/>
      <c r="N182" s="54"/>
      <c r="O182" s="54"/>
      <c r="P182" s="54"/>
      <c r="Q182" s="55"/>
    </row>
    <row r="183" spans="1:17" outlineLevel="1" collapsed="1" x14ac:dyDescent="0.2">
      <c r="B183" s="40" t="s">
        <v>201</v>
      </c>
      <c r="C183" s="41" t="s">
        <v>133</v>
      </c>
      <c r="D183" s="42"/>
      <c r="E183" s="42"/>
      <c r="F183" s="42"/>
      <c r="G183" s="42"/>
      <c r="H183" s="42"/>
      <c r="I183" s="42"/>
      <c r="J183" s="42"/>
      <c r="K183" s="42"/>
      <c r="L183" s="42"/>
      <c r="M183" s="42"/>
      <c r="N183" s="42"/>
      <c r="O183" s="42"/>
      <c r="P183" s="42"/>
      <c r="Q183" s="43"/>
    </row>
    <row r="184" spans="1:17" hidden="1" outlineLevel="2" x14ac:dyDescent="0.2">
      <c r="B184" s="1" t="s">
        <v>88</v>
      </c>
      <c r="D184" s="59"/>
      <c r="E184" s="59"/>
      <c r="F184" s="59"/>
      <c r="G184" s="59"/>
      <c r="H184" s="28">
        <f>H$31*H$32/H$33</f>
        <v>730.5</v>
      </c>
      <c r="I184" s="28">
        <f t="shared" ref="I184:P195" si="64">I$31*I$32/I$33</f>
        <v>730.5</v>
      </c>
      <c r="J184" s="28">
        <f t="shared" si="64"/>
        <v>730.5</v>
      </c>
      <c r="K184" s="28">
        <f t="shared" si="64"/>
        <v>730.5</v>
      </c>
      <c r="L184" s="28">
        <f t="shared" si="64"/>
        <v>730.5</v>
      </c>
      <c r="M184" s="28">
        <f t="shared" si="64"/>
        <v>730.5</v>
      </c>
      <c r="N184" s="28">
        <f t="shared" si="64"/>
        <v>730.5</v>
      </c>
      <c r="O184" s="28">
        <f t="shared" si="64"/>
        <v>730.5</v>
      </c>
      <c r="P184" s="28">
        <f t="shared" si="64"/>
        <v>730.5</v>
      </c>
      <c r="Q184" s="59"/>
    </row>
    <row r="185" spans="1:17" hidden="1" outlineLevel="2" x14ac:dyDescent="0.2">
      <c r="B185" s="1" t="s">
        <v>89</v>
      </c>
      <c r="D185" s="59"/>
      <c r="E185" s="59"/>
      <c r="F185" s="59"/>
      <c r="G185" s="59"/>
      <c r="H185" s="28">
        <f t="shared" ref="H185:H195" si="65">H$31*H$32/H$33</f>
        <v>730.5</v>
      </c>
      <c r="I185" s="28">
        <f t="shared" si="64"/>
        <v>730.5</v>
      </c>
      <c r="J185" s="28">
        <f t="shared" si="64"/>
        <v>730.5</v>
      </c>
      <c r="K185" s="28">
        <f t="shared" si="64"/>
        <v>730.5</v>
      </c>
      <c r="L185" s="28">
        <f t="shared" si="64"/>
        <v>730.5</v>
      </c>
      <c r="M185" s="28">
        <f t="shared" si="64"/>
        <v>730.5</v>
      </c>
      <c r="N185" s="28">
        <f t="shared" si="64"/>
        <v>730.5</v>
      </c>
      <c r="O185" s="28">
        <f t="shared" si="64"/>
        <v>730.5</v>
      </c>
      <c r="P185" s="28">
        <f t="shared" si="64"/>
        <v>730.5</v>
      </c>
      <c r="Q185" s="59"/>
    </row>
    <row r="186" spans="1:17" hidden="1" outlineLevel="2" x14ac:dyDescent="0.2">
      <c r="B186" s="1" t="s">
        <v>90</v>
      </c>
      <c r="D186" s="59"/>
      <c r="E186" s="59"/>
      <c r="F186" s="59"/>
      <c r="G186" s="59"/>
      <c r="H186" s="28">
        <f t="shared" si="65"/>
        <v>730.5</v>
      </c>
      <c r="I186" s="28">
        <f t="shared" si="64"/>
        <v>730.5</v>
      </c>
      <c r="J186" s="28">
        <f t="shared" si="64"/>
        <v>730.5</v>
      </c>
      <c r="K186" s="28">
        <f t="shared" si="64"/>
        <v>730.5</v>
      </c>
      <c r="L186" s="28">
        <f t="shared" si="64"/>
        <v>730.5</v>
      </c>
      <c r="M186" s="28">
        <f t="shared" si="64"/>
        <v>730.5</v>
      </c>
      <c r="N186" s="28">
        <f t="shared" si="64"/>
        <v>730.5</v>
      </c>
      <c r="O186" s="28">
        <f t="shared" si="64"/>
        <v>730.5</v>
      </c>
      <c r="P186" s="28">
        <f t="shared" si="64"/>
        <v>730.5</v>
      </c>
      <c r="Q186" s="59"/>
    </row>
    <row r="187" spans="1:17" hidden="1" outlineLevel="2" x14ac:dyDescent="0.2">
      <c r="B187" s="1" t="s">
        <v>91</v>
      </c>
      <c r="D187" s="59"/>
      <c r="E187" s="59"/>
      <c r="F187" s="59"/>
      <c r="G187" s="59"/>
      <c r="H187" s="28">
        <f t="shared" si="65"/>
        <v>730.5</v>
      </c>
      <c r="I187" s="28">
        <f t="shared" si="64"/>
        <v>730.5</v>
      </c>
      <c r="J187" s="28">
        <f t="shared" si="64"/>
        <v>730.5</v>
      </c>
      <c r="K187" s="28">
        <f t="shared" si="64"/>
        <v>730.5</v>
      </c>
      <c r="L187" s="28">
        <f t="shared" si="64"/>
        <v>730.5</v>
      </c>
      <c r="M187" s="28">
        <f t="shared" si="64"/>
        <v>730.5</v>
      </c>
      <c r="N187" s="28">
        <f t="shared" si="64"/>
        <v>730.5</v>
      </c>
      <c r="O187" s="28">
        <f t="shared" si="64"/>
        <v>730.5</v>
      </c>
      <c r="P187" s="28">
        <f t="shared" si="64"/>
        <v>730.5</v>
      </c>
      <c r="Q187" s="59"/>
    </row>
    <row r="188" spans="1:17" hidden="1" outlineLevel="2" x14ac:dyDescent="0.2">
      <c r="B188" s="1" t="s">
        <v>92</v>
      </c>
      <c r="D188" s="59"/>
      <c r="E188" s="59"/>
      <c r="F188" s="59"/>
      <c r="G188" s="59"/>
      <c r="H188" s="28">
        <f t="shared" si="65"/>
        <v>730.5</v>
      </c>
      <c r="I188" s="28">
        <f t="shared" si="64"/>
        <v>730.5</v>
      </c>
      <c r="J188" s="28">
        <f t="shared" si="64"/>
        <v>730.5</v>
      </c>
      <c r="K188" s="28">
        <f t="shared" si="64"/>
        <v>730.5</v>
      </c>
      <c r="L188" s="28">
        <f t="shared" si="64"/>
        <v>730.5</v>
      </c>
      <c r="M188" s="28">
        <f t="shared" si="64"/>
        <v>730.5</v>
      </c>
      <c r="N188" s="28">
        <f t="shared" si="64"/>
        <v>730.5</v>
      </c>
      <c r="O188" s="28">
        <f t="shared" si="64"/>
        <v>730.5</v>
      </c>
      <c r="P188" s="28">
        <f t="shared" si="64"/>
        <v>730.5</v>
      </c>
      <c r="Q188" s="59"/>
    </row>
    <row r="189" spans="1:17" hidden="1" outlineLevel="2" x14ac:dyDescent="0.2">
      <c r="B189" s="1" t="s">
        <v>93</v>
      </c>
      <c r="D189" s="59"/>
      <c r="E189" s="59"/>
      <c r="F189" s="59"/>
      <c r="G189" s="59"/>
      <c r="H189" s="28">
        <f t="shared" si="65"/>
        <v>730.5</v>
      </c>
      <c r="I189" s="28">
        <f t="shared" si="64"/>
        <v>730.5</v>
      </c>
      <c r="J189" s="28">
        <f t="shared" si="64"/>
        <v>730.5</v>
      </c>
      <c r="K189" s="28">
        <f t="shared" si="64"/>
        <v>730.5</v>
      </c>
      <c r="L189" s="28">
        <f t="shared" si="64"/>
        <v>730.5</v>
      </c>
      <c r="M189" s="28">
        <f t="shared" si="64"/>
        <v>730.5</v>
      </c>
      <c r="N189" s="28">
        <f t="shared" si="64"/>
        <v>730.5</v>
      </c>
      <c r="O189" s="28">
        <f t="shared" si="64"/>
        <v>730.5</v>
      </c>
      <c r="P189" s="28">
        <f t="shared" si="64"/>
        <v>730.5</v>
      </c>
      <c r="Q189" s="59"/>
    </row>
    <row r="190" spans="1:17" hidden="1" outlineLevel="2" x14ac:dyDescent="0.2">
      <c r="B190" s="1" t="s">
        <v>94</v>
      </c>
      <c r="D190" s="59"/>
      <c r="E190" s="59"/>
      <c r="F190" s="59"/>
      <c r="G190" s="59"/>
      <c r="H190" s="28">
        <f t="shared" si="65"/>
        <v>730.5</v>
      </c>
      <c r="I190" s="28">
        <f t="shared" si="64"/>
        <v>730.5</v>
      </c>
      <c r="J190" s="28">
        <f t="shared" si="64"/>
        <v>730.5</v>
      </c>
      <c r="K190" s="28">
        <f t="shared" si="64"/>
        <v>730.5</v>
      </c>
      <c r="L190" s="28">
        <f t="shared" si="64"/>
        <v>730.5</v>
      </c>
      <c r="M190" s="28">
        <f t="shared" si="64"/>
        <v>730.5</v>
      </c>
      <c r="N190" s="28">
        <f t="shared" si="64"/>
        <v>730.5</v>
      </c>
      <c r="O190" s="28">
        <f t="shared" si="64"/>
        <v>730.5</v>
      </c>
      <c r="P190" s="28">
        <f t="shared" si="64"/>
        <v>730.5</v>
      </c>
      <c r="Q190" s="59"/>
    </row>
    <row r="191" spans="1:17" hidden="1" outlineLevel="2" x14ac:dyDescent="0.2">
      <c r="B191" s="1" t="s">
        <v>95</v>
      </c>
      <c r="D191" s="59"/>
      <c r="E191" s="59"/>
      <c r="F191" s="59"/>
      <c r="G191" s="59"/>
      <c r="H191" s="28">
        <f t="shared" si="65"/>
        <v>730.5</v>
      </c>
      <c r="I191" s="28">
        <f t="shared" si="64"/>
        <v>730.5</v>
      </c>
      <c r="J191" s="28">
        <f t="shared" si="64"/>
        <v>730.5</v>
      </c>
      <c r="K191" s="28">
        <f t="shared" si="64"/>
        <v>730.5</v>
      </c>
      <c r="L191" s="28">
        <f t="shared" si="64"/>
        <v>730.5</v>
      </c>
      <c r="M191" s="28">
        <f t="shared" si="64"/>
        <v>730.5</v>
      </c>
      <c r="N191" s="28">
        <f t="shared" si="64"/>
        <v>730.5</v>
      </c>
      <c r="O191" s="28">
        <f t="shared" si="64"/>
        <v>730.5</v>
      </c>
      <c r="P191" s="28">
        <f t="shared" si="64"/>
        <v>730.5</v>
      </c>
      <c r="Q191" s="59"/>
    </row>
    <row r="192" spans="1:17" hidden="1" outlineLevel="2" x14ac:dyDescent="0.2">
      <c r="B192" s="1" t="s">
        <v>96</v>
      </c>
      <c r="D192" s="59"/>
      <c r="E192" s="59"/>
      <c r="F192" s="59"/>
      <c r="G192" s="59"/>
      <c r="H192" s="28">
        <f t="shared" si="65"/>
        <v>730.5</v>
      </c>
      <c r="I192" s="28">
        <f t="shared" si="64"/>
        <v>730.5</v>
      </c>
      <c r="J192" s="28">
        <f t="shared" si="64"/>
        <v>730.5</v>
      </c>
      <c r="K192" s="28">
        <f t="shared" si="64"/>
        <v>730.5</v>
      </c>
      <c r="L192" s="28">
        <f t="shared" si="64"/>
        <v>730.5</v>
      </c>
      <c r="M192" s="28">
        <f t="shared" si="64"/>
        <v>730.5</v>
      </c>
      <c r="N192" s="28">
        <f t="shared" si="64"/>
        <v>730.5</v>
      </c>
      <c r="O192" s="28">
        <f t="shared" si="64"/>
        <v>730.5</v>
      </c>
      <c r="P192" s="28">
        <f t="shared" si="64"/>
        <v>730.5</v>
      </c>
      <c r="Q192" s="59"/>
    </row>
    <row r="193" spans="2:17" hidden="1" outlineLevel="2" x14ac:dyDescent="0.2">
      <c r="B193" s="1" t="s">
        <v>97</v>
      </c>
      <c r="D193" s="59"/>
      <c r="E193" s="59"/>
      <c r="F193" s="59"/>
      <c r="G193" s="59"/>
      <c r="H193" s="28">
        <f t="shared" si="65"/>
        <v>730.5</v>
      </c>
      <c r="I193" s="28">
        <f t="shared" si="64"/>
        <v>730.5</v>
      </c>
      <c r="J193" s="28">
        <f t="shared" si="64"/>
        <v>730.5</v>
      </c>
      <c r="K193" s="28">
        <f t="shared" si="64"/>
        <v>730.5</v>
      </c>
      <c r="L193" s="28">
        <f t="shared" si="64"/>
        <v>730.5</v>
      </c>
      <c r="M193" s="28">
        <f t="shared" si="64"/>
        <v>730.5</v>
      </c>
      <c r="N193" s="28">
        <f t="shared" si="64"/>
        <v>730.5</v>
      </c>
      <c r="O193" s="28">
        <f t="shared" si="64"/>
        <v>730.5</v>
      </c>
      <c r="P193" s="28">
        <f t="shared" si="64"/>
        <v>730.5</v>
      </c>
      <c r="Q193" s="59"/>
    </row>
    <row r="194" spans="2:17" hidden="1" outlineLevel="2" x14ac:dyDescent="0.2">
      <c r="B194" s="1" t="s">
        <v>98</v>
      </c>
      <c r="D194" s="59"/>
      <c r="E194" s="59"/>
      <c r="F194" s="59"/>
      <c r="G194" s="59"/>
      <c r="H194" s="28">
        <f t="shared" si="65"/>
        <v>730.5</v>
      </c>
      <c r="I194" s="28">
        <f t="shared" si="64"/>
        <v>730.5</v>
      </c>
      <c r="J194" s="28">
        <f t="shared" si="64"/>
        <v>730.5</v>
      </c>
      <c r="K194" s="28">
        <f t="shared" si="64"/>
        <v>730.5</v>
      </c>
      <c r="L194" s="28">
        <f t="shared" si="64"/>
        <v>730.5</v>
      </c>
      <c r="M194" s="28">
        <f t="shared" si="64"/>
        <v>730.5</v>
      </c>
      <c r="N194" s="28">
        <f t="shared" si="64"/>
        <v>730.5</v>
      </c>
      <c r="O194" s="28">
        <f t="shared" si="64"/>
        <v>730.5</v>
      </c>
      <c r="P194" s="28">
        <f t="shared" si="64"/>
        <v>730.5</v>
      </c>
      <c r="Q194" s="59"/>
    </row>
    <row r="195" spans="2:17" hidden="1" outlineLevel="2" x14ac:dyDescent="0.2">
      <c r="B195" s="1" t="s">
        <v>99</v>
      </c>
      <c r="D195" s="59"/>
      <c r="E195" s="59"/>
      <c r="F195" s="59"/>
      <c r="G195" s="59"/>
      <c r="H195" s="28">
        <f t="shared" si="65"/>
        <v>730.5</v>
      </c>
      <c r="I195" s="28">
        <f t="shared" si="64"/>
        <v>730.5</v>
      </c>
      <c r="J195" s="28">
        <f t="shared" si="64"/>
        <v>730.5</v>
      </c>
      <c r="K195" s="28">
        <f t="shared" si="64"/>
        <v>730.5</v>
      </c>
      <c r="L195" s="28">
        <f t="shared" si="64"/>
        <v>730.5</v>
      </c>
      <c r="M195" s="28">
        <f t="shared" si="64"/>
        <v>730.5</v>
      </c>
      <c r="N195" s="28">
        <f t="shared" si="64"/>
        <v>730.5</v>
      </c>
      <c r="O195" s="28">
        <f t="shared" si="64"/>
        <v>730.5</v>
      </c>
      <c r="P195" s="28">
        <f t="shared" si="64"/>
        <v>730.5</v>
      </c>
      <c r="Q195" s="59"/>
    </row>
    <row r="196" spans="2:17" hidden="1" outlineLevel="2" x14ac:dyDescent="0.2"/>
    <row r="197" spans="2:17" outlineLevel="1" collapsed="1" x14ac:dyDescent="0.2">
      <c r="B197" s="40" t="s">
        <v>202</v>
      </c>
      <c r="C197" s="41" t="s">
        <v>198</v>
      </c>
      <c r="D197" s="42"/>
      <c r="E197" s="42"/>
      <c r="F197" s="42"/>
      <c r="G197" s="42"/>
      <c r="H197" s="42"/>
      <c r="I197" s="42"/>
      <c r="J197" s="42"/>
      <c r="K197" s="42"/>
      <c r="L197" s="42"/>
      <c r="M197" s="42"/>
      <c r="N197" s="42"/>
      <c r="O197" s="42"/>
      <c r="P197" s="42"/>
      <c r="Q197" s="43"/>
    </row>
    <row r="198" spans="2:17" hidden="1" outlineLevel="2" x14ac:dyDescent="0.2">
      <c r="B198" s="1" t="s">
        <v>88</v>
      </c>
      <c r="D198" s="59"/>
      <c r="E198" s="59"/>
      <c r="F198" s="59"/>
      <c r="G198" s="59"/>
      <c r="H198" s="28">
        <f>H$36*H49*H140</f>
        <v>3822.1824864557416</v>
      </c>
      <c r="I198" s="28">
        <f t="shared" ref="I198:P198" si="66">I$36*I49*I140</f>
        <v>5592.5509370778527</v>
      </c>
      <c r="J198" s="28">
        <f t="shared" si="66"/>
        <v>8545.5356179642131</v>
      </c>
      <c r="K198" s="28">
        <f t="shared" si="66"/>
        <v>4103.4073078398478</v>
      </c>
      <c r="L198" s="28">
        <f t="shared" si="66"/>
        <v>2815.283007072645</v>
      </c>
      <c r="M198" s="28">
        <f t="shared" si="66"/>
        <v>3966.7099597000943</v>
      </c>
      <c r="N198" s="28">
        <f t="shared" si="66"/>
        <v>3633.8645810684161</v>
      </c>
      <c r="O198" s="28">
        <f t="shared" si="66"/>
        <v>2276.1341477272731</v>
      </c>
      <c r="P198" s="28">
        <f t="shared" si="66"/>
        <v>3422.2690342080605</v>
      </c>
      <c r="Q198" s="59"/>
    </row>
    <row r="199" spans="2:17" hidden="1" outlineLevel="2" x14ac:dyDescent="0.2">
      <c r="B199" s="1" t="s">
        <v>89</v>
      </c>
      <c r="D199" s="59"/>
      <c r="E199" s="59"/>
      <c r="F199" s="59"/>
      <c r="G199" s="59"/>
      <c r="H199" s="28">
        <f t="shared" ref="H199:P199" si="67">H$36*H50*H141</f>
        <v>3822.1824864557416</v>
      </c>
      <c r="I199" s="28">
        <f t="shared" si="67"/>
        <v>5592.5509370778527</v>
      </c>
      <c r="J199" s="28">
        <f t="shared" si="67"/>
        <v>8545.5356179642131</v>
      </c>
      <c r="K199" s="28">
        <f t="shared" si="67"/>
        <v>4103.4073078398478</v>
      </c>
      <c r="L199" s="28">
        <f t="shared" si="67"/>
        <v>2815.283007072645</v>
      </c>
      <c r="M199" s="28">
        <f t="shared" si="67"/>
        <v>3966.7099597000943</v>
      </c>
      <c r="N199" s="28">
        <f t="shared" si="67"/>
        <v>3633.8645810684161</v>
      </c>
      <c r="O199" s="28">
        <f t="shared" si="67"/>
        <v>2276.1341477272731</v>
      </c>
      <c r="P199" s="28">
        <f t="shared" si="67"/>
        <v>3422.2690342080605</v>
      </c>
      <c r="Q199" s="59"/>
    </row>
    <row r="200" spans="2:17" hidden="1" outlineLevel="2" x14ac:dyDescent="0.2">
      <c r="B200" s="1" t="s">
        <v>90</v>
      </c>
      <c r="D200" s="59"/>
      <c r="E200" s="59"/>
      <c r="F200" s="59"/>
      <c r="G200" s="59"/>
      <c r="H200" s="28">
        <f t="shared" ref="H200:P200" si="68">H$36*H51*H142</f>
        <v>3822.1824864557416</v>
      </c>
      <c r="I200" s="28">
        <f t="shared" si="68"/>
        <v>5592.5509370778527</v>
      </c>
      <c r="J200" s="28">
        <f t="shared" si="68"/>
        <v>8545.5356179642131</v>
      </c>
      <c r="K200" s="28">
        <f t="shared" si="68"/>
        <v>4067.0939688324147</v>
      </c>
      <c r="L200" s="28">
        <f t="shared" si="68"/>
        <v>2789.9200970990173</v>
      </c>
      <c r="M200" s="28">
        <f t="shared" si="68"/>
        <v>3966.7099597000943</v>
      </c>
      <c r="N200" s="28">
        <f t="shared" si="68"/>
        <v>3565.3010984067487</v>
      </c>
      <c r="O200" s="28">
        <f t="shared" si="68"/>
        <v>2252.1748409090915</v>
      </c>
      <c r="P200" s="28">
        <f t="shared" si="68"/>
        <v>3349.4547994376762</v>
      </c>
      <c r="Q200" s="59"/>
    </row>
    <row r="201" spans="2:17" hidden="1" outlineLevel="2" x14ac:dyDescent="0.2">
      <c r="B201" s="1" t="s">
        <v>91</v>
      </c>
      <c r="D201" s="59"/>
      <c r="E201" s="59"/>
      <c r="F201" s="59"/>
      <c r="G201" s="59"/>
      <c r="H201" s="28">
        <f t="shared" ref="H201:P201" si="69">H$36*H52*H143</f>
        <v>3822.1824864557416</v>
      </c>
      <c r="I201" s="28">
        <f t="shared" si="69"/>
        <v>5592.5509370778527</v>
      </c>
      <c r="J201" s="28">
        <f t="shared" si="69"/>
        <v>8545.5356179642131</v>
      </c>
      <c r="K201" s="28">
        <f t="shared" si="69"/>
        <v>0</v>
      </c>
      <c r="L201" s="28">
        <f t="shared" si="69"/>
        <v>0</v>
      </c>
      <c r="M201" s="28">
        <f t="shared" si="69"/>
        <v>0</v>
      </c>
      <c r="N201" s="28">
        <f t="shared" si="69"/>
        <v>0</v>
      </c>
      <c r="O201" s="28">
        <f t="shared" si="69"/>
        <v>0</v>
      </c>
      <c r="P201" s="28">
        <f t="shared" si="69"/>
        <v>0</v>
      </c>
      <c r="Q201" s="59"/>
    </row>
    <row r="202" spans="2:17" hidden="1" outlineLevel="2" x14ac:dyDescent="0.2">
      <c r="B202" s="1" t="s">
        <v>92</v>
      </c>
      <c r="D202" s="59"/>
      <c r="E202" s="59"/>
      <c r="F202" s="59"/>
      <c r="G202" s="59"/>
      <c r="H202" s="28">
        <f t="shared" ref="H202:P202" si="70">H$36*H53*H144</f>
        <v>3822.1824864557416</v>
      </c>
      <c r="I202" s="28">
        <f t="shared" si="70"/>
        <v>5592.5509370778527</v>
      </c>
      <c r="J202" s="28">
        <f t="shared" si="70"/>
        <v>8545.5356179642131</v>
      </c>
      <c r="K202" s="28">
        <f t="shared" si="70"/>
        <v>6028.0142752337579</v>
      </c>
      <c r="L202" s="28">
        <f t="shared" si="70"/>
        <v>4159.517235674899</v>
      </c>
      <c r="M202" s="28">
        <f t="shared" si="70"/>
        <v>5876.6073477038435</v>
      </c>
      <c r="N202" s="28">
        <f t="shared" si="70"/>
        <v>5347.9516476101217</v>
      </c>
      <c r="O202" s="28">
        <f t="shared" si="70"/>
        <v>3474.0994886363637</v>
      </c>
      <c r="P202" s="28">
        <f t="shared" si="70"/>
        <v>5242.6249034676675</v>
      </c>
      <c r="Q202" s="59"/>
    </row>
    <row r="203" spans="2:17" hidden="1" outlineLevel="2" x14ac:dyDescent="0.2">
      <c r="B203" s="1" t="s">
        <v>93</v>
      </c>
      <c r="D203" s="59"/>
      <c r="E203" s="59"/>
      <c r="F203" s="59"/>
      <c r="G203" s="59"/>
      <c r="H203" s="28">
        <f t="shared" ref="H203:P203" si="71">H$36*H54*H145</f>
        <v>3822.1824864557416</v>
      </c>
      <c r="I203" s="28">
        <f t="shared" si="71"/>
        <v>5592.5509370778527</v>
      </c>
      <c r="J203" s="28">
        <f t="shared" si="71"/>
        <v>8545.5356179642131</v>
      </c>
      <c r="K203" s="28">
        <f t="shared" si="71"/>
        <v>6028.0142752337579</v>
      </c>
      <c r="L203" s="28">
        <f t="shared" si="71"/>
        <v>4159.517235674899</v>
      </c>
      <c r="M203" s="28">
        <f t="shared" si="71"/>
        <v>5876.6073477038435</v>
      </c>
      <c r="N203" s="28">
        <f t="shared" si="71"/>
        <v>5347.9516476101217</v>
      </c>
      <c r="O203" s="28">
        <f t="shared" si="71"/>
        <v>3474.0994886363637</v>
      </c>
      <c r="P203" s="28">
        <f t="shared" si="71"/>
        <v>5242.6249034676675</v>
      </c>
      <c r="Q203" s="59"/>
    </row>
    <row r="204" spans="2:17" hidden="1" outlineLevel="2" x14ac:dyDescent="0.2">
      <c r="B204" s="1" t="s">
        <v>94</v>
      </c>
      <c r="D204" s="59"/>
      <c r="E204" s="59"/>
      <c r="F204" s="59"/>
      <c r="G204" s="59"/>
      <c r="H204" s="28">
        <f t="shared" ref="H204:P204" si="72">H$36*H55*H146</f>
        <v>4210.1794127266267</v>
      </c>
      <c r="I204" s="28">
        <f t="shared" si="72"/>
        <v>5965.3876662163766</v>
      </c>
      <c r="J204" s="28">
        <f t="shared" si="72"/>
        <v>9297.1309193032339</v>
      </c>
      <c r="K204" s="28">
        <f t="shared" si="72"/>
        <v>5519.6275291297052</v>
      </c>
      <c r="L204" s="28">
        <f t="shared" si="72"/>
        <v>3804.4364960441148</v>
      </c>
      <c r="M204" s="28">
        <f t="shared" si="72"/>
        <v>5362.4042047797566</v>
      </c>
      <c r="N204" s="28">
        <f t="shared" si="72"/>
        <v>4902.2890103092795</v>
      </c>
      <c r="O204" s="28">
        <f t="shared" si="72"/>
        <v>3162.6285000000003</v>
      </c>
      <c r="P204" s="28">
        <f t="shared" si="72"/>
        <v>4732.9252600749778</v>
      </c>
      <c r="Q204" s="59"/>
    </row>
    <row r="205" spans="2:17" hidden="1" outlineLevel="2" x14ac:dyDescent="0.2">
      <c r="B205" s="1" t="s">
        <v>95</v>
      </c>
      <c r="D205" s="59"/>
      <c r="E205" s="59"/>
      <c r="F205" s="59"/>
      <c r="G205" s="59"/>
      <c r="H205" s="28">
        <f t="shared" ref="H205:P205" si="73">H$36*H56*H147</f>
        <v>4210.1794127266267</v>
      </c>
      <c r="I205" s="28">
        <f t="shared" si="73"/>
        <v>5965.3876662163766</v>
      </c>
      <c r="J205" s="28">
        <f t="shared" si="73"/>
        <v>9297.1309193032339</v>
      </c>
      <c r="K205" s="28">
        <f t="shared" si="73"/>
        <v>5519.6275291297052</v>
      </c>
      <c r="L205" s="28">
        <f t="shared" si="73"/>
        <v>3804.4364960441148</v>
      </c>
      <c r="M205" s="28">
        <f t="shared" si="73"/>
        <v>5362.4042047797566</v>
      </c>
      <c r="N205" s="28">
        <f t="shared" si="73"/>
        <v>4902.2890103092795</v>
      </c>
      <c r="O205" s="28">
        <f t="shared" si="73"/>
        <v>3162.6285000000003</v>
      </c>
      <c r="P205" s="28">
        <f t="shared" si="73"/>
        <v>4732.9252600749778</v>
      </c>
      <c r="Q205" s="59"/>
    </row>
    <row r="206" spans="2:17" hidden="1" outlineLevel="2" x14ac:dyDescent="0.2">
      <c r="B206" s="1" t="s">
        <v>96</v>
      </c>
      <c r="D206" s="59"/>
      <c r="E206" s="59"/>
      <c r="F206" s="59"/>
      <c r="G206" s="59"/>
      <c r="H206" s="28">
        <f t="shared" ref="H206:P206" si="74">H$36*H57*H148</f>
        <v>4210.1794127266267</v>
      </c>
      <c r="I206" s="28">
        <f t="shared" si="74"/>
        <v>5965.3876662163766</v>
      </c>
      <c r="J206" s="28">
        <f t="shared" si="74"/>
        <v>9297.1309193032339</v>
      </c>
      <c r="K206" s="28">
        <f t="shared" si="74"/>
        <v>5519.6275291297052</v>
      </c>
      <c r="L206" s="28">
        <f t="shared" si="74"/>
        <v>3804.4364960441148</v>
      </c>
      <c r="M206" s="28">
        <f t="shared" si="74"/>
        <v>5362.4042047797566</v>
      </c>
      <c r="N206" s="28">
        <f t="shared" si="74"/>
        <v>4902.2890103092795</v>
      </c>
      <c r="O206" s="28">
        <f t="shared" si="74"/>
        <v>3162.6285000000003</v>
      </c>
      <c r="P206" s="28">
        <f t="shared" si="74"/>
        <v>4732.9252600749778</v>
      </c>
      <c r="Q206" s="59"/>
    </row>
    <row r="207" spans="2:17" hidden="1" outlineLevel="2" x14ac:dyDescent="0.2">
      <c r="B207" s="1" t="s">
        <v>97</v>
      </c>
      <c r="D207" s="59"/>
      <c r="E207" s="59"/>
      <c r="F207" s="59"/>
      <c r="G207" s="59"/>
      <c r="H207" s="28">
        <f t="shared" ref="H207:P207" si="75">H$36*H58*H149</f>
        <v>4210.1794127266267</v>
      </c>
      <c r="I207" s="28">
        <f t="shared" si="75"/>
        <v>5965.3876662163766</v>
      </c>
      <c r="J207" s="28">
        <f t="shared" si="75"/>
        <v>9297.1309193032339</v>
      </c>
      <c r="K207" s="28">
        <f t="shared" si="75"/>
        <v>5519.6275291297052</v>
      </c>
      <c r="L207" s="28">
        <f t="shared" si="75"/>
        <v>3804.4364960441148</v>
      </c>
      <c r="M207" s="28">
        <f t="shared" si="75"/>
        <v>5362.4042047797566</v>
      </c>
      <c r="N207" s="28">
        <f t="shared" si="75"/>
        <v>4902.2890103092795</v>
      </c>
      <c r="O207" s="28">
        <f t="shared" si="75"/>
        <v>3162.6285000000003</v>
      </c>
      <c r="P207" s="28">
        <f t="shared" si="75"/>
        <v>4732.9252600749778</v>
      </c>
      <c r="Q207" s="59"/>
    </row>
    <row r="208" spans="2:17" hidden="1" outlineLevel="2" x14ac:dyDescent="0.2">
      <c r="B208" s="1" t="s">
        <v>98</v>
      </c>
      <c r="D208" s="59"/>
      <c r="E208" s="59"/>
      <c r="F208" s="59"/>
      <c r="G208" s="59"/>
      <c r="H208" s="28">
        <f t="shared" ref="H208:P208" si="76">H$36*H59*H150</f>
        <v>4210.1794127266267</v>
      </c>
      <c r="I208" s="28">
        <f t="shared" si="76"/>
        <v>5965.3876662163766</v>
      </c>
      <c r="J208" s="28">
        <f t="shared" si="76"/>
        <v>9297.1309193032339</v>
      </c>
      <c r="K208" s="28">
        <f t="shared" si="76"/>
        <v>5519.6275291297052</v>
      </c>
      <c r="L208" s="28">
        <f t="shared" si="76"/>
        <v>3804.4364960441148</v>
      </c>
      <c r="M208" s="28">
        <f t="shared" si="76"/>
        <v>5362.4042047797566</v>
      </c>
      <c r="N208" s="28">
        <f t="shared" si="76"/>
        <v>4902.2890103092795</v>
      </c>
      <c r="O208" s="28">
        <f t="shared" si="76"/>
        <v>3162.6285000000003</v>
      </c>
      <c r="P208" s="28">
        <f t="shared" si="76"/>
        <v>4732.9252600749778</v>
      </c>
      <c r="Q208" s="59"/>
    </row>
    <row r="209" spans="1:17" hidden="1" outlineLevel="2" x14ac:dyDescent="0.2">
      <c r="B209" s="1" t="s">
        <v>99</v>
      </c>
      <c r="D209" s="59"/>
      <c r="E209" s="59"/>
      <c r="F209" s="59"/>
      <c r="G209" s="59"/>
      <c r="H209" s="28">
        <f t="shared" ref="H209:P209" si="77">H$36*H60*H151</f>
        <v>4210.1794127266267</v>
      </c>
      <c r="I209" s="28">
        <f t="shared" si="77"/>
        <v>5965.3876662163766</v>
      </c>
      <c r="J209" s="28">
        <f t="shared" si="77"/>
        <v>9297.1309193032339</v>
      </c>
      <c r="K209" s="28">
        <f t="shared" si="77"/>
        <v>5519.6275291297052</v>
      </c>
      <c r="L209" s="28">
        <f t="shared" si="77"/>
        <v>3804.4364960441148</v>
      </c>
      <c r="M209" s="28">
        <f t="shared" si="77"/>
        <v>5362.4042047797566</v>
      </c>
      <c r="N209" s="28">
        <f t="shared" si="77"/>
        <v>4902.2890103092795</v>
      </c>
      <c r="O209" s="28">
        <f t="shared" si="77"/>
        <v>3162.6285000000003</v>
      </c>
      <c r="P209" s="28">
        <f t="shared" si="77"/>
        <v>4732.9252600749778</v>
      </c>
      <c r="Q209" s="59"/>
    </row>
    <row r="210" spans="1:17" hidden="1" outlineLevel="2" x14ac:dyDescent="0.2"/>
    <row r="211" spans="1:17" outlineLevel="1" collapsed="1" x14ac:dyDescent="0.2">
      <c r="B211" s="61" t="s">
        <v>203</v>
      </c>
      <c r="C211" s="64" t="s">
        <v>190</v>
      </c>
      <c r="D211" s="65"/>
      <c r="E211" s="65"/>
      <c r="F211" s="65"/>
      <c r="G211" s="65"/>
      <c r="H211" s="65"/>
      <c r="I211" s="65"/>
      <c r="J211" s="65"/>
      <c r="K211" s="65"/>
      <c r="L211" s="65"/>
      <c r="M211" s="65"/>
      <c r="N211" s="65"/>
      <c r="O211" s="65"/>
      <c r="P211" s="65"/>
      <c r="Q211" s="66"/>
    </row>
    <row r="212" spans="1:17" hidden="1" outlineLevel="2" x14ac:dyDescent="0.2">
      <c r="A212" s="60" t="s">
        <v>191</v>
      </c>
      <c r="B212" s="1" t="s">
        <v>88</v>
      </c>
      <c r="D212" s="59"/>
      <c r="E212" s="28">
        <f>SUM(H212:J212)</f>
        <v>13119.976534814148</v>
      </c>
      <c r="F212" s="28">
        <f>SUM(K212:P212)</f>
        <v>14769.006501478732</v>
      </c>
      <c r="G212" s="59"/>
      <c r="H212" s="28">
        <f>H198*H184/1000</f>
        <v>2792.1043063559191</v>
      </c>
      <c r="I212" s="28">
        <f t="shared" ref="I212:P212" si="78">I198*I184/1000</f>
        <v>4085.3584595353714</v>
      </c>
      <c r="J212" s="28">
        <f t="shared" si="78"/>
        <v>6242.5137689228577</v>
      </c>
      <c r="K212" s="28">
        <f t="shared" si="78"/>
        <v>2997.5390383770091</v>
      </c>
      <c r="L212" s="28">
        <f t="shared" si="78"/>
        <v>2056.564236666567</v>
      </c>
      <c r="M212" s="28">
        <f t="shared" si="78"/>
        <v>2897.6816255609187</v>
      </c>
      <c r="N212" s="28">
        <f t="shared" si="78"/>
        <v>2654.5380764704778</v>
      </c>
      <c r="O212" s="28">
        <f t="shared" si="78"/>
        <v>1662.7159949147729</v>
      </c>
      <c r="P212" s="28">
        <f t="shared" si="78"/>
        <v>2499.967529488988</v>
      </c>
      <c r="Q212" s="59"/>
    </row>
    <row r="213" spans="1:17" hidden="1" outlineLevel="2" x14ac:dyDescent="0.2">
      <c r="A213" s="60" t="s">
        <v>191</v>
      </c>
      <c r="B213" s="1" t="s">
        <v>89</v>
      </c>
      <c r="D213" s="59"/>
      <c r="E213" s="28">
        <f t="shared" ref="E213:E223" si="79">SUM(H213:J213)</f>
        <v>13119.976534814148</v>
      </c>
      <c r="F213" s="28">
        <f t="shared" ref="F213:F223" si="80">SUM(K213:P213)</f>
        <v>14769.006501478732</v>
      </c>
      <c r="G213" s="59"/>
      <c r="H213" s="28">
        <f t="shared" ref="H213:P213" si="81">H199*H185/1000</f>
        <v>2792.1043063559191</v>
      </c>
      <c r="I213" s="28">
        <f t="shared" si="81"/>
        <v>4085.3584595353714</v>
      </c>
      <c r="J213" s="28">
        <f t="shared" si="81"/>
        <v>6242.5137689228577</v>
      </c>
      <c r="K213" s="28">
        <f t="shared" si="81"/>
        <v>2997.5390383770091</v>
      </c>
      <c r="L213" s="28">
        <f t="shared" si="81"/>
        <v>2056.564236666567</v>
      </c>
      <c r="M213" s="28">
        <f t="shared" si="81"/>
        <v>2897.6816255609187</v>
      </c>
      <c r="N213" s="28">
        <f t="shared" si="81"/>
        <v>2654.5380764704778</v>
      </c>
      <c r="O213" s="28">
        <f t="shared" si="81"/>
        <v>1662.7159949147729</v>
      </c>
      <c r="P213" s="28">
        <f t="shared" si="81"/>
        <v>2499.967529488988</v>
      </c>
      <c r="Q213" s="59"/>
    </row>
    <row r="214" spans="1:17" hidden="1" outlineLevel="2" x14ac:dyDescent="0.2">
      <c r="A214" s="60" t="s">
        <v>191</v>
      </c>
      <c r="B214" s="1" t="s">
        <v>90</v>
      </c>
      <c r="D214" s="59"/>
      <c r="E214" s="28">
        <f t="shared" si="79"/>
        <v>13119.976534814148</v>
      </c>
      <c r="F214" s="28">
        <f t="shared" si="80"/>
        <v>14603.173305383274</v>
      </c>
      <c r="G214" s="59"/>
      <c r="H214" s="28">
        <f t="shared" ref="H214:P214" si="82">H200*H186/1000</f>
        <v>2792.1043063559191</v>
      </c>
      <c r="I214" s="28">
        <f t="shared" si="82"/>
        <v>4085.3584595353714</v>
      </c>
      <c r="J214" s="28">
        <f t="shared" si="82"/>
        <v>6242.5137689228577</v>
      </c>
      <c r="K214" s="28">
        <f t="shared" si="82"/>
        <v>2971.0121442320788</v>
      </c>
      <c r="L214" s="28">
        <f t="shared" si="82"/>
        <v>2038.0366309308322</v>
      </c>
      <c r="M214" s="28">
        <f t="shared" si="82"/>
        <v>2897.6816255609187</v>
      </c>
      <c r="N214" s="28">
        <f t="shared" si="82"/>
        <v>2604.4524523861301</v>
      </c>
      <c r="O214" s="28">
        <f t="shared" si="82"/>
        <v>1645.2137212840912</v>
      </c>
      <c r="P214" s="28">
        <f t="shared" si="82"/>
        <v>2446.7767309892224</v>
      </c>
      <c r="Q214" s="59"/>
    </row>
    <row r="215" spans="1:17" hidden="1" outlineLevel="2" x14ac:dyDescent="0.2">
      <c r="A215" s="60" t="s">
        <v>191</v>
      </c>
      <c r="B215" s="1" t="s">
        <v>91</v>
      </c>
      <c r="D215" s="59"/>
      <c r="E215" s="28">
        <f t="shared" si="79"/>
        <v>13119.976534814148</v>
      </c>
      <c r="F215" s="28">
        <f t="shared" si="80"/>
        <v>0</v>
      </c>
      <c r="G215" s="59"/>
      <c r="H215" s="28">
        <f t="shared" ref="H215:P215" si="83">H201*H187/1000</f>
        <v>2792.1043063559191</v>
      </c>
      <c r="I215" s="28">
        <f t="shared" si="83"/>
        <v>4085.3584595353714</v>
      </c>
      <c r="J215" s="28">
        <f t="shared" si="83"/>
        <v>6242.5137689228577</v>
      </c>
      <c r="K215" s="28">
        <f t="shared" si="83"/>
        <v>0</v>
      </c>
      <c r="L215" s="28">
        <f t="shared" si="83"/>
        <v>0</v>
      </c>
      <c r="M215" s="28">
        <f t="shared" si="83"/>
        <v>0</v>
      </c>
      <c r="N215" s="28">
        <f t="shared" si="83"/>
        <v>0</v>
      </c>
      <c r="O215" s="28">
        <f t="shared" si="83"/>
        <v>0</v>
      </c>
      <c r="P215" s="28">
        <f t="shared" si="83"/>
        <v>0</v>
      </c>
      <c r="Q215" s="59"/>
    </row>
    <row r="216" spans="1:17" hidden="1" outlineLevel="2" x14ac:dyDescent="0.2">
      <c r="A216" s="60" t="s">
        <v>191</v>
      </c>
      <c r="B216" s="1" t="s">
        <v>92</v>
      </c>
      <c r="D216" s="59"/>
      <c r="E216" s="28">
        <f t="shared" si="79"/>
        <v>13119.976534814148</v>
      </c>
      <c r="F216" s="28">
        <f t="shared" si="80"/>
        <v>22009.099283227621</v>
      </c>
      <c r="G216" s="59"/>
      <c r="H216" s="28">
        <f t="shared" ref="H216:P216" si="84">H202*H188/1000</f>
        <v>2792.1043063559191</v>
      </c>
      <c r="I216" s="28">
        <f t="shared" si="84"/>
        <v>4085.3584595353714</v>
      </c>
      <c r="J216" s="28">
        <f t="shared" si="84"/>
        <v>6242.5137689228577</v>
      </c>
      <c r="K216" s="28">
        <f t="shared" si="84"/>
        <v>4403.4644280582597</v>
      </c>
      <c r="L216" s="28">
        <f t="shared" si="84"/>
        <v>3038.5273406605138</v>
      </c>
      <c r="M216" s="28">
        <f t="shared" si="84"/>
        <v>4292.8616674976574</v>
      </c>
      <c r="N216" s="28">
        <f t="shared" si="84"/>
        <v>3906.6786785791942</v>
      </c>
      <c r="O216" s="28">
        <f t="shared" si="84"/>
        <v>2537.8296764488641</v>
      </c>
      <c r="P216" s="28">
        <f t="shared" si="84"/>
        <v>3829.7374919831309</v>
      </c>
      <c r="Q216" s="59"/>
    </row>
    <row r="217" spans="1:17" hidden="1" outlineLevel="2" x14ac:dyDescent="0.2">
      <c r="A217" s="60" t="s">
        <v>191</v>
      </c>
      <c r="B217" s="1" t="s">
        <v>93</v>
      </c>
      <c r="D217" s="59"/>
      <c r="E217" s="28">
        <f t="shared" si="79"/>
        <v>13119.976534814148</v>
      </c>
      <c r="F217" s="28">
        <f t="shared" si="80"/>
        <v>22009.099283227621</v>
      </c>
      <c r="G217" s="59"/>
      <c r="H217" s="28">
        <f t="shared" ref="H217:P217" si="85">H203*H189/1000</f>
        <v>2792.1043063559191</v>
      </c>
      <c r="I217" s="28">
        <f t="shared" si="85"/>
        <v>4085.3584595353714</v>
      </c>
      <c r="J217" s="28">
        <f t="shared" si="85"/>
        <v>6242.5137689228577</v>
      </c>
      <c r="K217" s="28">
        <f t="shared" si="85"/>
        <v>4403.4644280582597</v>
      </c>
      <c r="L217" s="28">
        <f t="shared" si="85"/>
        <v>3038.5273406605138</v>
      </c>
      <c r="M217" s="28">
        <f t="shared" si="85"/>
        <v>4292.8616674976574</v>
      </c>
      <c r="N217" s="28">
        <f t="shared" si="85"/>
        <v>3906.6786785791942</v>
      </c>
      <c r="O217" s="28">
        <f t="shared" si="85"/>
        <v>2537.8296764488641</v>
      </c>
      <c r="P217" s="28">
        <f t="shared" si="85"/>
        <v>3829.7374919831309</v>
      </c>
      <c r="Q217" s="59"/>
    </row>
    <row r="218" spans="1:17" hidden="1" outlineLevel="2" x14ac:dyDescent="0.2">
      <c r="A218" s="60" t="s">
        <v>191</v>
      </c>
      <c r="B218" s="1" t="s">
        <v>94</v>
      </c>
      <c r="D218" s="59"/>
      <c r="E218" s="28">
        <f t="shared" si="79"/>
        <v>14224.805887718876</v>
      </c>
      <c r="F218" s="28">
        <f t="shared" si="80"/>
        <v>20077.289185746791</v>
      </c>
      <c r="G218" s="59"/>
      <c r="H218" s="28">
        <f t="shared" ref="H218:P218" si="86">H204*H190/1000</f>
        <v>3075.5360609968006</v>
      </c>
      <c r="I218" s="28">
        <f t="shared" si="86"/>
        <v>4357.7156901710632</v>
      </c>
      <c r="J218" s="28">
        <f t="shared" si="86"/>
        <v>6791.5541365510126</v>
      </c>
      <c r="K218" s="28">
        <f t="shared" si="86"/>
        <v>4032.0879100292495</v>
      </c>
      <c r="L218" s="28">
        <f t="shared" si="86"/>
        <v>2779.1408603602263</v>
      </c>
      <c r="M218" s="28">
        <f t="shared" si="86"/>
        <v>3917.236271591612</v>
      </c>
      <c r="N218" s="28">
        <f t="shared" si="86"/>
        <v>3581.1221220309289</v>
      </c>
      <c r="O218" s="28">
        <f t="shared" si="86"/>
        <v>2310.3001192500001</v>
      </c>
      <c r="P218" s="28">
        <f t="shared" si="86"/>
        <v>3457.4019024847712</v>
      </c>
      <c r="Q218" s="59"/>
    </row>
    <row r="219" spans="1:17" hidden="1" outlineLevel="2" x14ac:dyDescent="0.2">
      <c r="A219" s="60" t="s">
        <v>191</v>
      </c>
      <c r="B219" s="1" t="s">
        <v>95</v>
      </c>
      <c r="D219" s="59"/>
      <c r="E219" s="28">
        <f t="shared" si="79"/>
        <v>14224.805887718876</v>
      </c>
      <c r="F219" s="28">
        <f t="shared" si="80"/>
        <v>20077.289185746791</v>
      </c>
      <c r="G219" s="59"/>
      <c r="H219" s="28">
        <f t="shared" ref="H219:P219" si="87">H205*H191/1000</f>
        <v>3075.5360609968006</v>
      </c>
      <c r="I219" s="28">
        <f t="shared" si="87"/>
        <v>4357.7156901710632</v>
      </c>
      <c r="J219" s="28">
        <f t="shared" si="87"/>
        <v>6791.5541365510126</v>
      </c>
      <c r="K219" s="28">
        <f t="shared" si="87"/>
        <v>4032.0879100292495</v>
      </c>
      <c r="L219" s="28">
        <f t="shared" si="87"/>
        <v>2779.1408603602263</v>
      </c>
      <c r="M219" s="28">
        <f t="shared" si="87"/>
        <v>3917.236271591612</v>
      </c>
      <c r="N219" s="28">
        <f t="shared" si="87"/>
        <v>3581.1221220309289</v>
      </c>
      <c r="O219" s="28">
        <f t="shared" si="87"/>
        <v>2310.3001192500001</v>
      </c>
      <c r="P219" s="28">
        <f t="shared" si="87"/>
        <v>3457.4019024847712</v>
      </c>
      <c r="Q219" s="59"/>
    </row>
    <row r="220" spans="1:17" hidden="1" outlineLevel="2" x14ac:dyDescent="0.2">
      <c r="A220" s="60" t="s">
        <v>191</v>
      </c>
      <c r="B220" s="1" t="s">
        <v>96</v>
      </c>
      <c r="D220" s="59"/>
      <c r="E220" s="28">
        <f t="shared" si="79"/>
        <v>14224.805887718876</v>
      </c>
      <c r="F220" s="28">
        <f t="shared" si="80"/>
        <v>20077.289185746791</v>
      </c>
      <c r="G220" s="59"/>
      <c r="H220" s="28">
        <f t="shared" ref="H220:P220" si="88">H206*H192/1000</f>
        <v>3075.5360609968006</v>
      </c>
      <c r="I220" s="28">
        <f t="shared" si="88"/>
        <v>4357.7156901710632</v>
      </c>
      <c r="J220" s="28">
        <f t="shared" si="88"/>
        <v>6791.5541365510126</v>
      </c>
      <c r="K220" s="28">
        <f t="shared" si="88"/>
        <v>4032.0879100292495</v>
      </c>
      <c r="L220" s="28">
        <f t="shared" si="88"/>
        <v>2779.1408603602263</v>
      </c>
      <c r="M220" s="28">
        <f t="shared" si="88"/>
        <v>3917.236271591612</v>
      </c>
      <c r="N220" s="28">
        <f t="shared" si="88"/>
        <v>3581.1221220309289</v>
      </c>
      <c r="O220" s="28">
        <f t="shared" si="88"/>
        <v>2310.3001192500001</v>
      </c>
      <c r="P220" s="28">
        <f t="shared" si="88"/>
        <v>3457.4019024847712</v>
      </c>
      <c r="Q220" s="59"/>
    </row>
    <row r="221" spans="1:17" hidden="1" outlineLevel="2" x14ac:dyDescent="0.2">
      <c r="A221" s="60" t="s">
        <v>191</v>
      </c>
      <c r="B221" s="1" t="s">
        <v>97</v>
      </c>
      <c r="D221" s="59"/>
      <c r="E221" s="28">
        <f t="shared" si="79"/>
        <v>14224.805887718876</v>
      </c>
      <c r="F221" s="28">
        <f t="shared" si="80"/>
        <v>20077.289185746791</v>
      </c>
      <c r="G221" s="59"/>
      <c r="H221" s="28">
        <f t="shared" ref="H221:P221" si="89">H207*H193/1000</f>
        <v>3075.5360609968006</v>
      </c>
      <c r="I221" s="28">
        <f t="shared" si="89"/>
        <v>4357.7156901710632</v>
      </c>
      <c r="J221" s="28">
        <f t="shared" si="89"/>
        <v>6791.5541365510126</v>
      </c>
      <c r="K221" s="28">
        <f t="shared" si="89"/>
        <v>4032.0879100292495</v>
      </c>
      <c r="L221" s="28">
        <f t="shared" si="89"/>
        <v>2779.1408603602263</v>
      </c>
      <c r="M221" s="28">
        <f t="shared" si="89"/>
        <v>3917.236271591612</v>
      </c>
      <c r="N221" s="28">
        <f t="shared" si="89"/>
        <v>3581.1221220309289</v>
      </c>
      <c r="O221" s="28">
        <f t="shared" si="89"/>
        <v>2310.3001192500001</v>
      </c>
      <c r="P221" s="28">
        <f t="shared" si="89"/>
        <v>3457.4019024847712</v>
      </c>
      <c r="Q221" s="59"/>
    </row>
    <row r="222" spans="1:17" hidden="1" outlineLevel="2" x14ac:dyDescent="0.2">
      <c r="A222" s="60" t="s">
        <v>191</v>
      </c>
      <c r="B222" s="1" t="s">
        <v>98</v>
      </c>
      <c r="D222" s="59"/>
      <c r="E222" s="28">
        <f t="shared" si="79"/>
        <v>14224.805887718876</v>
      </c>
      <c r="F222" s="28">
        <f t="shared" si="80"/>
        <v>20077.289185746791</v>
      </c>
      <c r="G222" s="59"/>
      <c r="H222" s="28">
        <f t="shared" ref="H222:P222" si="90">H208*H194/1000</f>
        <v>3075.5360609968006</v>
      </c>
      <c r="I222" s="28">
        <f t="shared" si="90"/>
        <v>4357.7156901710632</v>
      </c>
      <c r="J222" s="28">
        <f t="shared" si="90"/>
        <v>6791.5541365510126</v>
      </c>
      <c r="K222" s="28">
        <f t="shared" si="90"/>
        <v>4032.0879100292495</v>
      </c>
      <c r="L222" s="28">
        <f t="shared" si="90"/>
        <v>2779.1408603602263</v>
      </c>
      <c r="M222" s="28">
        <f t="shared" si="90"/>
        <v>3917.236271591612</v>
      </c>
      <c r="N222" s="28">
        <f t="shared" si="90"/>
        <v>3581.1221220309289</v>
      </c>
      <c r="O222" s="28">
        <f t="shared" si="90"/>
        <v>2310.3001192500001</v>
      </c>
      <c r="P222" s="28">
        <f t="shared" si="90"/>
        <v>3457.4019024847712</v>
      </c>
      <c r="Q222" s="59"/>
    </row>
    <row r="223" spans="1:17" hidden="1" outlineLevel="2" x14ac:dyDescent="0.2">
      <c r="A223" s="60" t="s">
        <v>191</v>
      </c>
      <c r="B223" s="1" t="s">
        <v>99</v>
      </c>
      <c r="D223" s="59"/>
      <c r="E223" s="28">
        <f t="shared" si="79"/>
        <v>14224.805887718876</v>
      </c>
      <c r="F223" s="28">
        <f t="shared" si="80"/>
        <v>20077.289185746791</v>
      </c>
      <c r="G223" s="59"/>
      <c r="H223" s="28">
        <f t="shared" ref="H223:P223" si="91">H209*H195/1000</f>
        <v>3075.5360609968006</v>
      </c>
      <c r="I223" s="28">
        <f t="shared" si="91"/>
        <v>4357.7156901710632</v>
      </c>
      <c r="J223" s="28">
        <f t="shared" si="91"/>
        <v>6791.5541365510126</v>
      </c>
      <c r="K223" s="28">
        <f t="shared" si="91"/>
        <v>4032.0879100292495</v>
      </c>
      <c r="L223" s="28">
        <f t="shared" si="91"/>
        <v>2779.1408603602263</v>
      </c>
      <c r="M223" s="28">
        <f t="shared" si="91"/>
        <v>3917.236271591612</v>
      </c>
      <c r="N223" s="28">
        <f t="shared" si="91"/>
        <v>3581.1221220309289</v>
      </c>
      <c r="O223" s="28">
        <f t="shared" si="91"/>
        <v>2310.3001192500001</v>
      </c>
      <c r="P223" s="28">
        <f t="shared" si="91"/>
        <v>3457.4019024847712</v>
      </c>
      <c r="Q223" s="59"/>
    </row>
    <row r="224" spans="1:17" hidden="1" outlineLevel="2" x14ac:dyDescent="0.2"/>
    <row r="226" spans="2:17" x14ac:dyDescent="0.2">
      <c r="B226" s="58" t="s">
        <v>204</v>
      </c>
      <c r="C226" s="58"/>
      <c r="D226" s="54"/>
      <c r="E226" s="54"/>
      <c r="F226" s="54"/>
      <c r="G226" s="54"/>
      <c r="H226" s="54"/>
      <c r="I226" s="54"/>
      <c r="J226" s="54"/>
      <c r="K226" s="54"/>
      <c r="L226" s="54"/>
      <c r="M226" s="54"/>
      <c r="N226" s="54"/>
      <c r="O226" s="54"/>
      <c r="P226" s="54"/>
      <c r="Q226" s="55"/>
    </row>
    <row r="227" spans="2:17" outlineLevel="1" collapsed="1" x14ac:dyDescent="0.2">
      <c r="B227" s="40" t="s">
        <v>189</v>
      </c>
      <c r="C227" s="41" t="s">
        <v>190</v>
      </c>
      <c r="D227" s="42"/>
      <c r="E227" s="42"/>
      <c r="F227" s="42"/>
      <c r="G227" s="42"/>
      <c r="H227" s="42"/>
      <c r="I227" s="42"/>
      <c r="J227" s="42"/>
      <c r="K227" s="42"/>
      <c r="L227" s="42"/>
      <c r="M227" s="42"/>
      <c r="N227" s="42"/>
      <c r="O227" s="42"/>
      <c r="P227" s="42"/>
      <c r="Q227" s="43"/>
    </row>
    <row r="228" spans="2:17" hidden="1" outlineLevel="2" x14ac:dyDescent="0.2">
      <c r="B228" s="1" t="s">
        <v>88</v>
      </c>
      <c r="D228" s="59"/>
      <c r="E228" s="28">
        <f t="shared" ref="E228:G228" si="92">E96</f>
        <v>262.83333333333331</v>
      </c>
      <c r="F228" s="28">
        <f t="shared" si="92"/>
        <v>354.83333333333331</v>
      </c>
      <c r="G228" s="28">
        <f t="shared" si="92"/>
        <v>173.21446759259257</v>
      </c>
      <c r="H228" s="59"/>
      <c r="I228" s="59"/>
      <c r="J228" s="59"/>
      <c r="K228" s="59"/>
      <c r="L228" s="59"/>
      <c r="M228" s="59"/>
      <c r="N228" s="59"/>
      <c r="O228" s="59"/>
      <c r="P228" s="59"/>
      <c r="Q228" s="59"/>
    </row>
    <row r="229" spans="2:17" hidden="1" outlineLevel="2" x14ac:dyDescent="0.2">
      <c r="B229" s="1" t="s">
        <v>89</v>
      </c>
      <c r="D229" s="59"/>
      <c r="E229" s="28">
        <f t="shared" ref="E229:G229" si="93">E97</f>
        <v>262.83333333333331</v>
      </c>
      <c r="F229" s="28">
        <f t="shared" si="93"/>
        <v>354.83333333333331</v>
      </c>
      <c r="G229" s="28">
        <f t="shared" si="93"/>
        <v>173.21446759259257</v>
      </c>
      <c r="H229" s="59"/>
      <c r="I229" s="59"/>
      <c r="J229" s="59"/>
      <c r="K229" s="59"/>
      <c r="L229" s="59"/>
      <c r="M229" s="59"/>
      <c r="N229" s="59"/>
      <c r="O229" s="59"/>
      <c r="P229" s="59"/>
      <c r="Q229" s="59"/>
    </row>
    <row r="230" spans="2:17" hidden="1" outlineLevel="2" x14ac:dyDescent="0.2">
      <c r="B230" s="1" t="s">
        <v>90</v>
      </c>
      <c r="D230" s="59"/>
      <c r="E230" s="28">
        <f t="shared" ref="E230:G230" si="94">E98</f>
        <v>262.83333333333331</v>
      </c>
      <c r="F230" s="28">
        <f t="shared" si="94"/>
        <v>354.83333333333331</v>
      </c>
      <c r="G230" s="28">
        <f t="shared" si="94"/>
        <v>173.21446759259257</v>
      </c>
      <c r="H230" s="59"/>
      <c r="I230" s="59"/>
      <c r="J230" s="59"/>
      <c r="K230" s="59"/>
      <c r="L230" s="59"/>
      <c r="M230" s="59"/>
      <c r="N230" s="59"/>
      <c r="O230" s="59"/>
      <c r="P230" s="59"/>
      <c r="Q230" s="59"/>
    </row>
    <row r="231" spans="2:17" hidden="1" outlineLevel="2" x14ac:dyDescent="0.2">
      <c r="B231" s="1" t="s">
        <v>91</v>
      </c>
      <c r="D231" s="59"/>
      <c r="E231" s="28">
        <f t="shared" ref="E231:G231" si="95">E99</f>
        <v>262.83333333333331</v>
      </c>
      <c r="F231" s="28">
        <f t="shared" si="95"/>
        <v>354.83333333333331</v>
      </c>
      <c r="G231" s="28">
        <f t="shared" si="95"/>
        <v>173.21446759259257</v>
      </c>
      <c r="H231" s="59"/>
      <c r="I231" s="59"/>
      <c r="J231" s="59"/>
      <c r="K231" s="59"/>
      <c r="L231" s="59"/>
      <c r="M231" s="59"/>
      <c r="N231" s="59"/>
      <c r="O231" s="59"/>
      <c r="P231" s="59"/>
      <c r="Q231" s="59"/>
    </row>
    <row r="232" spans="2:17" hidden="1" outlineLevel="2" x14ac:dyDescent="0.2">
      <c r="B232" s="1" t="s">
        <v>92</v>
      </c>
      <c r="D232" s="59"/>
      <c r="E232" s="28">
        <f t="shared" ref="E232:G232" si="96">E100</f>
        <v>262.83333333333331</v>
      </c>
      <c r="F232" s="28">
        <f t="shared" si="96"/>
        <v>354.83333333333331</v>
      </c>
      <c r="G232" s="28">
        <f t="shared" si="96"/>
        <v>173.21446759259257</v>
      </c>
      <c r="H232" s="59"/>
      <c r="I232" s="59"/>
      <c r="J232" s="59"/>
      <c r="K232" s="59"/>
      <c r="L232" s="59"/>
      <c r="M232" s="59"/>
      <c r="N232" s="59"/>
      <c r="O232" s="59"/>
      <c r="P232" s="59"/>
      <c r="Q232" s="59"/>
    </row>
    <row r="233" spans="2:17" hidden="1" outlineLevel="2" x14ac:dyDescent="0.2">
      <c r="B233" s="1" t="s">
        <v>93</v>
      </c>
      <c r="D233" s="59"/>
      <c r="E233" s="28">
        <f t="shared" ref="E233:G233" si="97">E101</f>
        <v>262.83333333333331</v>
      </c>
      <c r="F233" s="28">
        <f t="shared" si="97"/>
        <v>354.83333333333331</v>
      </c>
      <c r="G233" s="28">
        <f t="shared" si="97"/>
        <v>173.21446759259257</v>
      </c>
      <c r="H233" s="59"/>
      <c r="I233" s="59"/>
      <c r="J233" s="59"/>
      <c r="K233" s="59"/>
      <c r="L233" s="59"/>
      <c r="M233" s="59"/>
      <c r="N233" s="59"/>
      <c r="O233" s="59"/>
      <c r="P233" s="59"/>
      <c r="Q233" s="59"/>
    </row>
    <row r="234" spans="2:17" hidden="1" outlineLevel="2" x14ac:dyDescent="0.2">
      <c r="B234" s="1" t="s">
        <v>94</v>
      </c>
      <c r="D234" s="59"/>
      <c r="E234" s="28">
        <f t="shared" ref="E234:G234" si="98">E102</f>
        <v>262.83333333333331</v>
      </c>
      <c r="F234" s="28">
        <f t="shared" si="98"/>
        <v>354.83333333333331</v>
      </c>
      <c r="G234" s="28">
        <f t="shared" si="98"/>
        <v>173.21446759259257</v>
      </c>
      <c r="H234" s="59"/>
      <c r="I234" s="59"/>
      <c r="J234" s="59"/>
      <c r="K234" s="59"/>
      <c r="L234" s="59"/>
      <c r="M234" s="59"/>
      <c r="N234" s="59"/>
      <c r="O234" s="59"/>
      <c r="P234" s="59"/>
      <c r="Q234" s="59"/>
    </row>
    <row r="235" spans="2:17" hidden="1" outlineLevel="2" x14ac:dyDescent="0.2">
      <c r="B235" s="1" t="s">
        <v>95</v>
      </c>
      <c r="D235" s="59"/>
      <c r="E235" s="28">
        <f t="shared" ref="E235:G235" si="99">E103</f>
        <v>262.83333333333331</v>
      </c>
      <c r="F235" s="28">
        <f t="shared" si="99"/>
        <v>354.83333333333331</v>
      </c>
      <c r="G235" s="28">
        <f t="shared" si="99"/>
        <v>173.21446759259257</v>
      </c>
      <c r="H235" s="59"/>
      <c r="I235" s="59"/>
      <c r="J235" s="59"/>
      <c r="K235" s="59"/>
      <c r="L235" s="59"/>
      <c r="M235" s="59"/>
      <c r="N235" s="59"/>
      <c r="O235" s="59"/>
      <c r="P235" s="59"/>
      <c r="Q235" s="59"/>
    </row>
    <row r="236" spans="2:17" hidden="1" outlineLevel="2" x14ac:dyDescent="0.2">
      <c r="B236" s="1" t="s">
        <v>96</v>
      </c>
      <c r="D236" s="59"/>
      <c r="E236" s="28">
        <f t="shared" ref="E236:G236" si="100">E104</f>
        <v>262.83333333333331</v>
      </c>
      <c r="F236" s="28">
        <f t="shared" si="100"/>
        <v>354.83333333333331</v>
      </c>
      <c r="G236" s="28">
        <f t="shared" si="100"/>
        <v>173.21446759259257</v>
      </c>
      <c r="H236" s="59"/>
      <c r="I236" s="59"/>
      <c r="J236" s="59"/>
      <c r="K236" s="59"/>
      <c r="L236" s="59"/>
      <c r="M236" s="59"/>
      <c r="N236" s="59"/>
      <c r="O236" s="59"/>
      <c r="P236" s="59"/>
      <c r="Q236" s="59"/>
    </row>
    <row r="237" spans="2:17" hidden="1" outlineLevel="2" x14ac:dyDescent="0.2">
      <c r="B237" s="1" t="s">
        <v>97</v>
      </c>
      <c r="D237" s="59"/>
      <c r="E237" s="28">
        <f t="shared" ref="E237:G237" si="101">E105</f>
        <v>262.83333333333331</v>
      </c>
      <c r="F237" s="28">
        <f t="shared" si="101"/>
        <v>354.83333333333331</v>
      </c>
      <c r="G237" s="28">
        <f t="shared" si="101"/>
        <v>173.21446759259257</v>
      </c>
      <c r="H237" s="59"/>
      <c r="I237" s="59"/>
      <c r="J237" s="59"/>
      <c r="K237" s="59"/>
      <c r="L237" s="59"/>
      <c r="M237" s="59"/>
      <c r="N237" s="59"/>
      <c r="O237" s="59"/>
      <c r="P237" s="59"/>
      <c r="Q237" s="59"/>
    </row>
    <row r="238" spans="2:17" hidden="1" outlineLevel="2" x14ac:dyDescent="0.2">
      <c r="B238" s="1" t="s">
        <v>98</v>
      </c>
      <c r="D238" s="59"/>
      <c r="E238" s="28">
        <f t="shared" ref="E238:G238" si="102">E106</f>
        <v>262.83333333333331</v>
      </c>
      <c r="F238" s="28">
        <f t="shared" si="102"/>
        <v>354.83333333333331</v>
      </c>
      <c r="G238" s="28">
        <f t="shared" si="102"/>
        <v>173.21446759259257</v>
      </c>
      <c r="H238" s="59"/>
      <c r="I238" s="59"/>
      <c r="J238" s="59"/>
      <c r="K238" s="59"/>
      <c r="L238" s="59"/>
      <c r="M238" s="59"/>
      <c r="N238" s="59"/>
      <c r="O238" s="59"/>
      <c r="P238" s="59"/>
      <c r="Q238" s="59"/>
    </row>
    <row r="239" spans="2:17" hidden="1" outlineLevel="2" x14ac:dyDescent="0.2">
      <c r="B239" s="1" t="s">
        <v>99</v>
      </c>
      <c r="D239" s="59"/>
      <c r="E239" s="28">
        <f t="shared" ref="E239:G239" si="103">E107</f>
        <v>262.83333333333331</v>
      </c>
      <c r="F239" s="28">
        <f t="shared" si="103"/>
        <v>354.83333333333331</v>
      </c>
      <c r="G239" s="28">
        <f t="shared" si="103"/>
        <v>173.21446759259257</v>
      </c>
      <c r="H239" s="59"/>
      <c r="I239" s="59"/>
      <c r="J239" s="59"/>
      <c r="K239" s="59"/>
      <c r="L239" s="59"/>
      <c r="M239" s="59"/>
      <c r="N239" s="59"/>
      <c r="O239" s="59"/>
      <c r="P239" s="59"/>
      <c r="Q239" s="59"/>
    </row>
    <row r="240" spans="2:17" hidden="1" outlineLevel="2" x14ac:dyDescent="0.2"/>
    <row r="241" spans="2:17" outlineLevel="1" collapsed="1" x14ac:dyDescent="0.2">
      <c r="B241" s="40" t="s">
        <v>199</v>
      </c>
      <c r="C241" s="41" t="s">
        <v>190</v>
      </c>
      <c r="D241" s="42"/>
      <c r="E241" s="42"/>
      <c r="F241" s="42"/>
      <c r="G241" s="42"/>
      <c r="H241" s="42"/>
      <c r="I241" s="42"/>
      <c r="J241" s="42"/>
      <c r="K241" s="42"/>
      <c r="L241" s="42"/>
      <c r="M241" s="42"/>
      <c r="N241" s="42"/>
      <c r="O241" s="42"/>
      <c r="P241" s="42"/>
      <c r="Q241" s="43"/>
    </row>
    <row r="242" spans="2:17" hidden="1" outlineLevel="2" x14ac:dyDescent="0.2">
      <c r="B242" s="1" t="s">
        <v>88</v>
      </c>
      <c r="D242" s="59"/>
      <c r="E242" s="28">
        <f>SUM(H242:J242)</f>
        <v>1388.6788427336328</v>
      </c>
      <c r="F242" s="28">
        <f>SUM(K242:P242)</f>
        <v>1525.8641323132529</v>
      </c>
      <c r="G242" s="59"/>
      <c r="H242" s="28">
        <f>H168</f>
        <v>290.92761998170323</v>
      </c>
      <c r="I242" s="28">
        <f t="shared" ref="I242:P242" si="104">I168</f>
        <v>445.40101279856481</v>
      </c>
      <c r="J242" s="28">
        <f t="shared" si="104"/>
        <v>652.35020995336492</v>
      </c>
      <c r="K242" s="28">
        <f t="shared" si="104"/>
        <v>323.09757068523857</v>
      </c>
      <c r="L242" s="28">
        <f t="shared" si="104"/>
        <v>225.66623786125035</v>
      </c>
      <c r="M242" s="28">
        <f t="shared" si="104"/>
        <v>326.79409443825921</v>
      </c>
      <c r="N242" s="28">
        <f t="shared" si="104"/>
        <v>305.02145067368326</v>
      </c>
      <c r="O242" s="28">
        <f t="shared" si="104"/>
        <v>137.04280252823864</v>
      </c>
      <c r="P242" s="28">
        <f t="shared" si="104"/>
        <v>208.24197612658273</v>
      </c>
      <c r="Q242" s="59"/>
    </row>
    <row r="243" spans="2:17" hidden="1" outlineLevel="2" x14ac:dyDescent="0.2">
      <c r="B243" s="1" t="s">
        <v>89</v>
      </c>
      <c r="D243" s="59"/>
      <c r="E243" s="28">
        <f t="shared" ref="E243:E253" si="105">SUM(H243:J243)</f>
        <v>1388.6788427336328</v>
      </c>
      <c r="F243" s="28">
        <f t="shared" ref="F243:F253" si="106">SUM(K243:P243)</f>
        <v>1525.8641323132529</v>
      </c>
      <c r="G243" s="59"/>
      <c r="H243" s="28">
        <f t="shared" ref="H243:P243" si="107">H169</f>
        <v>290.92761998170323</v>
      </c>
      <c r="I243" s="28">
        <f t="shared" si="107"/>
        <v>445.40101279856481</v>
      </c>
      <c r="J243" s="28">
        <f t="shared" si="107"/>
        <v>652.35020995336492</v>
      </c>
      <c r="K243" s="28">
        <f t="shared" si="107"/>
        <v>323.09757068523857</v>
      </c>
      <c r="L243" s="28">
        <f t="shared" si="107"/>
        <v>225.66623786125035</v>
      </c>
      <c r="M243" s="28">
        <f t="shared" si="107"/>
        <v>326.79409443825921</v>
      </c>
      <c r="N243" s="28">
        <f t="shared" si="107"/>
        <v>305.02145067368326</v>
      </c>
      <c r="O243" s="28">
        <f t="shared" si="107"/>
        <v>137.04280252823864</v>
      </c>
      <c r="P243" s="28">
        <f t="shared" si="107"/>
        <v>208.24197612658273</v>
      </c>
      <c r="Q243" s="59"/>
    </row>
    <row r="244" spans="2:17" hidden="1" outlineLevel="2" x14ac:dyDescent="0.2">
      <c r="B244" s="1" t="s">
        <v>90</v>
      </c>
      <c r="D244" s="59"/>
      <c r="E244" s="28">
        <f t="shared" si="105"/>
        <v>1388.6788427336328</v>
      </c>
      <c r="F244" s="28">
        <f t="shared" si="106"/>
        <v>1525.8641323132529</v>
      </c>
      <c r="G244" s="59"/>
      <c r="H244" s="28">
        <f t="shared" ref="H244:P244" si="108">H170</f>
        <v>290.92761998170323</v>
      </c>
      <c r="I244" s="28">
        <f t="shared" si="108"/>
        <v>445.40101279856481</v>
      </c>
      <c r="J244" s="28">
        <f t="shared" si="108"/>
        <v>652.35020995336492</v>
      </c>
      <c r="K244" s="28">
        <f t="shared" si="108"/>
        <v>323.09757068523857</v>
      </c>
      <c r="L244" s="28">
        <f t="shared" si="108"/>
        <v>225.66623786125035</v>
      </c>
      <c r="M244" s="28">
        <f t="shared" si="108"/>
        <v>326.79409443825921</v>
      </c>
      <c r="N244" s="28">
        <f t="shared" si="108"/>
        <v>305.02145067368326</v>
      </c>
      <c r="O244" s="28">
        <f t="shared" si="108"/>
        <v>137.04280252823864</v>
      </c>
      <c r="P244" s="28">
        <f t="shared" si="108"/>
        <v>208.24197612658273</v>
      </c>
      <c r="Q244" s="59"/>
    </row>
    <row r="245" spans="2:17" hidden="1" outlineLevel="2" x14ac:dyDescent="0.2">
      <c r="B245" s="1" t="s">
        <v>91</v>
      </c>
      <c r="D245" s="59"/>
      <c r="E245" s="28">
        <f t="shared" si="105"/>
        <v>1388.6788427336328</v>
      </c>
      <c r="F245" s="28">
        <f t="shared" si="106"/>
        <v>1525.8641323132529</v>
      </c>
      <c r="G245" s="59"/>
      <c r="H245" s="28">
        <f t="shared" ref="H245:P245" si="109">H171</f>
        <v>290.92761998170323</v>
      </c>
      <c r="I245" s="28">
        <f t="shared" si="109"/>
        <v>445.40101279856481</v>
      </c>
      <c r="J245" s="28">
        <f t="shared" si="109"/>
        <v>652.35020995336492</v>
      </c>
      <c r="K245" s="28">
        <f t="shared" si="109"/>
        <v>323.09757068523857</v>
      </c>
      <c r="L245" s="28">
        <f t="shared" si="109"/>
        <v>225.66623786125035</v>
      </c>
      <c r="M245" s="28">
        <f t="shared" si="109"/>
        <v>326.79409443825921</v>
      </c>
      <c r="N245" s="28">
        <f t="shared" si="109"/>
        <v>305.02145067368326</v>
      </c>
      <c r="O245" s="28">
        <f t="shared" si="109"/>
        <v>137.04280252823864</v>
      </c>
      <c r="P245" s="28">
        <f t="shared" si="109"/>
        <v>208.24197612658273</v>
      </c>
      <c r="Q245" s="59"/>
    </row>
    <row r="246" spans="2:17" hidden="1" outlineLevel="2" x14ac:dyDescent="0.2">
      <c r="B246" s="1" t="s">
        <v>92</v>
      </c>
      <c r="D246" s="59"/>
      <c r="E246" s="28">
        <f t="shared" si="105"/>
        <v>1388.6788427336328</v>
      </c>
      <c r="F246" s="28">
        <f t="shared" si="106"/>
        <v>1525.8641323132529</v>
      </c>
      <c r="G246" s="59"/>
      <c r="H246" s="28">
        <f t="shared" ref="H246:P246" si="110">H172</f>
        <v>290.92761998170323</v>
      </c>
      <c r="I246" s="28">
        <f t="shared" si="110"/>
        <v>445.40101279856481</v>
      </c>
      <c r="J246" s="28">
        <f t="shared" si="110"/>
        <v>652.35020995336492</v>
      </c>
      <c r="K246" s="28">
        <f t="shared" si="110"/>
        <v>323.09757068523857</v>
      </c>
      <c r="L246" s="28">
        <f t="shared" si="110"/>
        <v>225.66623786125035</v>
      </c>
      <c r="M246" s="28">
        <f t="shared" si="110"/>
        <v>326.79409443825921</v>
      </c>
      <c r="N246" s="28">
        <f t="shared" si="110"/>
        <v>305.02145067368326</v>
      </c>
      <c r="O246" s="28">
        <f t="shared" si="110"/>
        <v>137.04280252823864</v>
      </c>
      <c r="P246" s="28">
        <f t="shared" si="110"/>
        <v>208.24197612658273</v>
      </c>
      <c r="Q246" s="59"/>
    </row>
    <row r="247" spans="2:17" hidden="1" outlineLevel="2" x14ac:dyDescent="0.2">
      <c r="B247" s="1" t="s">
        <v>93</v>
      </c>
      <c r="D247" s="59"/>
      <c r="E247" s="28">
        <f t="shared" si="105"/>
        <v>1388.6788427336328</v>
      </c>
      <c r="F247" s="28">
        <f t="shared" si="106"/>
        <v>1525.8641323132529</v>
      </c>
      <c r="G247" s="59"/>
      <c r="H247" s="28">
        <f t="shared" ref="H247:P247" si="111">H173</f>
        <v>290.92761998170323</v>
      </c>
      <c r="I247" s="28">
        <f t="shared" si="111"/>
        <v>445.40101279856481</v>
      </c>
      <c r="J247" s="28">
        <f t="shared" si="111"/>
        <v>652.35020995336492</v>
      </c>
      <c r="K247" s="28">
        <f t="shared" si="111"/>
        <v>323.09757068523857</v>
      </c>
      <c r="L247" s="28">
        <f t="shared" si="111"/>
        <v>225.66623786125035</v>
      </c>
      <c r="M247" s="28">
        <f t="shared" si="111"/>
        <v>326.79409443825921</v>
      </c>
      <c r="N247" s="28">
        <f t="shared" si="111"/>
        <v>305.02145067368326</v>
      </c>
      <c r="O247" s="28">
        <f t="shared" si="111"/>
        <v>137.04280252823864</v>
      </c>
      <c r="P247" s="28">
        <f t="shared" si="111"/>
        <v>208.24197612658273</v>
      </c>
      <c r="Q247" s="59"/>
    </row>
    <row r="248" spans="2:17" hidden="1" outlineLevel="2" x14ac:dyDescent="0.2">
      <c r="B248" s="1" t="s">
        <v>94</v>
      </c>
      <c r="D248" s="59"/>
      <c r="E248" s="28">
        <f t="shared" si="105"/>
        <v>1388.6788427336328</v>
      </c>
      <c r="F248" s="28">
        <f t="shared" si="106"/>
        <v>1525.8641323132529</v>
      </c>
      <c r="G248" s="59"/>
      <c r="H248" s="28">
        <f t="shared" ref="H248:P248" si="112">H174</f>
        <v>290.92761998170323</v>
      </c>
      <c r="I248" s="28">
        <f t="shared" si="112"/>
        <v>445.40101279856481</v>
      </c>
      <c r="J248" s="28">
        <f t="shared" si="112"/>
        <v>652.35020995336492</v>
      </c>
      <c r="K248" s="28">
        <f t="shared" si="112"/>
        <v>323.09757068523857</v>
      </c>
      <c r="L248" s="28">
        <f t="shared" si="112"/>
        <v>225.66623786125035</v>
      </c>
      <c r="M248" s="28">
        <f t="shared" si="112"/>
        <v>326.79409443825921</v>
      </c>
      <c r="N248" s="28">
        <f t="shared" si="112"/>
        <v>305.02145067368326</v>
      </c>
      <c r="O248" s="28">
        <f t="shared" si="112"/>
        <v>137.04280252823864</v>
      </c>
      <c r="P248" s="28">
        <f t="shared" si="112"/>
        <v>208.24197612658273</v>
      </c>
      <c r="Q248" s="59"/>
    </row>
    <row r="249" spans="2:17" hidden="1" outlineLevel="2" x14ac:dyDescent="0.2">
      <c r="B249" s="1" t="s">
        <v>95</v>
      </c>
      <c r="D249" s="59"/>
      <c r="E249" s="28">
        <f t="shared" si="105"/>
        <v>1388.6788427336328</v>
      </c>
      <c r="F249" s="28">
        <f t="shared" si="106"/>
        <v>1525.8641323132529</v>
      </c>
      <c r="G249" s="59"/>
      <c r="H249" s="28">
        <f t="shared" ref="H249:P249" si="113">H175</f>
        <v>290.92761998170323</v>
      </c>
      <c r="I249" s="28">
        <f t="shared" si="113"/>
        <v>445.40101279856481</v>
      </c>
      <c r="J249" s="28">
        <f t="shared" si="113"/>
        <v>652.35020995336492</v>
      </c>
      <c r="K249" s="28">
        <f t="shared" si="113"/>
        <v>323.09757068523857</v>
      </c>
      <c r="L249" s="28">
        <f t="shared" si="113"/>
        <v>225.66623786125035</v>
      </c>
      <c r="M249" s="28">
        <f t="shared" si="113"/>
        <v>326.79409443825921</v>
      </c>
      <c r="N249" s="28">
        <f t="shared" si="113"/>
        <v>305.02145067368326</v>
      </c>
      <c r="O249" s="28">
        <f t="shared" si="113"/>
        <v>137.04280252823864</v>
      </c>
      <c r="P249" s="28">
        <f t="shared" si="113"/>
        <v>208.24197612658273</v>
      </c>
      <c r="Q249" s="59"/>
    </row>
    <row r="250" spans="2:17" hidden="1" outlineLevel="2" x14ac:dyDescent="0.2">
      <c r="B250" s="1" t="s">
        <v>96</v>
      </c>
      <c r="D250" s="59"/>
      <c r="E250" s="28">
        <f t="shared" si="105"/>
        <v>1388.6788427336328</v>
      </c>
      <c r="F250" s="28">
        <f t="shared" si="106"/>
        <v>1525.8641323132529</v>
      </c>
      <c r="G250" s="59"/>
      <c r="H250" s="28">
        <f t="shared" ref="H250:P250" si="114">H176</f>
        <v>290.92761998170323</v>
      </c>
      <c r="I250" s="28">
        <f t="shared" si="114"/>
        <v>445.40101279856481</v>
      </c>
      <c r="J250" s="28">
        <f t="shared" si="114"/>
        <v>652.35020995336492</v>
      </c>
      <c r="K250" s="28">
        <f t="shared" si="114"/>
        <v>323.09757068523857</v>
      </c>
      <c r="L250" s="28">
        <f t="shared" si="114"/>
        <v>225.66623786125035</v>
      </c>
      <c r="M250" s="28">
        <f t="shared" si="114"/>
        <v>326.79409443825921</v>
      </c>
      <c r="N250" s="28">
        <f t="shared" si="114"/>
        <v>305.02145067368326</v>
      </c>
      <c r="O250" s="28">
        <f t="shared" si="114"/>
        <v>137.04280252823864</v>
      </c>
      <c r="P250" s="28">
        <f t="shared" si="114"/>
        <v>208.24197612658273</v>
      </c>
      <c r="Q250" s="59"/>
    </row>
    <row r="251" spans="2:17" hidden="1" outlineLevel="2" x14ac:dyDescent="0.2">
      <c r="B251" s="1" t="s">
        <v>97</v>
      </c>
      <c r="D251" s="59"/>
      <c r="E251" s="28">
        <f t="shared" si="105"/>
        <v>1388.6788427336328</v>
      </c>
      <c r="F251" s="28">
        <f t="shared" si="106"/>
        <v>1525.8641323132529</v>
      </c>
      <c r="G251" s="59"/>
      <c r="H251" s="28">
        <f t="shared" ref="H251:P251" si="115">H177</f>
        <v>290.92761998170323</v>
      </c>
      <c r="I251" s="28">
        <f t="shared" si="115"/>
        <v>445.40101279856481</v>
      </c>
      <c r="J251" s="28">
        <f t="shared" si="115"/>
        <v>652.35020995336492</v>
      </c>
      <c r="K251" s="28">
        <f t="shared" si="115"/>
        <v>323.09757068523857</v>
      </c>
      <c r="L251" s="28">
        <f t="shared" si="115"/>
        <v>225.66623786125035</v>
      </c>
      <c r="M251" s="28">
        <f t="shared" si="115"/>
        <v>326.79409443825921</v>
      </c>
      <c r="N251" s="28">
        <f t="shared" si="115"/>
        <v>305.02145067368326</v>
      </c>
      <c r="O251" s="28">
        <f t="shared" si="115"/>
        <v>137.04280252823864</v>
      </c>
      <c r="P251" s="28">
        <f t="shared" si="115"/>
        <v>208.24197612658273</v>
      </c>
      <c r="Q251" s="59"/>
    </row>
    <row r="252" spans="2:17" hidden="1" outlineLevel="2" x14ac:dyDescent="0.2">
      <c r="B252" s="1" t="s">
        <v>98</v>
      </c>
      <c r="D252" s="59"/>
      <c r="E252" s="28">
        <f t="shared" si="105"/>
        <v>1388.6788427336328</v>
      </c>
      <c r="F252" s="28">
        <f t="shared" si="106"/>
        <v>1525.8641323132529</v>
      </c>
      <c r="G252" s="59"/>
      <c r="H252" s="28">
        <f t="shared" ref="H252:P252" si="116">H178</f>
        <v>290.92761998170323</v>
      </c>
      <c r="I252" s="28">
        <f t="shared" si="116"/>
        <v>445.40101279856481</v>
      </c>
      <c r="J252" s="28">
        <f t="shared" si="116"/>
        <v>652.35020995336492</v>
      </c>
      <c r="K252" s="28">
        <f t="shared" si="116"/>
        <v>323.09757068523857</v>
      </c>
      <c r="L252" s="28">
        <f t="shared" si="116"/>
        <v>225.66623786125035</v>
      </c>
      <c r="M252" s="28">
        <f t="shared" si="116"/>
        <v>326.79409443825921</v>
      </c>
      <c r="N252" s="28">
        <f t="shared" si="116"/>
        <v>305.02145067368326</v>
      </c>
      <c r="O252" s="28">
        <f t="shared" si="116"/>
        <v>137.04280252823864</v>
      </c>
      <c r="P252" s="28">
        <f t="shared" si="116"/>
        <v>208.24197612658273</v>
      </c>
      <c r="Q252" s="59"/>
    </row>
    <row r="253" spans="2:17" hidden="1" outlineLevel="2" x14ac:dyDescent="0.2">
      <c r="B253" s="1" t="s">
        <v>99</v>
      </c>
      <c r="D253" s="59"/>
      <c r="E253" s="28">
        <f t="shared" si="105"/>
        <v>1388.6788427336328</v>
      </c>
      <c r="F253" s="28">
        <f t="shared" si="106"/>
        <v>1525.8641323132529</v>
      </c>
      <c r="G253" s="59"/>
      <c r="H253" s="28">
        <f t="shared" ref="H253:P253" si="117">H179</f>
        <v>290.92761998170323</v>
      </c>
      <c r="I253" s="28">
        <f t="shared" si="117"/>
        <v>445.40101279856481</v>
      </c>
      <c r="J253" s="28">
        <f t="shared" si="117"/>
        <v>652.35020995336492</v>
      </c>
      <c r="K253" s="28">
        <f t="shared" si="117"/>
        <v>323.09757068523857</v>
      </c>
      <c r="L253" s="28">
        <f t="shared" si="117"/>
        <v>225.66623786125035</v>
      </c>
      <c r="M253" s="28">
        <f t="shared" si="117"/>
        <v>326.79409443825921</v>
      </c>
      <c r="N253" s="28">
        <f t="shared" si="117"/>
        <v>305.02145067368326</v>
      </c>
      <c r="O253" s="28">
        <f t="shared" si="117"/>
        <v>137.04280252823864</v>
      </c>
      <c r="P253" s="28">
        <f t="shared" si="117"/>
        <v>208.24197612658273</v>
      </c>
      <c r="Q253" s="59"/>
    </row>
    <row r="254" spans="2:17" hidden="1" outlineLevel="2" x14ac:dyDescent="0.2"/>
    <row r="255" spans="2:17" outlineLevel="1" collapsed="1" x14ac:dyDescent="0.2">
      <c r="B255" s="40" t="s">
        <v>203</v>
      </c>
      <c r="C255" s="41" t="s">
        <v>190</v>
      </c>
      <c r="D255" s="42"/>
      <c r="E255" s="42"/>
      <c r="F255" s="42"/>
      <c r="G255" s="42"/>
      <c r="H255" s="42"/>
      <c r="I255" s="42"/>
      <c r="J255" s="42"/>
      <c r="K255" s="42"/>
      <c r="L255" s="42"/>
      <c r="M255" s="42"/>
      <c r="N255" s="42"/>
      <c r="O255" s="42"/>
      <c r="P255" s="42"/>
      <c r="Q255" s="43"/>
    </row>
    <row r="256" spans="2:17" hidden="1" outlineLevel="2" x14ac:dyDescent="0.2">
      <c r="B256" s="1" t="s">
        <v>88</v>
      </c>
      <c r="D256" s="59"/>
      <c r="E256" s="28">
        <f>SUM(H256:J256)</f>
        <v>13119.976534814148</v>
      </c>
      <c r="F256" s="28">
        <f>SUM(K256:P256)</f>
        <v>14769.006501478732</v>
      </c>
      <c r="G256" s="59"/>
      <c r="H256" s="28">
        <f>H212</f>
        <v>2792.1043063559191</v>
      </c>
      <c r="I256" s="28">
        <f t="shared" ref="I256:P256" si="118">I212</f>
        <v>4085.3584595353714</v>
      </c>
      <c r="J256" s="28">
        <f t="shared" si="118"/>
        <v>6242.5137689228577</v>
      </c>
      <c r="K256" s="28">
        <f t="shared" si="118"/>
        <v>2997.5390383770091</v>
      </c>
      <c r="L256" s="28">
        <f t="shared" si="118"/>
        <v>2056.564236666567</v>
      </c>
      <c r="M256" s="28">
        <f t="shared" si="118"/>
        <v>2897.6816255609187</v>
      </c>
      <c r="N256" s="28">
        <f t="shared" si="118"/>
        <v>2654.5380764704778</v>
      </c>
      <c r="O256" s="28">
        <f t="shared" si="118"/>
        <v>1662.7159949147729</v>
      </c>
      <c r="P256" s="28">
        <f t="shared" si="118"/>
        <v>2499.967529488988</v>
      </c>
      <c r="Q256" s="59"/>
    </row>
    <row r="257" spans="2:17" hidden="1" outlineLevel="2" x14ac:dyDescent="0.2">
      <c r="B257" s="1" t="s">
        <v>89</v>
      </c>
      <c r="D257" s="59"/>
      <c r="E257" s="28">
        <f t="shared" ref="E257:E267" si="119">SUM(H257:J257)</f>
        <v>13119.976534814148</v>
      </c>
      <c r="F257" s="28">
        <f t="shared" ref="F257:F267" si="120">SUM(K257:P257)</f>
        <v>14769.006501478732</v>
      </c>
      <c r="G257" s="59"/>
      <c r="H257" s="28">
        <f t="shared" ref="H257:P257" si="121">H213</f>
        <v>2792.1043063559191</v>
      </c>
      <c r="I257" s="28">
        <f t="shared" si="121"/>
        <v>4085.3584595353714</v>
      </c>
      <c r="J257" s="28">
        <f t="shared" si="121"/>
        <v>6242.5137689228577</v>
      </c>
      <c r="K257" s="28">
        <f t="shared" si="121"/>
        <v>2997.5390383770091</v>
      </c>
      <c r="L257" s="28">
        <f t="shared" si="121"/>
        <v>2056.564236666567</v>
      </c>
      <c r="M257" s="28">
        <f t="shared" si="121"/>
        <v>2897.6816255609187</v>
      </c>
      <c r="N257" s="28">
        <f t="shared" si="121"/>
        <v>2654.5380764704778</v>
      </c>
      <c r="O257" s="28">
        <f t="shared" si="121"/>
        <v>1662.7159949147729</v>
      </c>
      <c r="P257" s="28">
        <f t="shared" si="121"/>
        <v>2499.967529488988</v>
      </c>
      <c r="Q257" s="59"/>
    </row>
    <row r="258" spans="2:17" hidden="1" outlineLevel="2" x14ac:dyDescent="0.2">
      <c r="B258" s="1" t="s">
        <v>90</v>
      </c>
      <c r="D258" s="59"/>
      <c r="E258" s="28">
        <f t="shared" si="119"/>
        <v>13119.976534814148</v>
      </c>
      <c r="F258" s="28">
        <f t="shared" si="120"/>
        <v>14603.173305383274</v>
      </c>
      <c r="G258" s="59"/>
      <c r="H258" s="28">
        <f t="shared" ref="H258:P258" si="122">H214</f>
        <v>2792.1043063559191</v>
      </c>
      <c r="I258" s="28">
        <f t="shared" si="122"/>
        <v>4085.3584595353714</v>
      </c>
      <c r="J258" s="28">
        <f t="shared" si="122"/>
        <v>6242.5137689228577</v>
      </c>
      <c r="K258" s="28">
        <f t="shared" si="122"/>
        <v>2971.0121442320788</v>
      </c>
      <c r="L258" s="28">
        <f t="shared" si="122"/>
        <v>2038.0366309308322</v>
      </c>
      <c r="M258" s="28">
        <f t="shared" si="122"/>
        <v>2897.6816255609187</v>
      </c>
      <c r="N258" s="28">
        <f t="shared" si="122"/>
        <v>2604.4524523861301</v>
      </c>
      <c r="O258" s="28">
        <f t="shared" si="122"/>
        <v>1645.2137212840912</v>
      </c>
      <c r="P258" s="28">
        <f t="shared" si="122"/>
        <v>2446.7767309892224</v>
      </c>
      <c r="Q258" s="59"/>
    </row>
    <row r="259" spans="2:17" hidden="1" outlineLevel="2" x14ac:dyDescent="0.2">
      <c r="B259" s="1" t="s">
        <v>91</v>
      </c>
      <c r="D259" s="59"/>
      <c r="E259" s="28">
        <f t="shared" si="119"/>
        <v>13119.976534814148</v>
      </c>
      <c r="F259" s="28">
        <f t="shared" si="120"/>
        <v>0</v>
      </c>
      <c r="G259" s="59"/>
      <c r="H259" s="28">
        <f t="shared" ref="H259:P259" si="123">H215</f>
        <v>2792.1043063559191</v>
      </c>
      <c r="I259" s="28">
        <f t="shared" si="123"/>
        <v>4085.3584595353714</v>
      </c>
      <c r="J259" s="28">
        <f t="shared" si="123"/>
        <v>6242.5137689228577</v>
      </c>
      <c r="K259" s="28">
        <f t="shared" si="123"/>
        <v>0</v>
      </c>
      <c r="L259" s="28">
        <f t="shared" si="123"/>
        <v>0</v>
      </c>
      <c r="M259" s="28">
        <f t="shared" si="123"/>
        <v>0</v>
      </c>
      <c r="N259" s="28">
        <f t="shared" si="123"/>
        <v>0</v>
      </c>
      <c r="O259" s="28">
        <f t="shared" si="123"/>
        <v>0</v>
      </c>
      <c r="P259" s="28">
        <f t="shared" si="123"/>
        <v>0</v>
      </c>
      <c r="Q259" s="59"/>
    </row>
    <row r="260" spans="2:17" hidden="1" outlineLevel="2" x14ac:dyDescent="0.2">
      <c r="B260" s="1" t="s">
        <v>92</v>
      </c>
      <c r="D260" s="59"/>
      <c r="E260" s="28">
        <f t="shared" si="119"/>
        <v>13119.976534814148</v>
      </c>
      <c r="F260" s="28">
        <f t="shared" si="120"/>
        <v>22009.099283227621</v>
      </c>
      <c r="G260" s="59"/>
      <c r="H260" s="28">
        <f t="shared" ref="H260:P260" si="124">H216</f>
        <v>2792.1043063559191</v>
      </c>
      <c r="I260" s="28">
        <f t="shared" si="124"/>
        <v>4085.3584595353714</v>
      </c>
      <c r="J260" s="28">
        <f t="shared" si="124"/>
        <v>6242.5137689228577</v>
      </c>
      <c r="K260" s="28">
        <f t="shared" si="124"/>
        <v>4403.4644280582597</v>
      </c>
      <c r="L260" s="28">
        <f t="shared" si="124"/>
        <v>3038.5273406605138</v>
      </c>
      <c r="M260" s="28">
        <f t="shared" si="124"/>
        <v>4292.8616674976574</v>
      </c>
      <c r="N260" s="28">
        <f t="shared" si="124"/>
        <v>3906.6786785791942</v>
      </c>
      <c r="O260" s="28">
        <f t="shared" si="124"/>
        <v>2537.8296764488641</v>
      </c>
      <c r="P260" s="28">
        <f t="shared" si="124"/>
        <v>3829.7374919831309</v>
      </c>
      <c r="Q260" s="59"/>
    </row>
    <row r="261" spans="2:17" hidden="1" outlineLevel="2" x14ac:dyDescent="0.2">
      <c r="B261" s="1" t="s">
        <v>93</v>
      </c>
      <c r="D261" s="59"/>
      <c r="E261" s="28">
        <f t="shared" si="119"/>
        <v>13119.976534814148</v>
      </c>
      <c r="F261" s="28">
        <f t="shared" si="120"/>
        <v>22009.099283227621</v>
      </c>
      <c r="G261" s="59"/>
      <c r="H261" s="28">
        <f t="shared" ref="H261:P261" si="125">H217</f>
        <v>2792.1043063559191</v>
      </c>
      <c r="I261" s="28">
        <f t="shared" si="125"/>
        <v>4085.3584595353714</v>
      </c>
      <c r="J261" s="28">
        <f t="shared" si="125"/>
        <v>6242.5137689228577</v>
      </c>
      <c r="K261" s="28">
        <f t="shared" si="125"/>
        <v>4403.4644280582597</v>
      </c>
      <c r="L261" s="28">
        <f t="shared" si="125"/>
        <v>3038.5273406605138</v>
      </c>
      <c r="M261" s="28">
        <f t="shared" si="125"/>
        <v>4292.8616674976574</v>
      </c>
      <c r="N261" s="28">
        <f t="shared" si="125"/>
        <v>3906.6786785791942</v>
      </c>
      <c r="O261" s="28">
        <f t="shared" si="125"/>
        <v>2537.8296764488641</v>
      </c>
      <c r="P261" s="28">
        <f t="shared" si="125"/>
        <v>3829.7374919831309</v>
      </c>
      <c r="Q261" s="59"/>
    </row>
    <row r="262" spans="2:17" hidden="1" outlineLevel="2" x14ac:dyDescent="0.2">
      <c r="B262" s="1" t="s">
        <v>94</v>
      </c>
      <c r="D262" s="59"/>
      <c r="E262" s="28">
        <f t="shared" si="119"/>
        <v>14224.805887718876</v>
      </c>
      <c r="F262" s="28">
        <f t="shared" si="120"/>
        <v>20077.289185746791</v>
      </c>
      <c r="G262" s="59"/>
      <c r="H262" s="28">
        <f t="shared" ref="H262:P262" si="126">H218</f>
        <v>3075.5360609968006</v>
      </c>
      <c r="I262" s="28">
        <f t="shared" si="126"/>
        <v>4357.7156901710632</v>
      </c>
      <c r="J262" s="28">
        <f t="shared" si="126"/>
        <v>6791.5541365510126</v>
      </c>
      <c r="K262" s="28">
        <f t="shared" si="126"/>
        <v>4032.0879100292495</v>
      </c>
      <c r="L262" s="28">
        <f t="shared" si="126"/>
        <v>2779.1408603602263</v>
      </c>
      <c r="M262" s="28">
        <f t="shared" si="126"/>
        <v>3917.236271591612</v>
      </c>
      <c r="N262" s="28">
        <f t="shared" si="126"/>
        <v>3581.1221220309289</v>
      </c>
      <c r="O262" s="28">
        <f t="shared" si="126"/>
        <v>2310.3001192500001</v>
      </c>
      <c r="P262" s="28">
        <f t="shared" si="126"/>
        <v>3457.4019024847712</v>
      </c>
      <c r="Q262" s="59"/>
    </row>
    <row r="263" spans="2:17" hidden="1" outlineLevel="2" x14ac:dyDescent="0.2">
      <c r="B263" s="1" t="s">
        <v>95</v>
      </c>
      <c r="D263" s="59"/>
      <c r="E263" s="28">
        <f t="shared" si="119"/>
        <v>14224.805887718876</v>
      </c>
      <c r="F263" s="28">
        <f t="shared" si="120"/>
        <v>20077.289185746791</v>
      </c>
      <c r="G263" s="59"/>
      <c r="H263" s="28">
        <f t="shared" ref="H263:P263" si="127">H219</f>
        <v>3075.5360609968006</v>
      </c>
      <c r="I263" s="28">
        <f t="shared" si="127"/>
        <v>4357.7156901710632</v>
      </c>
      <c r="J263" s="28">
        <f t="shared" si="127"/>
        <v>6791.5541365510126</v>
      </c>
      <c r="K263" s="28">
        <f t="shared" si="127"/>
        <v>4032.0879100292495</v>
      </c>
      <c r="L263" s="28">
        <f t="shared" si="127"/>
        <v>2779.1408603602263</v>
      </c>
      <c r="M263" s="28">
        <f t="shared" si="127"/>
        <v>3917.236271591612</v>
      </c>
      <c r="N263" s="28">
        <f t="shared" si="127"/>
        <v>3581.1221220309289</v>
      </c>
      <c r="O263" s="28">
        <f t="shared" si="127"/>
        <v>2310.3001192500001</v>
      </c>
      <c r="P263" s="28">
        <f t="shared" si="127"/>
        <v>3457.4019024847712</v>
      </c>
      <c r="Q263" s="59"/>
    </row>
    <row r="264" spans="2:17" hidden="1" outlineLevel="2" x14ac:dyDescent="0.2">
      <c r="B264" s="1" t="s">
        <v>96</v>
      </c>
      <c r="D264" s="59"/>
      <c r="E264" s="28">
        <f t="shared" si="119"/>
        <v>14224.805887718876</v>
      </c>
      <c r="F264" s="28">
        <f t="shared" si="120"/>
        <v>20077.289185746791</v>
      </c>
      <c r="G264" s="59"/>
      <c r="H264" s="28">
        <f t="shared" ref="H264:P264" si="128">H220</f>
        <v>3075.5360609968006</v>
      </c>
      <c r="I264" s="28">
        <f t="shared" si="128"/>
        <v>4357.7156901710632</v>
      </c>
      <c r="J264" s="28">
        <f t="shared" si="128"/>
        <v>6791.5541365510126</v>
      </c>
      <c r="K264" s="28">
        <f t="shared" si="128"/>
        <v>4032.0879100292495</v>
      </c>
      <c r="L264" s="28">
        <f t="shared" si="128"/>
        <v>2779.1408603602263</v>
      </c>
      <c r="M264" s="28">
        <f t="shared" si="128"/>
        <v>3917.236271591612</v>
      </c>
      <c r="N264" s="28">
        <f t="shared" si="128"/>
        <v>3581.1221220309289</v>
      </c>
      <c r="O264" s="28">
        <f t="shared" si="128"/>
        <v>2310.3001192500001</v>
      </c>
      <c r="P264" s="28">
        <f t="shared" si="128"/>
        <v>3457.4019024847712</v>
      </c>
      <c r="Q264" s="59"/>
    </row>
    <row r="265" spans="2:17" hidden="1" outlineLevel="2" x14ac:dyDescent="0.2">
      <c r="B265" s="1" t="s">
        <v>97</v>
      </c>
      <c r="D265" s="59"/>
      <c r="E265" s="28">
        <f t="shared" si="119"/>
        <v>14224.805887718876</v>
      </c>
      <c r="F265" s="28">
        <f t="shared" si="120"/>
        <v>20077.289185746791</v>
      </c>
      <c r="G265" s="59"/>
      <c r="H265" s="28">
        <f t="shared" ref="H265:P265" si="129">H221</f>
        <v>3075.5360609968006</v>
      </c>
      <c r="I265" s="28">
        <f t="shared" si="129"/>
        <v>4357.7156901710632</v>
      </c>
      <c r="J265" s="28">
        <f t="shared" si="129"/>
        <v>6791.5541365510126</v>
      </c>
      <c r="K265" s="28">
        <f t="shared" si="129"/>
        <v>4032.0879100292495</v>
      </c>
      <c r="L265" s="28">
        <f t="shared" si="129"/>
        <v>2779.1408603602263</v>
      </c>
      <c r="M265" s="28">
        <f t="shared" si="129"/>
        <v>3917.236271591612</v>
      </c>
      <c r="N265" s="28">
        <f t="shared" si="129"/>
        <v>3581.1221220309289</v>
      </c>
      <c r="O265" s="28">
        <f t="shared" si="129"/>
        <v>2310.3001192500001</v>
      </c>
      <c r="P265" s="28">
        <f t="shared" si="129"/>
        <v>3457.4019024847712</v>
      </c>
      <c r="Q265" s="59"/>
    </row>
    <row r="266" spans="2:17" hidden="1" outlineLevel="2" x14ac:dyDescent="0.2">
      <c r="B266" s="1" t="s">
        <v>98</v>
      </c>
      <c r="D266" s="59"/>
      <c r="E266" s="28">
        <f t="shared" si="119"/>
        <v>14224.805887718876</v>
      </c>
      <c r="F266" s="28">
        <f t="shared" si="120"/>
        <v>20077.289185746791</v>
      </c>
      <c r="G266" s="59"/>
      <c r="H266" s="28">
        <f t="shared" ref="H266:P266" si="130">H222</f>
        <v>3075.5360609968006</v>
      </c>
      <c r="I266" s="28">
        <f t="shared" si="130"/>
        <v>4357.7156901710632</v>
      </c>
      <c r="J266" s="28">
        <f t="shared" si="130"/>
        <v>6791.5541365510126</v>
      </c>
      <c r="K266" s="28">
        <f t="shared" si="130"/>
        <v>4032.0879100292495</v>
      </c>
      <c r="L266" s="28">
        <f t="shared" si="130"/>
        <v>2779.1408603602263</v>
      </c>
      <c r="M266" s="28">
        <f t="shared" si="130"/>
        <v>3917.236271591612</v>
      </c>
      <c r="N266" s="28">
        <f t="shared" si="130"/>
        <v>3581.1221220309289</v>
      </c>
      <c r="O266" s="28">
        <f t="shared" si="130"/>
        <v>2310.3001192500001</v>
      </c>
      <c r="P266" s="28">
        <f t="shared" si="130"/>
        <v>3457.4019024847712</v>
      </c>
      <c r="Q266" s="59"/>
    </row>
    <row r="267" spans="2:17" hidden="1" outlineLevel="2" x14ac:dyDescent="0.2">
      <c r="B267" s="1" t="s">
        <v>99</v>
      </c>
      <c r="D267" s="59"/>
      <c r="E267" s="28">
        <f t="shared" si="119"/>
        <v>14224.805887718876</v>
      </c>
      <c r="F267" s="28">
        <f t="shared" si="120"/>
        <v>20077.289185746791</v>
      </c>
      <c r="G267" s="59"/>
      <c r="H267" s="28">
        <f t="shared" ref="H267:P267" si="131">H223</f>
        <v>3075.5360609968006</v>
      </c>
      <c r="I267" s="28">
        <f t="shared" si="131"/>
        <v>4357.7156901710632</v>
      </c>
      <c r="J267" s="28">
        <f t="shared" si="131"/>
        <v>6791.5541365510126</v>
      </c>
      <c r="K267" s="28">
        <f t="shared" si="131"/>
        <v>4032.0879100292495</v>
      </c>
      <c r="L267" s="28">
        <f t="shared" si="131"/>
        <v>2779.1408603602263</v>
      </c>
      <c r="M267" s="28">
        <f t="shared" si="131"/>
        <v>3917.236271591612</v>
      </c>
      <c r="N267" s="28">
        <f t="shared" si="131"/>
        <v>3581.1221220309289</v>
      </c>
      <c r="O267" s="28">
        <f t="shared" si="131"/>
        <v>2310.3001192500001</v>
      </c>
      <c r="P267" s="28">
        <f t="shared" si="131"/>
        <v>3457.4019024847712</v>
      </c>
      <c r="Q267" s="59"/>
    </row>
    <row r="268" spans="2:17" hidden="1" outlineLevel="2" x14ac:dyDescent="0.2"/>
    <row r="269" spans="2:17" outlineLevel="1" collapsed="1" x14ac:dyDescent="0.2">
      <c r="B269" s="40" t="s">
        <v>183</v>
      </c>
      <c r="C269" s="41" t="s">
        <v>190</v>
      </c>
      <c r="D269" s="42"/>
      <c r="E269" s="42"/>
      <c r="F269" s="42"/>
      <c r="G269" s="42"/>
      <c r="H269" s="42"/>
      <c r="I269" s="42"/>
      <c r="J269" s="42"/>
      <c r="K269" s="42"/>
      <c r="L269" s="42"/>
      <c r="M269" s="42"/>
      <c r="N269" s="42"/>
      <c r="O269" s="42"/>
      <c r="P269" s="42"/>
      <c r="Q269" s="43"/>
    </row>
    <row r="270" spans="2:17" hidden="1" outlineLevel="2" x14ac:dyDescent="0.2">
      <c r="B270" s="1" t="s">
        <v>88</v>
      </c>
      <c r="D270" s="28">
        <f>SUM(E270:G270)</f>
        <v>1671.3441380021884</v>
      </c>
      <c r="E270" s="28">
        <f>(E228+E242+E256)*E$63</f>
        <v>781.41175280561094</v>
      </c>
      <c r="F270" s="28">
        <f t="shared" ref="F270:G270" si="132">(F228+F242+F256)*F$63</f>
        <v>880.76933986092945</v>
      </c>
      <c r="G270" s="28">
        <f t="shared" si="132"/>
        <v>9.1630453356481478</v>
      </c>
      <c r="H270" s="59"/>
      <c r="I270" s="59"/>
      <c r="J270" s="59"/>
      <c r="K270" s="59"/>
      <c r="L270" s="59"/>
      <c r="M270" s="59"/>
      <c r="N270" s="59"/>
      <c r="O270" s="59"/>
      <c r="P270" s="59"/>
      <c r="Q270" s="59"/>
    </row>
    <row r="271" spans="2:17" hidden="1" outlineLevel="2" x14ac:dyDescent="0.2">
      <c r="B271" s="1" t="s">
        <v>89</v>
      </c>
      <c r="D271" s="28">
        <f t="shared" ref="D271:D281" si="133">SUM(E271:G271)</f>
        <v>1671.3441380021884</v>
      </c>
      <c r="E271" s="28">
        <f t="shared" ref="E271:G271" si="134">(E229+E243+E257)*E$63</f>
        <v>781.41175280561094</v>
      </c>
      <c r="F271" s="28">
        <f t="shared" si="134"/>
        <v>880.76933986092945</v>
      </c>
      <c r="G271" s="28">
        <f t="shared" si="134"/>
        <v>9.1630453356481478</v>
      </c>
      <c r="H271" s="59"/>
      <c r="I271" s="59"/>
      <c r="J271" s="59"/>
      <c r="K271" s="59"/>
      <c r="L271" s="59"/>
      <c r="M271" s="59"/>
      <c r="N271" s="59"/>
      <c r="O271" s="59"/>
      <c r="P271" s="59"/>
      <c r="Q271" s="59"/>
    </row>
    <row r="272" spans="2:17" hidden="1" outlineLevel="2" x14ac:dyDescent="0.2">
      <c r="B272" s="1" t="s">
        <v>90</v>
      </c>
      <c r="D272" s="28">
        <f t="shared" si="133"/>
        <v>1662.5715619287387</v>
      </c>
      <c r="E272" s="28">
        <f t="shared" ref="E272:G272" si="135">(E230+E244+E258)*E$63</f>
        <v>781.41175280561094</v>
      </c>
      <c r="F272" s="28">
        <f t="shared" si="135"/>
        <v>871.99676378747961</v>
      </c>
      <c r="G272" s="28">
        <f t="shared" si="135"/>
        <v>9.1630453356481478</v>
      </c>
      <c r="H272" s="59"/>
      <c r="I272" s="59"/>
      <c r="J272" s="59"/>
      <c r="K272" s="59"/>
      <c r="L272" s="59"/>
      <c r="M272" s="59"/>
      <c r="N272" s="59"/>
      <c r="O272" s="59"/>
      <c r="P272" s="59"/>
      <c r="Q272" s="59"/>
    </row>
    <row r="273" spans="1:17" hidden="1" outlineLevel="2" x14ac:dyDescent="0.2">
      <c r="B273" s="1" t="s">
        <v>91</v>
      </c>
      <c r="D273" s="28">
        <f t="shared" si="133"/>
        <v>890.06369407396346</v>
      </c>
      <c r="E273" s="28">
        <f t="shared" ref="E273:G273" si="136">(E231+E245+E259)*E$63</f>
        <v>781.41175280561094</v>
      </c>
      <c r="F273" s="28">
        <f t="shared" si="136"/>
        <v>99.488895932704409</v>
      </c>
      <c r="G273" s="28">
        <f t="shared" si="136"/>
        <v>9.1630453356481478</v>
      </c>
      <c r="H273" s="59"/>
      <c r="I273" s="59"/>
      <c r="J273" s="59"/>
      <c r="K273" s="59"/>
      <c r="L273" s="59"/>
      <c r="M273" s="59"/>
      <c r="N273" s="59"/>
      <c r="O273" s="59"/>
      <c r="P273" s="59"/>
      <c r="Q273" s="59"/>
    </row>
    <row r="274" spans="1:17" hidden="1" outlineLevel="2" x14ac:dyDescent="0.2">
      <c r="B274" s="1" t="s">
        <v>92</v>
      </c>
      <c r="D274" s="28">
        <f t="shared" si="133"/>
        <v>2054.3450461567049</v>
      </c>
      <c r="E274" s="28">
        <f t="shared" ref="E274:G274" si="137">(E232+E246+E260)*E$63</f>
        <v>781.41175280561094</v>
      </c>
      <c r="F274" s="28">
        <f t="shared" si="137"/>
        <v>1263.7702480154455</v>
      </c>
      <c r="G274" s="28">
        <f t="shared" si="137"/>
        <v>9.1630453356481478</v>
      </c>
      <c r="H274" s="59"/>
      <c r="I274" s="59"/>
      <c r="J274" s="59"/>
      <c r="K274" s="59"/>
      <c r="L274" s="59"/>
      <c r="M274" s="59"/>
      <c r="N274" s="59"/>
      <c r="O274" s="59"/>
      <c r="P274" s="59"/>
      <c r="Q274" s="59"/>
    </row>
    <row r="275" spans="1:17" hidden="1" outlineLevel="2" x14ac:dyDescent="0.2">
      <c r="B275" s="1" t="s">
        <v>93</v>
      </c>
      <c r="D275" s="28">
        <f t="shared" si="133"/>
        <v>2054.3450461567049</v>
      </c>
      <c r="E275" s="28">
        <f t="shared" ref="E275:G275" si="138">(E233+E247+E261)*E$63</f>
        <v>781.41175280561094</v>
      </c>
      <c r="F275" s="28">
        <f t="shared" si="138"/>
        <v>1263.7702480154455</v>
      </c>
      <c r="G275" s="28">
        <f t="shared" si="138"/>
        <v>9.1630453356481478</v>
      </c>
      <c r="H275" s="59"/>
      <c r="I275" s="59"/>
      <c r="J275" s="59"/>
      <c r="K275" s="59"/>
      <c r="L275" s="59"/>
      <c r="M275" s="59"/>
      <c r="N275" s="59"/>
      <c r="O275" s="59"/>
      <c r="P275" s="59"/>
      <c r="Q275" s="59"/>
    </row>
    <row r="276" spans="1:17" hidden="1" outlineLevel="2" x14ac:dyDescent="0.2">
      <c r="B276" s="1" t="s">
        <v>94</v>
      </c>
      <c r="D276" s="28">
        <f t="shared" si="133"/>
        <v>2010.5977647686288</v>
      </c>
      <c r="E276" s="28">
        <f t="shared" ref="E276:G276" si="139">(E234+E248+E262)*E$63</f>
        <v>839.85722557427107</v>
      </c>
      <c r="F276" s="28">
        <f t="shared" si="139"/>
        <v>1161.5774938587097</v>
      </c>
      <c r="G276" s="28">
        <f t="shared" si="139"/>
        <v>9.1630453356481478</v>
      </c>
      <c r="H276" s="59"/>
      <c r="I276" s="59"/>
      <c r="J276" s="59"/>
      <c r="K276" s="59"/>
      <c r="L276" s="59"/>
      <c r="M276" s="59"/>
      <c r="N276" s="59"/>
      <c r="O276" s="59"/>
      <c r="P276" s="59"/>
      <c r="Q276" s="59"/>
    </row>
    <row r="277" spans="1:17" hidden="1" outlineLevel="2" x14ac:dyDescent="0.2">
      <c r="B277" s="1" t="s">
        <v>95</v>
      </c>
      <c r="D277" s="28">
        <f t="shared" si="133"/>
        <v>2010.5977647686288</v>
      </c>
      <c r="E277" s="28">
        <f t="shared" ref="E277:G277" si="140">(E235+E249+E263)*E$63</f>
        <v>839.85722557427107</v>
      </c>
      <c r="F277" s="28">
        <f t="shared" si="140"/>
        <v>1161.5774938587097</v>
      </c>
      <c r="G277" s="28">
        <f t="shared" si="140"/>
        <v>9.1630453356481478</v>
      </c>
      <c r="H277" s="59"/>
      <c r="I277" s="59"/>
      <c r="J277" s="59"/>
      <c r="K277" s="59"/>
      <c r="L277" s="59"/>
      <c r="M277" s="59"/>
      <c r="N277" s="59"/>
      <c r="O277" s="59"/>
      <c r="P277" s="59"/>
      <c r="Q277" s="59"/>
    </row>
    <row r="278" spans="1:17" hidden="1" outlineLevel="2" x14ac:dyDescent="0.2">
      <c r="B278" s="1" t="s">
        <v>96</v>
      </c>
      <c r="D278" s="28">
        <f t="shared" si="133"/>
        <v>2010.5977647686288</v>
      </c>
      <c r="E278" s="28">
        <f t="shared" ref="E278:G278" si="141">(E236+E250+E264)*E$63</f>
        <v>839.85722557427107</v>
      </c>
      <c r="F278" s="28">
        <f t="shared" si="141"/>
        <v>1161.5774938587097</v>
      </c>
      <c r="G278" s="28">
        <f t="shared" si="141"/>
        <v>9.1630453356481478</v>
      </c>
      <c r="H278" s="59"/>
      <c r="I278" s="59"/>
      <c r="J278" s="59"/>
      <c r="K278" s="59"/>
      <c r="L278" s="59"/>
      <c r="M278" s="59"/>
      <c r="N278" s="59"/>
      <c r="O278" s="59"/>
      <c r="P278" s="59"/>
      <c r="Q278" s="59"/>
    </row>
    <row r="279" spans="1:17" hidden="1" outlineLevel="2" x14ac:dyDescent="0.2">
      <c r="B279" s="1" t="s">
        <v>97</v>
      </c>
      <c r="D279" s="28">
        <f t="shared" si="133"/>
        <v>2010.5977647686288</v>
      </c>
      <c r="E279" s="28">
        <f t="shared" ref="E279:G279" si="142">(E237+E251+E265)*E$63</f>
        <v>839.85722557427107</v>
      </c>
      <c r="F279" s="28">
        <f t="shared" si="142"/>
        <v>1161.5774938587097</v>
      </c>
      <c r="G279" s="28">
        <f t="shared" si="142"/>
        <v>9.1630453356481478</v>
      </c>
      <c r="H279" s="59"/>
      <c r="I279" s="59"/>
      <c r="J279" s="59"/>
      <c r="K279" s="59"/>
      <c r="L279" s="59"/>
      <c r="M279" s="59"/>
      <c r="N279" s="59"/>
      <c r="O279" s="59"/>
      <c r="P279" s="59"/>
      <c r="Q279" s="59"/>
    </row>
    <row r="280" spans="1:17" hidden="1" outlineLevel="2" x14ac:dyDescent="0.2">
      <c r="B280" s="1" t="s">
        <v>98</v>
      </c>
      <c r="D280" s="28">
        <f t="shared" si="133"/>
        <v>2010.5977647686288</v>
      </c>
      <c r="E280" s="28">
        <f t="shared" ref="E280:G280" si="143">(E238+E252+E266)*E$63</f>
        <v>839.85722557427107</v>
      </c>
      <c r="F280" s="28">
        <f t="shared" si="143"/>
        <v>1161.5774938587097</v>
      </c>
      <c r="G280" s="28">
        <f t="shared" si="143"/>
        <v>9.1630453356481478</v>
      </c>
      <c r="H280" s="59"/>
      <c r="I280" s="59"/>
      <c r="J280" s="59"/>
      <c r="K280" s="59"/>
      <c r="L280" s="59"/>
      <c r="M280" s="59"/>
      <c r="N280" s="59"/>
      <c r="O280" s="59"/>
      <c r="P280" s="59"/>
      <c r="Q280" s="59"/>
    </row>
    <row r="281" spans="1:17" hidden="1" outlineLevel="2" x14ac:dyDescent="0.2">
      <c r="B281" s="1" t="s">
        <v>99</v>
      </c>
      <c r="D281" s="28">
        <f t="shared" si="133"/>
        <v>2010.5977647686288</v>
      </c>
      <c r="E281" s="28">
        <f t="shared" ref="E281:G281" si="144">(E239+E253+E267)*E$63</f>
        <v>839.85722557427107</v>
      </c>
      <c r="F281" s="28">
        <f t="shared" si="144"/>
        <v>1161.5774938587097</v>
      </c>
      <c r="G281" s="28">
        <f t="shared" si="144"/>
        <v>9.1630453356481478</v>
      </c>
      <c r="H281" s="59"/>
      <c r="I281" s="59"/>
      <c r="J281" s="59"/>
      <c r="K281" s="59"/>
      <c r="L281" s="59"/>
      <c r="M281" s="59"/>
      <c r="N281" s="59"/>
      <c r="O281" s="59"/>
      <c r="P281" s="59"/>
      <c r="Q281" s="59"/>
    </row>
    <row r="282" spans="1:17" hidden="1" outlineLevel="2" x14ac:dyDescent="0.2"/>
    <row r="283" spans="1:17" outlineLevel="1" x14ac:dyDescent="0.2">
      <c r="B283" s="61" t="s">
        <v>205</v>
      </c>
      <c r="C283" s="64" t="s">
        <v>190</v>
      </c>
      <c r="D283" s="65"/>
      <c r="E283" s="65"/>
      <c r="F283" s="65"/>
      <c r="G283" s="65"/>
      <c r="H283" s="65"/>
      <c r="I283" s="65"/>
      <c r="J283" s="65"/>
      <c r="K283" s="65"/>
      <c r="L283" s="65"/>
      <c r="M283" s="65"/>
      <c r="N283" s="65"/>
      <c r="O283" s="65"/>
      <c r="P283" s="65"/>
      <c r="Q283" s="66"/>
    </row>
    <row r="284" spans="1:17" outlineLevel="2" x14ac:dyDescent="0.2">
      <c r="A284" s="60" t="s">
        <v>191</v>
      </c>
      <c r="B284" s="1" t="s">
        <v>88</v>
      </c>
      <c r="D284" s="68">
        <f>SUM(E284:G284)</f>
        <v>33265.751283601217</v>
      </c>
      <c r="E284" s="28">
        <f>E228+E242+E256+E270</f>
        <v>15552.900463686725</v>
      </c>
      <c r="F284" s="28">
        <f t="shared" ref="F284:G284" si="145">F228+F242+F256+F270</f>
        <v>17530.473306986249</v>
      </c>
      <c r="G284" s="28">
        <f t="shared" si="145"/>
        <v>182.37751292824072</v>
      </c>
      <c r="H284" s="59"/>
      <c r="I284" s="59"/>
      <c r="J284" s="59"/>
      <c r="K284" s="59"/>
      <c r="L284" s="59"/>
      <c r="M284" s="59"/>
      <c r="N284" s="59"/>
      <c r="O284" s="59"/>
      <c r="P284" s="59"/>
      <c r="Q284" s="59"/>
    </row>
    <row r="285" spans="1:17" outlineLevel="2" x14ac:dyDescent="0.2">
      <c r="A285" s="60" t="s">
        <v>191</v>
      </c>
      <c r="B285" s="1" t="s">
        <v>89</v>
      </c>
      <c r="D285" s="68">
        <f t="shared" ref="D285:D295" si="146">SUM(E285:G285)</f>
        <v>33265.751283601217</v>
      </c>
      <c r="E285" s="28">
        <f t="shared" ref="E285:G285" si="147">E229+E243+E257+E271</f>
        <v>15552.900463686725</v>
      </c>
      <c r="F285" s="28">
        <f t="shared" si="147"/>
        <v>17530.473306986249</v>
      </c>
      <c r="G285" s="28">
        <f t="shared" si="147"/>
        <v>182.37751292824072</v>
      </c>
      <c r="H285" s="59"/>
      <c r="I285" s="59"/>
      <c r="J285" s="59"/>
      <c r="K285" s="59"/>
      <c r="L285" s="59"/>
      <c r="M285" s="59"/>
      <c r="N285" s="59"/>
      <c r="O285" s="59"/>
      <c r="P285" s="59"/>
      <c r="Q285" s="59"/>
    </row>
    <row r="286" spans="1:17" outlineLevel="2" x14ac:dyDescent="0.2">
      <c r="A286" s="60" t="s">
        <v>191</v>
      </c>
      <c r="B286" s="1" t="s">
        <v>90</v>
      </c>
      <c r="D286" s="68">
        <f t="shared" si="146"/>
        <v>33091.145511432303</v>
      </c>
      <c r="E286" s="28">
        <f t="shared" ref="E286:G286" si="148">E230+E244+E258+E272</f>
        <v>15552.900463686725</v>
      </c>
      <c r="F286" s="28">
        <f t="shared" si="148"/>
        <v>17355.867534817338</v>
      </c>
      <c r="G286" s="28">
        <f t="shared" si="148"/>
        <v>182.37751292824072</v>
      </c>
      <c r="H286" s="59"/>
      <c r="I286" s="59"/>
      <c r="J286" s="59"/>
      <c r="K286" s="59"/>
      <c r="L286" s="59"/>
      <c r="M286" s="59"/>
      <c r="N286" s="59"/>
      <c r="O286" s="59"/>
      <c r="P286" s="59"/>
      <c r="Q286" s="59"/>
    </row>
    <row r="287" spans="1:17" outlineLevel="2" x14ac:dyDescent="0.2">
      <c r="A287" s="60" t="s">
        <v>191</v>
      </c>
      <c r="B287" s="1" t="s">
        <v>91</v>
      </c>
      <c r="D287" s="68">
        <f t="shared" si="146"/>
        <v>17715.464338194255</v>
      </c>
      <c r="E287" s="28">
        <f t="shared" ref="E287:G287" si="149">E231+E245+E259+E273</f>
        <v>15552.900463686725</v>
      </c>
      <c r="F287" s="28">
        <f t="shared" si="149"/>
        <v>1980.1863615792906</v>
      </c>
      <c r="G287" s="28">
        <f t="shared" si="149"/>
        <v>182.37751292824072</v>
      </c>
      <c r="H287" s="59"/>
      <c r="I287" s="59"/>
      <c r="J287" s="59"/>
      <c r="K287" s="59"/>
      <c r="L287" s="59"/>
      <c r="M287" s="59"/>
      <c r="N287" s="59"/>
      <c r="O287" s="59"/>
      <c r="P287" s="59"/>
      <c r="Q287" s="59"/>
    </row>
    <row r="288" spans="1:17" outlineLevel="2" x14ac:dyDescent="0.2">
      <c r="A288" s="60" t="s">
        <v>191</v>
      </c>
      <c r="B288" s="1" t="s">
        <v>92</v>
      </c>
      <c r="D288" s="68">
        <f t="shared" si="146"/>
        <v>40888.844973504616</v>
      </c>
      <c r="E288" s="28">
        <f t="shared" ref="E288:G288" si="150">E232+E246+E260+E274</f>
        <v>15552.900463686725</v>
      </c>
      <c r="F288" s="28">
        <f t="shared" si="150"/>
        <v>25153.566996889651</v>
      </c>
      <c r="G288" s="28">
        <f t="shared" si="150"/>
        <v>182.37751292824072</v>
      </c>
      <c r="H288" s="59"/>
      <c r="I288" s="59"/>
      <c r="J288" s="59"/>
      <c r="K288" s="59"/>
      <c r="L288" s="59"/>
      <c r="M288" s="59"/>
      <c r="N288" s="59"/>
      <c r="O288" s="59"/>
      <c r="P288" s="59"/>
      <c r="Q288" s="59"/>
    </row>
    <row r="289" spans="1:17" outlineLevel="2" x14ac:dyDescent="0.2">
      <c r="A289" s="60" t="s">
        <v>191</v>
      </c>
      <c r="B289" s="1" t="s">
        <v>93</v>
      </c>
      <c r="D289" s="68">
        <f t="shared" si="146"/>
        <v>40888.844973504616</v>
      </c>
      <c r="E289" s="28">
        <f t="shared" ref="E289:G289" si="151">E233+E247+E261+E275</f>
        <v>15552.900463686725</v>
      </c>
      <c r="F289" s="28">
        <f t="shared" si="151"/>
        <v>25153.566996889651</v>
      </c>
      <c r="G289" s="28">
        <f t="shared" si="151"/>
        <v>182.37751292824072</v>
      </c>
      <c r="H289" s="59"/>
      <c r="I289" s="59"/>
      <c r="J289" s="59"/>
      <c r="K289" s="59"/>
      <c r="L289" s="59"/>
      <c r="M289" s="59"/>
      <c r="N289" s="59"/>
      <c r="O289" s="59"/>
      <c r="P289" s="59"/>
      <c r="Q289" s="59"/>
    </row>
    <row r="290" spans="1:17" outlineLevel="2" x14ac:dyDescent="0.2">
      <c r="A290" s="60" t="s">
        <v>191</v>
      </c>
      <c r="B290" s="1" t="s">
        <v>94</v>
      </c>
      <c r="D290" s="68">
        <f t="shared" si="146"/>
        <v>40018.116947540446</v>
      </c>
      <c r="E290" s="28">
        <f t="shared" ref="E290:G290" si="152">E234+E248+E262+E276</f>
        <v>16716.175289360115</v>
      </c>
      <c r="F290" s="28">
        <f t="shared" si="152"/>
        <v>23119.564145252087</v>
      </c>
      <c r="G290" s="28">
        <f t="shared" si="152"/>
        <v>182.37751292824072</v>
      </c>
      <c r="H290" s="59"/>
      <c r="I290" s="59"/>
      <c r="J290" s="59"/>
      <c r="K290" s="59"/>
      <c r="L290" s="59"/>
      <c r="M290" s="59"/>
      <c r="N290" s="59"/>
      <c r="O290" s="59"/>
      <c r="P290" s="59"/>
      <c r="Q290" s="59"/>
    </row>
    <row r="291" spans="1:17" outlineLevel="2" x14ac:dyDescent="0.2">
      <c r="A291" s="60" t="s">
        <v>191</v>
      </c>
      <c r="B291" s="1" t="s">
        <v>95</v>
      </c>
      <c r="D291" s="68">
        <f t="shared" si="146"/>
        <v>40018.116947540446</v>
      </c>
      <c r="E291" s="28">
        <f t="shared" ref="E291:G291" si="153">E235+E249+E263+E277</f>
        <v>16716.175289360115</v>
      </c>
      <c r="F291" s="28">
        <f t="shared" si="153"/>
        <v>23119.564145252087</v>
      </c>
      <c r="G291" s="28">
        <f t="shared" si="153"/>
        <v>182.37751292824072</v>
      </c>
      <c r="H291" s="59"/>
      <c r="I291" s="59"/>
      <c r="J291" s="59"/>
      <c r="K291" s="59"/>
      <c r="L291" s="59"/>
      <c r="M291" s="59"/>
      <c r="N291" s="59"/>
      <c r="O291" s="59"/>
      <c r="P291" s="59"/>
      <c r="Q291" s="59"/>
    </row>
    <row r="292" spans="1:17" outlineLevel="2" x14ac:dyDescent="0.2">
      <c r="A292" s="60" t="s">
        <v>191</v>
      </c>
      <c r="B292" s="1" t="s">
        <v>96</v>
      </c>
      <c r="D292" s="68">
        <f t="shared" si="146"/>
        <v>40018.116947540446</v>
      </c>
      <c r="E292" s="28">
        <f t="shared" ref="E292:G292" si="154">E236+E250+E264+E278</f>
        <v>16716.175289360115</v>
      </c>
      <c r="F292" s="28">
        <f t="shared" si="154"/>
        <v>23119.564145252087</v>
      </c>
      <c r="G292" s="28">
        <f t="shared" si="154"/>
        <v>182.37751292824072</v>
      </c>
      <c r="H292" s="59"/>
      <c r="I292" s="59"/>
      <c r="J292" s="59"/>
      <c r="K292" s="59"/>
      <c r="L292" s="59"/>
      <c r="M292" s="59"/>
      <c r="N292" s="59"/>
      <c r="O292" s="59"/>
      <c r="P292" s="59"/>
      <c r="Q292" s="59"/>
    </row>
    <row r="293" spans="1:17" outlineLevel="2" x14ac:dyDescent="0.2">
      <c r="A293" s="60" t="s">
        <v>191</v>
      </c>
      <c r="B293" s="1" t="s">
        <v>97</v>
      </c>
      <c r="D293" s="68">
        <f t="shared" si="146"/>
        <v>40018.116947540446</v>
      </c>
      <c r="E293" s="28">
        <f t="shared" ref="E293:G293" si="155">E237+E251+E265+E279</f>
        <v>16716.175289360115</v>
      </c>
      <c r="F293" s="28">
        <f t="shared" si="155"/>
        <v>23119.564145252087</v>
      </c>
      <c r="G293" s="28">
        <f t="shared" si="155"/>
        <v>182.37751292824072</v>
      </c>
      <c r="H293" s="59"/>
      <c r="I293" s="59"/>
      <c r="J293" s="59"/>
      <c r="K293" s="59"/>
      <c r="L293" s="59"/>
      <c r="M293" s="59"/>
      <c r="N293" s="59"/>
      <c r="O293" s="59"/>
      <c r="P293" s="59"/>
      <c r="Q293" s="59"/>
    </row>
    <row r="294" spans="1:17" outlineLevel="2" x14ac:dyDescent="0.2">
      <c r="A294" s="60" t="s">
        <v>191</v>
      </c>
      <c r="B294" s="1" t="s">
        <v>98</v>
      </c>
      <c r="D294" s="68">
        <f t="shared" si="146"/>
        <v>40018.116947540446</v>
      </c>
      <c r="E294" s="28">
        <f t="shared" ref="E294:G294" si="156">E238+E252+E266+E280</f>
        <v>16716.175289360115</v>
      </c>
      <c r="F294" s="28">
        <f t="shared" si="156"/>
        <v>23119.564145252087</v>
      </c>
      <c r="G294" s="28">
        <f t="shared" si="156"/>
        <v>182.37751292824072</v>
      </c>
      <c r="H294" s="59"/>
      <c r="I294" s="59"/>
      <c r="J294" s="59"/>
      <c r="K294" s="59"/>
      <c r="L294" s="59"/>
      <c r="M294" s="59"/>
      <c r="N294" s="59"/>
      <c r="O294" s="59"/>
      <c r="P294" s="59"/>
      <c r="Q294" s="59"/>
    </row>
    <row r="295" spans="1:17" outlineLevel="2" x14ac:dyDescent="0.2">
      <c r="A295" s="60" t="s">
        <v>191</v>
      </c>
      <c r="B295" s="1" t="s">
        <v>99</v>
      </c>
      <c r="D295" s="68">
        <f t="shared" si="146"/>
        <v>40018.116947540446</v>
      </c>
      <c r="E295" s="28">
        <f t="shared" ref="E295:G295" si="157">E239+E253+E267+E281</f>
        <v>16716.175289360115</v>
      </c>
      <c r="F295" s="28">
        <f t="shared" si="157"/>
        <v>23119.564145252087</v>
      </c>
      <c r="G295" s="28">
        <f t="shared" si="157"/>
        <v>182.37751292824072</v>
      </c>
      <c r="H295" s="59"/>
      <c r="I295" s="59"/>
      <c r="J295" s="59"/>
      <c r="K295" s="59"/>
      <c r="L295" s="59"/>
      <c r="M295" s="59"/>
      <c r="N295" s="59"/>
      <c r="O295" s="59"/>
      <c r="P295" s="59"/>
      <c r="Q295" s="59"/>
    </row>
    <row r="296" spans="1:17" outlineLevel="2" x14ac:dyDescent="0.2"/>
  </sheetData>
  <mergeCells count="6">
    <mergeCell ref="G2:G3"/>
    <mergeCell ref="C2:C3"/>
    <mergeCell ref="B2:B3"/>
    <mergeCell ref="D2:D3"/>
    <mergeCell ref="E2:E3"/>
    <mergeCell ref="F2:F3"/>
  </mergeCells>
  <phoneticPr fontId="4" type="noConversion"/>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6">
    <tabColor theme="1"/>
  </sheetPr>
  <dimension ref="A1:X206"/>
  <sheetViews>
    <sheetView showGridLines="0" workbookViewId="0">
      <pane ySplit="5" topLeftCell="A6" activePane="bottomLeft" state="frozen"/>
      <selection pane="bottomLeft" activeCell="Q18" sqref="Q18"/>
    </sheetView>
  </sheetViews>
  <sheetFormatPr defaultColWidth="0" defaultRowHeight="12.75" x14ac:dyDescent="0.2"/>
  <cols>
    <col min="1" max="1" width="2.7109375" style="1" customWidth="1"/>
    <col min="2" max="2" width="3" style="1" bestFit="1" customWidth="1"/>
    <col min="3" max="3" width="10.42578125" style="1" bestFit="1" customWidth="1"/>
    <col min="4" max="6" width="9.140625" style="1" customWidth="1"/>
    <col min="7" max="15" width="9.42578125" style="1" customWidth="1"/>
    <col min="16" max="16" width="1.42578125" style="1" customWidth="1"/>
    <col min="17" max="18" width="10.7109375" style="1" customWidth="1"/>
    <col min="19" max="19" width="1.42578125" style="1" customWidth="1"/>
    <col min="20" max="20" width="10.140625" style="1" customWidth="1"/>
    <col min="21" max="21" width="9.140625" style="1" customWidth="1"/>
    <col min="22" max="24" width="0" style="1" hidden="1" customWidth="1"/>
    <col min="25" max="16384" width="9.140625" style="1" hidden="1"/>
  </cols>
  <sheetData>
    <row r="1" spans="1:21" x14ac:dyDescent="0.2">
      <c r="P1" s="17" t="s">
        <v>206</v>
      </c>
      <c r="R1" s="14"/>
    </row>
    <row r="2" spans="1:21" ht="20.100000000000001" customHeight="1" x14ac:dyDescent="0.2">
      <c r="E2" s="87" t="str">
        <f>IF(ROUND(M4,2)=0,"Modulado","Não modulado")</f>
        <v>Modulado</v>
      </c>
      <c r="F2" s="87"/>
      <c r="M2" s="20"/>
      <c r="N2" s="75"/>
      <c r="P2" s="81"/>
      <c r="Q2" s="89" t="s">
        <v>207</v>
      </c>
      <c r="R2" s="88"/>
    </row>
    <row r="3" spans="1:21" x14ac:dyDescent="0.2">
      <c r="G3" s="1" t="s">
        <v>208</v>
      </c>
      <c r="L3" s="1" t="s">
        <v>209</v>
      </c>
      <c r="O3" s="1" t="s">
        <v>210</v>
      </c>
      <c r="Q3" s="27" t="s">
        <v>211</v>
      </c>
      <c r="R3" s="27"/>
      <c r="S3" s="27"/>
    </row>
    <row r="4" spans="1:21" x14ac:dyDescent="0.2">
      <c r="G4" s="147">
        <v>2026</v>
      </c>
      <c r="H4" s="148">
        <v>0.1</v>
      </c>
      <c r="I4" s="149">
        <v>5</v>
      </c>
      <c r="J4" s="106"/>
      <c r="L4" s="150">
        <v>0.49419990797610169</v>
      </c>
      <c r="M4" s="30">
        <f>E18-Q18</f>
        <v>0</v>
      </c>
      <c r="O4" s="148" t="s">
        <v>80</v>
      </c>
      <c r="Q4" s="180" t="s">
        <v>212</v>
      </c>
      <c r="R4" s="181"/>
    </row>
    <row r="5" spans="1:21" ht="63.75" x14ac:dyDescent="0.2">
      <c r="C5" s="18" t="s">
        <v>87</v>
      </c>
      <c r="D5" s="18" t="s">
        <v>213</v>
      </c>
      <c r="E5" s="18" t="s">
        <v>214</v>
      </c>
      <c r="F5" s="18" t="s">
        <v>215</v>
      </c>
      <c r="G5" s="146" t="s">
        <v>216</v>
      </c>
      <c r="H5" s="146" t="s">
        <v>217</v>
      </c>
      <c r="I5" s="146" t="s">
        <v>218</v>
      </c>
      <c r="J5" s="18" t="s">
        <v>219</v>
      </c>
      <c r="K5" s="18" t="s">
        <v>220</v>
      </c>
      <c r="L5" s="146" t="s">
        <v>221</v>
      </c>
      <c r="M5" s="18" t="s">
        <v>222</v>
      </c>
      <c r="N5" s="18" t="s">
        <v>223</v>
      </c>
      <c r="O5" s="146" t="s">
        <v>224</v>
      </c>
      <c r="P5" s="2"/>
      <c r="Q5" s="79" t="s">
        <v>225</v>
      </c>
      <c r="R5" s="79" t="s">
        <v>226</v>
      </c>
      <c r="S5" s="2"/>
      <c r="T5" s="79" t="s">
        <v>227</v>
      </c>
    </row>
    <row r="6" spans="1:21" x14ac:dyDescent="0.2">
      <c r="A6" s="1">
        <f>DAY(EOMONTH(DATE($G$4,B6,1),0))</f>
        <v>31</v>
      </c>
      <c r="B6" s="1">
        <v>1</v>
      </c>
      <c r="C6" s="17" t="s">
        <v>88</v>
      </c>
      <c r="D6" s="4">
        <f>E6*(1-50%)</f>
        <v>42.5</v>
      </c>
      <c r="E6" s="4">
        <v>85</v>
      </c>
      <c r="F6" s="4">
        <f>E6*(1+50%)</f>
        <v>127.5</v>
      </c>
      <c r="G6" s="100">
        <f>'Consumo Energia'!D284/24/A6</f>
        <v>44.712031295162923</v>
      </c>
      <c r="H6" s="32">
        <f t="shared" ref="H6:H17" si="0">G6*H$4</f>
        <v>4.4712031295162928</v>
      </c>
      <c r="I6" s="32">
        <f>I$4</f>
        <v>5</v>
      </c>
      <c r="J6" s="32">
        <f>MAX(H6,I6)</f>
        <v>5</v>
      </c>
      <c r="K6" s="94">
        <f>G6+J6</f>
        <v>49.712031295162923</v>
      </c>
      <c r="L6" s="32">
        <f>K6*$L$4</f>
        <v>24.567681291374605</v>
      </c>
      <c r="M6" s="32">
        <f>K6+L6</f>
        <v>74.279712586537528</v>
      </c>
      <c r="N6" s="4">
        <f t="shared" ref="N6:N17" si="1">M6/AVERAGE(M$6:M$17)</f>
        <v>0.89683848950942102</v>
      </c>
      <c r="O6" s="19">
        <f>INDEX(PLD!U5:X5,,MATCH(O$4,PLD!$U$4:$X$4,0))</f>
        <v>1.1227730036499841</v>
      </c>
      <c r="P6" s="77"/>
      <c r="Q6" s="32">
        <f t="shared" ref="Q6:Q17" si="2">MIN(MAX($D6,MAX(O6*M6,K6)),$F6)</f>
        <v>83.399256011044272</v>
      </c>
      <c r="R6" s="32">
        <f>Q18</f>
        <v>84.999999999999986</v>
      </c>
      <c r="S6" s="78"/>
      <c r="T6" s="91">
        <f t="shared" ref="T6:T18" si="3">Q6/G6-1</f>
        <v>0.86525312304624924</v>
      </c>
      <c r="U6" s="32"/>
    </row>
    <row r="7" spans="1:21" x14ac:dyDescent="0.2">
      <c r="A7" s="1">
        <f t="shared" ref="A7:A17" si="4">DAY(EOMONTH(DATE($G$4,B7,1),0))</f>
        <v>28</v>
      </c>
      <c r="B7" s="1">
        <f>B6+1</f>
        <v>2</v>
      </c>
      <c r="C7" s="21" t="s">
        <v>89</v>
      </c>
      <c r="D7" s="22">
        <f>D6</f>
        <v>42.5</v>
      </c>
      <c r="E7" s="22">
        <f t="shared" ref="E7:F17" si="5">E6</f>
        <v>85</v>
      </c>
      <c r="F7" s="22">
        <f t="shared" si="5"/>
        <v>127.5</v>
      </c>
      <c r="G7" s="101">
        <f>'Consumo Energia'!D285/24/A7</f>
        <v>49.502606076787522</v>
      </c>
      <c r="H7" s="35">
        <f t="shared" si="0"/>
        <v>4.9502606076787528</v>
      </c>
      <c r="I7" s="35">
        <f t="shared" ref="I7:I17" si="6">I$4</f>
        <v>5</v>
      </c>
      <c r="J7" s="35">
        <f t="shared" ref="J7:J17" si="7">MAX(H7,I7)</f>
        <v>5</v>
      </c>
      <c r="K7" s="95">
        <f t="shared" ref="K7:K17" si="8">G7+J7</f>
        <v>54.502606076787522</v>
      </c>
      <c r="L7" s="35">
        <f t="shared" ref="L7:L17" si="9">K7*$L$4</f>
        <v>26.935182907606116</v>
      </c>
      <c r="M7" s="35">
        <f t="shared" ref="M7:M17" si="10">K7+L7</f>
        <v>81.437788984393634</v>
      </c>
      <c r="N7" s="22">
        <f t="shared" si="1"/>
        <v>0.98326368154240429</v>
      </c>
      <c r="O7" s="23">
        <f>INDEX(PLD!U6:X6,,MATCH(O$4,PLD!$U$4:$X$4,0))</f>
        <v>0.85428387911213111</v>
      </c>
      <c r="P7" s="77"/>
      <c r="Q7" s="35">
        <f t="shared" si="2"/>
        <v>69.570990279902972</v>
      </c>
      <c r="R7" s="35">
        <f>R6</f>
        <v>84.999999999999986</v>
      </c>
      <c r="S7" s="78"/>
      <c r="T7" s="92">
        <f t="shared" si="3"/>
        <v>0.40540055955813203</v>
      </c>
      <c r="U7" s="32"/>
    </row>
    <row r="8" spans="1:21" x14ac:dyDescent="0.2">
      <c r="A8" s="1">
        <f t="shared" si="4"/>
        <v>31</v>
      </c>
      <c r="B8" s="1">
        <f t="shared" ref="B8:B17" si="11">B7+1</f>
        <v>3</v>
      </c>
      <c r="C8" s="17" t="s">
        <v>90</v>
      </c>
      <c r="D8" s="4">
        <f t="shared" ref="D8:D17" si="12">D7</f>
        <v>42.5</v>
      </c>
      <c r="E8" s="4">
        <f t="shared" si="5"/>
        <v>85</v>
      </c>
      <c r="F8" s="4">
        <f t="shared" si="5"/>
        <v>127.5</v>
      </c>
      <c r="G8" s="100">
        <f>'Consumo Energia'!D286/24/A8</f>
        <v>44.477346117516539</v>
      </c>
      <c r="H8" s="32">
        <f t="shared" si="0"/>
        <v>4.4477346117516543</v>
      </c>
      <c r="I8" s="32">
        <f t="shared" si="6"/>
        <v>5</v>
      </c>
      <c r="J8" s="32">
        <f t="shared" si="7"/>
        <v>5</v>
      </c>
      <c r="K8" s="94">
        <f t="shared" si="8"/>
        <v>49.477346117516539</v>
      </c>
      <c r="L8" s="32">
        <f t="shared" si="9"/>
        <v>24.451699898178408</v>
      </c>
      <c r="M8" s="32">
        <f t="shared" si="10"/>
        <v>73.929046015694951</v>
      </c>
      <c r="N8" s="4">
        <f t="shared" si="1"/>
        <v>0.89260461101467714</v>
      </c>
      <c r="O8" s="19">
        <f>INDEX(PLD!U7:X7,,MATCH(O$4,PLD!$U$4:$X$4,0))</f>
        <v>0.7715926110564022</v>
      </c>
      <c r="P8" s="77"/>
      <c r="Q8" s="32">
        <f t="shared" si="2"/>
        <v>57.043105648158978</v>
      </c>
      <c r="R8" s="32">
        <f t="shared" ref="R8:R17" si="13">R7</f>
        <v>84.999999999999986</v>
      </c>
      <c r="S8" s="78"/>
      <c r="T8" s="91">
        <f t="shared" si="3"/>
        <v>0.28252044304625579</v>
      </c>
      <c r="U8" s="32"/>
    </row>
    <row r="9" spans="1:21" x14ac:dyDescent="0.2">
      <c r="A9" s="1">
        <f t="shared" si="4"/>
        <v>30</v>
      </c>
      <c r="B9" s="1">
        <f t="shared" si="11"/>
        <v>4</v>
      </c>
      <c r="C9" s="21" t="s">
        <v>91</v>
      </c>
      <c r="D9" s="22">
        <f t="shared" si="12"/>
        <v>42.5</v>
      </c>
      <c r="E9" s="22">
        <f t="shared" si="5"/>
        <v>85</v>
      </c>
      <c r="F9" s="22">
        <f t="shared" si="5"/>
        <v>127.5</v>
      </c>
      <c r="G9" s="101">
        <f>'Consumo Energia'!D287/24/A9</f>
        <v>24.604811580825356</v>
      </c>
      <c r="H9" s="35">
        <f t="shared" si="0"/>
        <v>2.4604811580825356</v>
      </c>
      <c r="I9" s="35">
        <f t="shared" si="6"/>
        <v>5</v>
      </c>
      <c r="J9" s="35">
        <f t="shared" si="7"/>
        <v>5</v>
      </c>
      <c r="K9" s="95">
        <f t="shared" si="8"/>
        <v>29.604811580825356</v>
      </c>
      <c r="L9" s="35">
        <f t="shared" si="9"/>
        <v>14.630695158893721</v>
      </c>
      <c r="M9" s="35">
        <f t="shared" si="10"/>
        <v>44.235506739719078</v>
      </c>
      <c r="N9" s="22">
        <f t="shared" si="1"/>
        <v>0.53409071825519761</v>
      </c>
      <c r="O9" s="23">
        <f>INDEX(PLD!U8:X8,,MATCH(O$4,PLD!$U$4:$X$4,0))</f>
        <v>0.73530799428604132</v>
      </c>
      <c r="P9" s="77"/>
      <c r="Q9" s="35">
        <f t="shared" si="2"/>
        <v>42.5</v>
      </c>
      <c r="R9" s="35">
        <f t="shared" si="13"/>
        <v>84.999999999999986</v>
      </c>
      <c r="S9" s="78"/>
      <c r="T9" s="92">
        <f t="shared" si="3"/>
        <v>0.727304428257457</v>
      </c>
      <c r="U9" s="32"/>
    </row>
    <row r="10" spans="1:21" x14ac:dyDescent="0.2">
      <c r="A10" s="1">
        <f t="shared" si="4"/>
        <v>31</v>
      </c>
      <c r="B10" s="1">
        <f t="shared" si="11"/>
        <v>5</v>
      </c>
      <c r="C10" s="17" t="s">
        <v>92</v>
      </c>
      <c r="D10" s="4">
        <f t="shared" si="12"/>
        <v>42.5</v>
      </c>
      <c r="E10" s="4">
        <f t="shared" si="5"/>
        <v>85</v>
      </c>
      <c r="F10" s="4">
        <f t="shared" si="5"/>
        <v>127.5</v>
      </c>
      <c r="G10" s="100">
        <f>'Consumo Energia'!D288/24/A10</f>
        <v>54.958124964387927</v>
      </c>
      <c r="H10" s="32">
        <f t="shared" si="0"/>
        <v>5.4958124964387931</v>
      </c>
      <c r="I10" s="32">
        <f t="shared" si="6"/>
        <v>5</v>
      </c>
      <c r="J10" s="32">
        <f t="shared" si="7"/>
        <v>5.4958124964387931</v>
      </c>
      <c r="K10" s="94">
        <f t="shared" si="8"/>
        <v>60.453937460826722</v>
      </c>
      <c r="L10" s="32">
        <f t="shared" si="9"/>
        <v>29.876330329933573</v>
      </c>
      <c r="M10" s="32">
        <f t="shared" si="10"/>
        <v>90.330267790760303</v>
      </c>
      <c r="N10" s="4">
        <f t="shared" si="1"/>
        <v>1.0906297036094019</v>
      </c>
      <c r="O10" s="19">
        <f>INDEX(PLD!U9:X9,,MATCH(O$4,PLD!$U$4:$X$4,0))</f>
        <v>0.88605510550496469</v>
      </c>
      <c r="P10" s="77"/>
      <c r="Q10" s="32">
        <f t="shared" si="2"/>
        <v>80.037594957633829</v>
      </c>
      <c r="R10" s="32">
        <f t="shared" si="13"/>
        <v>84.999999999999986</v>
      </c>
      <c r="S10" s="78"/>
      <c r="T10" s="91">
        <f t="shared" si="3"/>
        <v>0.45633780281800074</v>
      </c>
      <c r="U10" s="32"/>
    </row>
    <row r="11" spans="1:21" x14ac:dyDescent="0.2">
      <c r="A11" s="1">
        <f t="shared" si="4"/>
        <v>30</v>
      </c>
      <c r="B11" s="1">
        <f t="shared" si="11"/>
        <v>6</v>
      </c>
      <c r="C11" s="21" t="s">
        <v>93</v>
      </c>
      <c r="D11" s="22">
        <f t="shared" si="12"/>
        <v>42.5</v>
      </c>
      <c r="E11" s="22">
        <f t="shared" si="5"/>
        <v>85</v>
      </c>
      <c r="F11" s="22">
        <f t="shared" si="5"/>
        <v>127.5</v>
      </c>
      <c r="G11" s="101">
        <f>'Consumo Energia'!D289/24/A11</f>
        <v>56.790062463200861</v>
      </c>
      <c r="H11" s="35">
        <f t="shared" si="0"/>
        <v>5.6790062463200863</v>
      </c>
      <c r="I11" s="35">
        <f t="shared" si="6"/>
        <v>5</v>
      </c>
      <c r="J11" s="35">
        <f t="shared" si="7"/>
        <v>5.6790062463200863</v>
      </c>
      <c r="K11" s="95">
        <f t="shared" si="8"/>
        <v>62.469068709520947</v>
      </c>
      <c r="L11" s="35">
        <f t="shared" si="9"/>
        <v>30.872208007598026</v>
      </c>
      <c r="M11" s="35">
        <f t="shared" si="10"/>
        <v>93.341276717118973</v>
      </c>
      <c r="N11" s="22">
        <f t="shared" si="1"/>
        <v>1.1269840270630485</v>
      </c>
      <c r="O11" s="23">
        <f>INDEX(PLD!U10:X10,,MATCH(O$4,PLD!$U$4:$X$4,0))</f>
        <v>0.9447259418170747</v>
      </c>
      <c r="P11" s="77"/>
      <c r="Q11" s="35">
        <f t="shared" si="2"/>
        <v>88.181925556988404</v>
      </c>
      <c r="R11" s="35">
        <f t="shared" si="13"/>
        <v>84.999999999999986</v>
      </c>
      <c r="S11" s="78"/>
      <c r="T11" s="92">
        <f t="shared" si="3"/>
        <v>0.5527703568582798</v>
      </c>
      <c r="U11" s="32"/>
    </row>
    <row r="12" spans="1:21" x14ac:dyDescent="0.2">
      <c r="A12" s="1">
        <f t="shared" si="4"/>
        <v>31</v>
      </c>
      <c r="B12" s="1">
        <f t="shared" si="11"/>
        <v>7</v>
      </c>
      <c r="C12" s="17" t="s">
        <v>94</v>
      </c>
      <c r="D12" s="4">
        <f t="shared" si="12"/>
        <v>42.5</v>
      </c>
      <c r="E12" s="4">
        <f t="shared" si="5"/>
        <v>85</v>
      </c>
      <c r="F12" s="4">
        <f t="shared" si="5"/>
        <v>127.5</v>
      </c>
      <c r="G12" s="100">
        <f>'Consumo Energia'!D290/24/A12</f>
        <v>53.787791596156509</v>
      </c>
      <c r="H12" s="32">
        <f t="shared" si="0"/>
        <v>5.3787791596156511</v>
      </c>
      <c r="I12" s="32">
        <f t="shared" si="6"/>
        <v>5</v>
      </c>
      <c r="J12" s="32">
        <f t="shared" si="7"/>
        <v>5.3787791596156511</v>
      </c>
      <c r="K12" s="94">
        <f t="shared" si="8"/>
        <v>59.166570755772163</v>
      </c>
      <c r="L12" s="32">
        <f t="shared" si="9"/>
        <v>29.240113822764112</v>
      </c>
      <c r="M12" s="32">
        <f t="shared" si="10"/>
        <v>88.406684578536272</v>
      </c>
      <c r="N12" s="4">
        <f t="shared" si="1"/>
        <v>1.067404742143822</v>
      </c>
      <c r="O12" s="19">
        <f>INDEX(PLD!U11:X11,,MATCH(O$4,PLD!$U$4:$X$4,0))</f>
        <v>1.0487685218737648</v>
      </c>
      <c r="P12" s="77"/>
      <c r="Q12" s="32">
        <f t="shared" si="2"/>
        <v>92.718147909191643</v>
      </c>
      <c r="R12" s="32">
        <f t="shared" si="13"/>
        <v>84.999999999999986</v>
      </c>
      <c r="S12" s="78"/>
      <c r="T12" s="91">
        <f t="shared" si="3"/>
        <v>0.72377681175921271</v>
      </c>
      <c r="U12" s="32"/>
    </row>
    <row r="13" spans="1:21" x14ac:dyDescent="0.2">
      <c r="A13" s="1">
        <f t="shared" si="4"/>
        <v>31</v>
      </c>
      <c r="B13" s="1">
        <f t="shared" si="11"/>
        <v>8</v>
      </c>
      <c r="C13" s="21" t="s">
        <v>95</v>
      </c>
      <c r="D13" s="22">
        <f t="shared" si="12"/>
        <v>42.5</v>
      </c>
      <c r="E13" s="22">
        <f t="shared" si="5"/>
        <v>85</v>
      </c>
      <c r="F13" s="22">
        <f t="shared" si="5"/>
        <v>127.5</v>
      </c>
      <c r="G13" s="101">
        <f>'Consumo Energia'!D291/24/A13</f>
        <v>53.787791596156509</v>
      </c>
      <c r="H13" s="35">
        <f t="shared" si="0"/>
        <v>5.3787791596156511</v>
      </c>
      <c r="I13" s="35">
        <f t="shared" si="6"/>
        <v>5</v>
      </c>
      <c r="J13" s="35">
        <f t="shared" si="7"/>
        <v>5.3787791596156511</v>
      </c>
      <c r="K13" s="95">
        <f t="shared" si="8"/>
        <v>59.166570755772163</v>
      </c>
      <c r="L13" s="35">
        <f t="shared" si="9"/>
        <v>29.240113822764112</v>
      </c>
      <c r="M13" s="35">
        <f t="shared" si="10"/>
        <v>88.406684578536272</v>
      </c>
      <c r="N13" s="22">
        <f t="shared" si="1"/>
        <v>1.067404742143822</v>
      </c>
      <c r="O13" s="23">
        <f>INDEX(PLD!U12:X12,,MATCH(O$4,PLD!$U$4:$X$4,0))</f>
        <v>1.1024320301924218</v>
      </c>
      <c r="P13" s="77"/>
      <c r="Q13" s="35">
        <f t="shared" si="2"/>
        <v>97.4623607624968</v>
      </c>
      <c r="R13" s="35">
        <f t="shared" si="13"/>
        <v>84.999999999999986</v>
      </c>
      <c r="S13" s="78"/>
      <c r="T13" s="92">
        <f t="shared" si="3"/>
        <v>0.8119792218697659</v>
      </c>
      <c r="U13" s="32"/>
    </row>
    <row r="14" spans="1:21" x14ac:dyDescent="0.2">
      <c r="A14" s="1">
        <f t="shared" si="4"/>
        <v>30</v>
      </c>
      <c r="B14" s="1">
        <f t="shared" si="11"/>
        <v>9</v>
      </c>
      <c r="C14" s="17" t="s">
        <v>96</v>
      </c>
      <c r="D14" s="4">
        <f t="shared" si="12"/>
        <v>42.5</v>
      </c>
      <c r="E14" s="4">
        <f t="shared" si="5"/>
        <v>85</v>
      </c>
      <c r="F14" s="4">
        <f t="shared" si="5"/>
        <v>127.5</v>
      </c>
      <c r="G14" s="100">
        <f>'Consumo Energia'!D292/24/A14</f>
        <v>55.580717982695063</v>
      </c>
      <c r="H14" s="32">
        <f t="shared" si="0"/>
        <v>5.5580717982695065</v>
      </c>
      <c r="I14" s="32">
        <f t="shared" si="6"/>
        <v>5</v>
      </c>
      <c r="J14" s="32">
        <f t="shared" si="7"/>
        <v>5.5580717982695065</v>
      </c>
      <c r="K14" s="94">
        <f t="shared" si="8"/>
        <v>61.138789780964572</v>
      </c>
      <c r="L14" s="32">
        <f t="shared" si="9"/>
        <v>30.214784283522917</v>
      </c>
      <c r="M14" s="32">
        <f t="shared" si="10"/>
        <v>91.353574064487489</v>
      </c>
      <c r="N14" s="4">
        <f t="shared" si="1"/>
        <v>1.1029849002152829</v>
      </c>
      <c r="O14" s="19">
        <f>INDEX(PLD!U13:X13,,MATCH(O$4,PLD!$U$4:$X$4,0))</f>
        <v>1.2190230685238912</v>
      </c>
      <c r="P14" s="77"/>
      <c r="Q14" s="32">
        <f t="shared" si="2"/>
        <v>111.3621141767161</v>
      </c>
      <c r="R14" s="32">
        <f t="shared" si="13"/>
        <v>84.999999999999986</v>
      </c>
      <c r="S14" s="78"/>
      <c r="T14" s="91">
        <f t="shared" si="3"/>
        <v>1.0036105724900577</v>
      </c>
      <c r="U14" s="32"/>
    </row>
    <row r="15" spans="1:21" x14ac:dyDescent="0.2">
      <c r="A15" s="1">
        <f t="shared" si="4"/>
        <v>31</v>
      </c>
      <c r="B15" s="1">
        <f t="shared" si="11"/>
        <v>10</v>
      </c>
      <c r="C15" s="21" t="s">
        <v>97</v>
      </c>
      <c r="D15" s="22">
        <f t="shared" si="12"/>
        <v>42.5</v>
      </c>
      <c r="E15" s="22">
        <f t="shared" si="5"/>
        <v>85</v>
      </c>
      <c r="F15" s="22">
        <f t="shared" si="5"/>
        <v>127.5</v>
      </c>
      <c r="G15" s="101">
        <f>'Consumo Energia'!D293/24/A15</f>
        <v>53.787791596156509</v>
      </c>
      <c r="H15" s="35">
        <f t="shared" si="0"/>
        <v>5.3787791596156511</v>
      </c>
      <c r="I15" s="35">
        <f t="shared" si="6"/>
        <v>5</v>
      </c>
      <c r="J15" s="35">
        <f t="shared" si="7"/>
        <v>5.3787791596156511</v>
      </c>
      <c r="K15" s="95">
        <f t="shared" si="8"/>
        <v>59.166570755772163</v>
      </c>
      <c r="L15" s="35">
        <f t="shared" si="9"/>
        <v>29.240113822764112</v>
      </c>
      <c r="M15" s="35">
        <f t="shared" si="10"/>
        <v>88.406684578536272</v>
      </c>
      <c r="N15" s="22">
        <f t="shared" si="1"/>
        <v>1.067404742143822</v>
      </c>
      <c r="O15" s="23">
        <f>INDEX(PLD!U14:X14,,MATCH(O$4,PLD!$U$4:$X$4,0))</f>
        <v>1.2082538442158128</v>
      </c>
      <c r="P15" s="77"/>
      <c r="Q15" s="35">
        <f t="shared" si="2"/>
        <v>106.81771649639127</v>
      </c>
      <c r="R15" s="35">
        <f t="shared" si="13"/>
        <v>84.999999999999986</v>
      </c>
      <c r="S15" s="78"/>
      <c r="T15" s="92">
        <f t="shared" si="3"/>
        <v>0.98591006112294255</v>
      </c>
      <c r="U15" s="32"/>
    </row>
    <row r="16" spans="1:21" x14ac:dyDescent="0.2">
      <c r="A16" s="1">
        <f t="shared" si="4"/>
        <v>30</v>
      </c>
      <c r="B16" s="1">
        <f t="shared" si="11"/>
        <v>11</v>
      </c>
      <c r="C16" s="17" t="s">
        <v>98</v>
      </c>
      <c r="D16" s="4">
        <f t="shared" si="12"/>
        <v>42.5</v>
      </c>
      <c r="E16" s="4">
        <f t="shared" si="5"/>
        <v>85</v>
      </c>
      <c r="F16" s="4">
        <f t="shared" si="5"/>
        <v>127.5</v>
      </c>
      <c r="G16" s="100">
        <f>'Consumo Energia'!D294/24/A16</f>
        <v>55.580717982695063</v>
      </c>
      <c r="H16" s="32">
        <f t="shared" si="0"/>
        <v>5.5580717982695065</v>
      </c>
      <c r="I16" s="32">
        <f t="shared" si="6"/>
        <v>5</v>
      </c>
      <c r="J16" s="32">
        <f t="shared" si="7"/>
        <v>5.5580717982695065</v>
      </c>
      <c r="K16" s="94">
        <f t="shared" si="8"/>
        <v>61.138789780964572</v>
      </c>
      <c r="L16" s="32">
        <f t="shared" si="9"/>
        <v>30.214784283522917</v>
      </c>
      <c r="M16" s="32">
        <f t="shared" si="10"/>
        <v>91.353574064487489</v>
      </c>
      <c r="N16" s="4">
        <f t="shared" si="1"/>
        <v>1.1029849002152829</v>
      </c>
      <c r="O16" s="19">
        <f>INDEX(PLD!U15:X15,,MATCH(O$4,PLD!$U$4:$X$4,0))</f>
        <v>1.1180017775568178</v>
      </c>
      <c r="P16" s="77"/>
      <c r="Q16" s="32">
        <f t="shared" si="2"/>
        <v>102.13345819026543</v>
      </c>
      <c r="R16" s="32">
        <f t="shared" si="13"/>
        <v>84.999999999999986</v>
      </c>
      <c r="S16" s="78"/>
      <c r="T16" s="91">
        <f t="shared" si="3"/>
        <v>0.83756996845676701</v>
      </c>
      <c r="U16" s="32"/>
    </row>
    <row r="17" spans="1:21" x14ac:dyDescent="0.2">
      <c r="A17" s="1">
        <f t="shared" si="4"/>
        <v>31</v>
      </c>
      <c r="B17" s="1">
        <f t="shared" si="11"/>
        <v>12</v>
      </c>
      <c r="C17" s="24" t="s">
        <v>99</v>
      </c>
      <c r="D17" s="25">
        <f t="shared" si="12"/>
        <v>42.5</v>
      </c>
      <c r="E17" s="25">
        <f t="shared" si="5"/>
        <v>85</v>
      </c>
      <c r="F17" s="25">
        <f t="shared" si="5"/>
        <v>127.5</v>
      </c>
      <c r="G17" s="102">
        <f>'Consumo Energia'!D295/24/A17</f>
        <v>53.787791596156509</v>
      </c>
      <c r="H17" s="80">
        <f t="shared" si="0"/>
        <v>5.3787791596156511</v>
      </c>
      <c r="I17" s="80">
        <f t="shared" si="6"/>
        <v>5</v>
      </c>
      <c r="J17" s="80">
        <f t="shared" si="7"/>
        <v>5.3787791596156511</v>
      </c>
      <c r="K17" s="96">
        <f t="shared" si="8"/>
        <v>59.166570755772163</v>
      </c>
      <c r="L17" s="80">
        <f t="shared" si="9"/>
        <v>29.240113822764112</v>
      </c>
      <c r="M17" s="80">
        <f t="shared" si="10"/>
        <v>88.406684578536272</v>
      </c>
      <c r="N17" s="25">
        <f t="shared" si="1"/>
        <v>1.067404742143822</v>
      </c>
      <c r="O17" s="26">
        <f>INDEX(PLD!U16:X16,,MATCH(O$4,PLD!$U$4:$X$4,0))</f>
        <v>0.98878222221069245</v>
      </c>
      <c r="P17" s="77"/>
      <c r="Q17" s="80">
        <f t="shared" si="2"/>
        <v>87.414958035844847</v>
      </c>
      <c r="R17" s="80">
        <f t="shared" si="13"/>
        <v>84.999999999999986</v>
      </c>
      <c r="S17" s="78"/>
      <c r="T17" s="93">
        <f t="shared" si="3"/>
        <v>0.62518213597918426</v>
      </c>
      <c r="U17" s="32"/>
    </row>
    <row r="18" spans="1:21" ht="13.5" thickBot="1" x14ac:dyDescent="0.25">
      <c r="C18" s="76"/>
      <c r="D18" s="82">
        <f t="shared" ref="D18:F18" si="14">AVERAGE(D6:D17)</f>
        <v>42.5</v>
      </c>
      <c r="E18" s="82">
        <f t="shared" si="14"/>
        <v>85</v>
      </c>
      <c r="F18" s="82">
        <f t="shared" si="14"/>
        <v>127.5</v>
      </c>
      <c r="G18" s="97">
        <f t="shared" ref="G18:M18" si="15">SUMPRODUCT(G6:G17,$A$6:$A$17)/SUM($A$6:$A$17)</f>
        <v>50.139783567246681</v>
      </c>
      <c r="H18" s="97">
        <f t="shared" si="15"/>
        <v>5.0139783567246683</v>
      </c>
      <c r="I18" s="97">
        <f t="shared" si="15"/>
        <v>5</v>
      </c>
      <c r="J18" s="97">
        <f t="shared" si="15"/>
        <v>5.31833780402114</v>
      </c>
      <c r="K18" s="97">
        <f t="shared" si="15"/>
        <v>55.458121371267822</v>
      </c>
      <c r="L18" s="97">
        <f t="shared" si="15"/>
        <v>27.407398478208041</v>
      </c>
      <c r="M18" s="97">
        <f t="shared" si="15"/>
        <v>82.865519849475845</v>
      </c>
      <c r="N18" s="82"/>
      <c r="O18" s="84"/>
      <c r="P18" s="85"/>
      <c r="Q18" s="97">
        <f>SUMPRODUCT(Q6:Q17,$A$6:$A$17)/SUM($A$6:$A$17)</f>
        <v>84.999999999999986</v>
      </c>
      <c r="R18" s="86">
        <f>AVERAGE(R6:R17)</f>
        <v>84.999999999999986</v>
      </c>
      <c r="S18" s="78"/>
      <c r="T18" s="98">
        <f t="shared" si="3"/>
        <v>0.69526060849463645</v>
      </c>
      <c r="U18" s="32"/>
    </row>
    <row r="19" spans="1:21" ht="13.5" thickTop="1" x14ac:dyDescent="0.2">
      <c r="D19" s="4"/>
      <c r="E19" s="4"/>
      <c r="F19" s="4"/>
      <c r="G19" s="4"/>
      <c r="K19" s="4"/>
      <c r="L19" s="4"/>
      <c r="M19" s="4"/>
      <c r="N19" s="4"/>
      <c r="O19" s="4"/>
    </row>
    <row r="20" spans="1:21" x14ac:dyDescent="0.2">
      <c r="D20" s="4"/>
      <c r="E20" s="4"/>
      <c r="F20" s="4"/>
      <c r="G20" s="4"/>
      <c r="H20" s="4"/>
      <c r="I20" s="4"/>
      <c r="J20" s="4"/>
      <c r="K20" s="4"/>
      <c r="L20" s="4"/>
      <c r="M20" s="4"/>
      <c r="N20" s="4"/>
      <c r="O20" s="4"/>
    </row>
    <row r="21" spans="1:21" x14ac:dyDescent="0.2">
      <c r="C21" s="17"/>
      <c r="D21" s="4"/>
      <c r="E21" s="4"/>
      <c r="F21" s="4"/>
      <c r="G21" s="4"/>
      <c r="H21" s="4"/>
      <c r="I21" s="4"/>
      <c r="J21" s="4"/>
      <c r="K21" s="4"/>
      <c r="L21" s="4"/>
      <c r="M21" s="4"/>
      <c r="N21" s="4"/>
      <c r="O21" s="4"/>
      <c r="R21" s="14"/>
    </row>
    <row r="22" spans="1:21" x14ac:dyDescent="0.2">
      <c r="C22" s="17"/>
      <c r="D22" s="4"/>
      <c r="E22" s="4"/>
      <c r="F22" s="4"/>
      <c r="G22" s="4"/>
      <c r="H22" s="4"/>
      <c r="I22" s="4"/>
      <c r="J22" s="4"/>
      <c r="K22" s="4"/>
      <c r="L22" s="4"/>
      <c r="M22" s="4"/>
      <c r="N22" s="4"/>
      <c r="O22" s="4"/>
      <c r="Q22" s="14"/>
      <c r="R22" s="14"/>
    </row>
    <row r="23" spans="1:21" x14ac:dyDescent="0.2">
      <c r="C23" s="17"/>
      <c r="D23" s="4"/>
      <c r="E23" s="4"/>
      <c r="F23" s="4"/>
      <c r="G23" s="4"/>
      <c r="H23" s="4"/>
      <c r="I23" s="4"/>
      <c r="J23" s="4"/>
      <c r="K23" s="4"/>
      <c r="L23" s="4"/>
      <c r="M23" s="4"/>
      <c r="N23" s="4"/>
      <c r="O23" s="4"/>
      <c r="Q23" s="14"/>
      <c r="R23" s="14"/>
    </row>
    <row r="24" spans="1:21" x14ac:dyDescent="0.2">
      <c r="C24" s="17"/>
      <c r="D24" s="4"/>
      <c r="E24" s="4"/>
      <c r="F24" s="4"/>
      <c r="G24" s="4"/>
      <c r="H24" s="4"/>
      <c r="I24" s="4"/>
      <c r="J24" s="4"/>
      <c r="K24" s="4"/>
      <c r="L24" s="4"/>
      <c r="M24" s="4"/>
      <c r="N24" s="4"/>
      <c r="O24" s="4"/>
      <c r="Q24" s="14"/>
      <c r="R24" s="14"/>
    </row>
    <row r="25" spans="1:21" x14ac:dyDescent="0.2">
      <c r="C25" s="17"/>
      <c r="D25" s="4"/>
      <c r="E25" s="4"/>
      <c r="F25" s="4"/>
      <c r="G25" s="4"/>
      <c r="H25" s="4"/>
      <c r="I25" s="4"/>
      <c r="J25" s="4"/>
      <c r="K25" s="4"/>
      <c r="L25" s="4"/>
      <c r="M25" s="4"/>
      <c r="N25" s="4"/>
      <c r="O25" s="4"/>
      <c r="Q25" s="14"/>
      <c r="R25" s="14"/>
    </row>
    <row r="26" spans="1:21" x14ac:dyDescent="0.2">
      <c r="C26" s="17"/>
      <c r="D26" s="4"/>
      <c r="E26" s="4"/>
      <c r="F26" s="4"/>
      <c r="G26" s="4"/>
      <c r="H26" s="4"/>
      <c r="I26" s="4"/>
      <c r="J26" s="4"/>
      <c r="K26" s="4"/>
      <c r="L26" s="4"/>
      <c r="M26" s="4"/>
      <c r="N26" s="4"/>
      <c r="O26" s="4"/>
      <c r="Q26" s="14"/>
      <c r="R26" s="14"/>
    </row>
    <row r="27" spans="1:21" x14ac:dyDescent="0.2">
      <c r="C27" s="17"/>
      <c r="D27" s="4"/>
      <c r="E27" s="4"/>
      <c r="F27" s="4"/>
      <c r="G27" s="4"/>
      <c r="H27" s="4"/>
      <c r="I27" s="4"/>
      <c r="J27" s="4"/>
      <c r="K27" s="4"/>
      <c r="L27" s="4"/>
      <c r="M27" s="4"/>
      <c r="N27" s="4"/>
      <c r="O27" s="4"/>
      <c r="Q27" s="14"/>
      <c r="R27" s="14"/>
    </row>
    <row r="28" spans="1:21" x14ac:dyDescent="0.2">
      <c r="C28" s="17"/>
      <c r="D28" s="4"/>
      <c r="E28" s="4"/>
      <c r="F28" s="4"/>
      <c r="G28" s="4"/>
      <c r="H28" s="4"/>
      <c r="I28" s="4"/>
      <c r="J28" s="4"/>
      <c r="K28" s="4"/>
      <c r="L28" s="4"/>
      <c r="M28" s="4"/>
      <c r="N28" s="4"/>
      <c r="O28" s="4"/>
      <c r="Q28" s="14"/>
      <c r="R28" s="14"/>
    </row>
    <row r="29" spans="1:21" x14ac:dyDescent="0.2">
      <c r="C29" s="17"/>
      <c r="D29" s="4"/>
      <c r="E29" s="4"/>
      <c r="F29" s="4"/>
      <c r="G29" s="4"/>
      <c r="H29" s="4"/>
      <c r="I29" s="4"/>
      <c r="J29" s="4"/>
      <c r="K29" s="4"/>
      <c r="L29" s="4"/>
      <c r="M29" s="4"/>
      <c r="N29" s="4"/>
      <c r="O29" s="4"/>
      <c r="Q29" s="14"/>
      <c r="R29" s="14"/>
    </row>
    <row r="30" spans="1:21" x14ac:dyDescent="0.2">
      <c r="C30" s="17"/>
      <c r="D30" s="4"/>
      <c r="E30" s="4"/>
      <c r="F30" s="4"/>
      <c r="G30" s="4"/>
      <c r="H30" s="4"/>
      <c r="I30" s="4"/>
      <c r="J30" s="4"/>
      <c r="K30" s="4"/>
      <c r="L30" s="4"/>
      <c r="M30" s="4"/>
      <c r="N30" s="4"/>
      <c r="O30" s="4"/>
      <c r="Q30" s="14"/>
      <c r="R30" s="14"/>
    </row>
    <row r="31" spans="1:21" x14ac:dyDescent="0.2">
      <c r="C31" s="17"/>
      <c r="D31" s="4"/>
      <c r="E31" s="4"/>
      <c r="F31" s="4"/>
      <c r="G31" s="4"/>
      <c r="H31" s="4"/>
      <c r="I31" s="4"/>
      <c r="J31" s="4"/>
      <c r="K31" s="4"/>
      <c r="L31" s="4"/>
      <c r="M31" s="4"/>
      <c r="N31" s="4"/>
      <c r="O31" s="4"/>
      <c r="Q31" s="14"/>
      <c r="R31" s="14"/>
    </row>
    <row r="32" spans="1:21" x14ac:dyDescent="0.2">
      <c r="C32" s="17"/>
      <c r="D32" s="4"/>
      <c r="E32" s="4"/>
      <c r="F32" s="4"/>
      <c r="G32" s="4"/>
      <c r="H32" s="4"/>
      <c r="I32" s="4"/>
      <c r="J32" s="4"/>
      <c r="K32" s="4"/>
      <c r="L32" s="4"/>
      <c r="M32" s="4"/>
      <c r="N32" s="4"/>
      <c r="O32" s="4"/>
      <c r="Q32" s="14"/>
      <c r="R32" s="14"/>
    </row>
    <row r="33" spans="3:18" x14ac:dyDescent="0.2">
      <c r="C33" s="17"/>
      <c r="D33" s="4"/>
      <c r="E33" s="4"/>
      <c r="F33" s="4"/>
      <c r="G33" s="4"/>
      <c r="H33" s="4"/>
      <c r="I33" s="4"/>
      <c r="J33" s="4"/>
      <c r="K33" s="4"/>
      <c r="L33" s="4"/>
      <c r="M33" s="4"/>
      <c r="N33" s="4"/>
      <c r="O33" s="4"/>
      <c r="Q33" s="14"/>
      <c r="R33" s="14"/>
    </row>
    <row r="34" spans="3:18" x14ac:dyDescent="0.2">
      <c r="C34" s="17"/>
      <c r="D34" s="4"/>
      <c r="E34" s="4"/>
      <c r="F34" s="4"/>
      <c r="G34" s="4"/>
      <c r="H34" s="4"/>
      <c r="I34" s="4"/>
      <c r="J34" s="4"/>
      <c r="K34" s="4"/>
      <c r="L34" s="4"/>
      <c r="M34" s="4"/>
      <c r="N34" s="4"/>
      <c r="O34" s="4"/>
      <c r="Q34" s="14"/>
      <c r="R34" s="14"/>
    </row>
    <row r="35" spans="3:18" x14ac:dyDescent="0.2">
      <c r="C35" s="17"/>
      <c r="D35" s="4"/>
      <c r="E35" s="4"/>
      <c r="F35" s="4"/>
      <c r="G35" s="4"/>
      <c r="H35" s="4"/>
      <c r="I35" s="4"/>
      <c r="J35" s="4"/>
      <c r="K35" s="4"/>
      <c r="L35" s="4"/>
      <c r="M35" s="4"/>
      <c r="N35" s="4"/>
      <c r="O35" s="4"/>
      <c r="Q35" s="14"/>
      <c r="R35" s="14"/>
    </row>
    <row r="36" spans="3:18" x14ac:dyDescent="0.2">
      <c r="C36" s="17"/>
      <c r="D36" s="4"/>
      <c r="E36" s="4"/>
      <c r="F36" s="4"/>
      <c r="G36" s="4"/>
      <c r="H36" s="4"/>
      <c r="I36" s="4"/>
      <c r="J36" s="4"/>
      <c r="K36" s="4"/>
      <c r="L36" s="4"/>
      <c r="M36" s="4"/>
      <c r="N36" s="4"/>
      <c r="O36" s="4"/>
      <c r="Q36" s="14"/>
      <c r="R36" s="14"/>
    </row>
    <row r="37" spans="3:18" x14ac:dyDescent="0.2">
      <c r="C37" s="17"/>
      <c r="D37" s="4"/>
      <c r="E37" s="4"/>
      <c r="F37" s="4"/>
      <c r="G37" s="4"/>
      <c r="H37" s="4"/>
      <c r="I37" s="4"/>
      <c r="J37" s="4"/>
      <c r="K37" s="4"/>
      <c r="L37" s="4"/>
      <c r="M37" s="4"/>
      <c r="N37" s="4"/>
      <c r="O37" s="4"/>
      <c r="Q37" s="14"/>
      <c r="R37" s="14"/>
    </row>
    <row r="38" spans="3:18" x14ac:dyDescent="0.2">
      <c r="C38" s="17"/>
      <c r="D38" s="4"/>
      <c r="E38" s="4"/>
      <c r="F38" s="4"/>
      <c r="G38" s="4"/>
      <c r="H38" s="4"/>
      <c r="I38" s="4"/>
      <c r="J38" s="4"/>
      <c r="K38" s="4"/>
      <c r="L38" s="4"/>
      <c r="M38" s="4"/>
      <c r="N38" s="4"/>
      <c r="O38" s="4"/>
      <c r="Q38" s="14"/>
      <c r="R38" s="14"/>
    </row>
    <row r="39" spans="3:18" x14ac:dyDescent="0.2">
      <c r="C39" s="17"/>
      <c r="D39" s="4"/>
      <c r="E39" s="4"/>
      <c r="F39" s="4"/>
      <c r="G39" s="4"/>
      <c r="H39" s="4"/>
      <c r="I39" s="4"/>
      <c r="J39" s="4"/>
      <c r="K39" s="4"/>
      <c r="L39" s="4"/>
      <c r="M39" s="4"/>
      <c r="N39" s="4"/>
      <c r="O39" s="4"/>
      <c r="Q39" s="14"/>
      <c r="R39" s="14"/>
    </row>
    <row r="40" spans="3:18" x14ac:dyDescent="0.2">
      <c r="C40" s="17"/>
      <c r="D40" s="4"/>
      <c r="E40" s="4"/>
      <c r="F40" s="4"/>
      <c r="G40" s="4"/>
      <c r="H40" s="4"/>
      <c r="I40" s="4"/>
      <c r="J40" s="4"/>
      <c r="K40" s="4"/>
      <c r="L40" s="4"/>
      <c r="M40" s="4"/>
      <c r="N40" s="4"/>
      <c r="O40" s="4"/>
      <c r="Q40" s="14"/>
      <c r="R40" s="14"/>
    </row>
    <row r="41" spans="3:18" x14ac:dyDescent="0.2">
      <c r="C41" s="17"/>
      <c r="D41" s="4"/>
      <c r="E41" s="4"/>
      <c r="F41" s="4"/>
      <c r="G41" s="4"/>
      <c r="H41" s="4"/>
      <c r="I41" s="4"/>
      <c r="J41" s="4"/>
      <c r="K41" s="4"/>
      <c r="L41" s="4"/>
      <c r="M41" s="4"/>
      <c r="N41" s="4"/>
      <c r="O41" s="4"/>
      <c r="Q41" s="14"/>
      <c r="R41" s="14"/>
    </row>
    <row r="42" spans="3:18" x14ac:dyDescent="0.2">
      <c r="C42" s="17"/>
      <c r="D42" s="4"/>
      <c r="E42" s="4"/>
      <c r="F42" s="4"/>
      <c r="G42" s="4"/>
      <c r="H42" s="4"/>
      <c r="I42" s="4"/>
      <c r="J42" s="4"/>
      <c r="K42" s="4"/>
      <c r="L42" s="4"/>
      <c r="M42" s="4"/>
      <c r="N42" s="4"/>
      <c r="O42" s="4"/>
      <c r="Q42" s="14"/>
      <c r="R42" s="14"/>
    </row>
    <row r="43" spans="3:18" x14ac:dyDescent="0.2">
      <c r="C43" s="17"/>
      <c r="D43" s="4"/>
      <c r="E43" s="4"/>
      <c r="F43" s="4"/>
      <c r="G43" s="4"/>
      <c r="H43" s="4"/>
      <c r="I43" s="4"/>
      <c r="J43" s="4"/>
      <c r="K43" s="4"/>
      <c r="L43" s="4"/>
      <c r="M43" s="4"/>
      <c r="N43" s="4"/>
      <c r="O43" s="4"/>
      <c r="Q43" s="14"/>
      <c r="R43" s="14"/>
    </row>
    <row r="44" spans="3:18" x14ac:dyDescent="0.2">
      <c r="C44" s="17"/>
      <c r="D44" s="4"/>
      <c r="E44" s="4"/>
      <c r="F44" s="4"/>
      <c r="G44" s="4"/>
      <c r="H44" s="4"/>
      <c r="I44" s="4"/>
      <c r="J44" s="4"/>
      <c r="K44" s="4"/>
      <c r="L44" s="4"/>
      <c r="M44" s="4"/>
      <c r="N44" s="4"/>
      <c r="O44" s="4"/>
      <c r="Q44" s="14"/>
      <c r="R44" s="14"/>
    </row>
    <row r="45" spans="3:18" x14ac:dyDescent="0.2">
      <c r="C45" s="17"/>
      <c r="D45" s="4"/>
      <c r="E45" s="4"/>
      <c r="F45" s="4"/>
      <c r="G45" s="4"/>
      <c r="H45" s="4"/>
      <c r="I45" s="4"/>
      <c r="J45" s="4"/>
      <c r="K45" s="4"/>
      <c r="L45" s="4"/>
      <c r="M45" s="4"/>
      <c r="N45" s="4"/>
      <c r="O45" s="4"/>
      <c r="Q45" s="14"/>
      <c r="R45" s="14"/>
    </row>
    <row r="46" spans="3:18" x14ac:dyDescent="0.2">
      <c r="C46" s="17"/>
      <c r="D46" s="4"/>
      <c r="E46" s="4"/>
      <c r="F46" s="4"/>
      <c r="G46" s="4"/>
      <c r="H46" s="4"/>
      <c r="I46" s="4"/>
      <c r="J46" s="4"/>
      <c r="K46" s="4"/>
      <c r="L46" s="4"/>
      <c r="M46" s="4"/>
      <c r="N46" s="4"/>
      <c r="O46" s="4"/>
      <c r="Q46" s="14"/>
      <c r="R46" s="14"/>
    </row>
    <row r="47" spans="3:18" x14ac:dyDescent="0.2">
      <c r="C47" s="17"/>
      <c r="D47" s="4"/>
      <c r="E47" s="4"/>
      <c r="F47" s="4"/>
      <c r="G47" s="4"/>
      <c r="H47" s="4"/>
      <c r="I47" s="4"/>
      <c r="J47" s="4"/>
      <c r="K47" s="4"/>
      <c r="L47" s="4"/>
      <c r="M47" s="4"/>
      <c r="N47" s="4"/>
      <c r="O47" s="4"/>
      <c r="Q47" s="14"/>
      <c r="R47" s="14"/>
    </row>
    <row r="48" spans="3:18" x14ac:dyDescent="0.2">
      <c r="C48" s="17"/>
      <c r="D48" s="4"/>
      <c r="E48" s="4"/>
      <c r="F48" s="4"/>
      <c r="G48" s="4"/>
      <c r="H48" s="4"/>
      <c r="I48" s="4"/>
      <c r="J48" s="4"/>
      <c r="K48" s="4"/>
      <c r="L48" s="4"/>
      <c r="M48" s="4"/>
      <c r="N48" s="4"/>
      <c r="O48" s="4"/>
      <c r="Q48" s="14"/>
      <c r="R48" s="14"/>
    </row>
    <row r="49" spans="3:18" x14ac:dyDescent="0.2">
      <c r="C49" s="17"/>
      <c r="D49" s="4"/>
      <c r="E49" s="4"/>
      <c r="F49" s="4"/>
      <c r="G49" s="4"/>
      <c r="H49" s="4"/>
      <c r="I49" s="4"/>
      <c r="J49" s="4"/>
      <c r="K49" s="4"/>
      <c r="L49" s="4"/>
      <c r="M49" s="4"/>
      <c r="N49" s="4"/>
      <c r="O49" s="4"/>
      <c r="Q49" s="14"/>
      <c r="R49" s="14"/>
    </row>
    <row r="50" spans="3:18" x14ac:dyDescent="0.2">
      <c r="C50" s="17"/>
      <c r="D50" s="4"/>
      <c r="E50" s="4"/>
      <c r="F50" s="4"/>
      <c r="G50" s="4"/>
      <c r="H50" s="4"/>
      <c r="I50" s="4"/>
      <c r="J50" s="4"/>
      <c r="K50" s="4"/>
      <c r="L50" s="4"/>
      <c r="M50" s="4"/>
      <c r="N50" s="4"/>
      <c r="O50" s="4"/>
      <c r="Q50" s="14"/>
      <c r="R50" s="14"/>
    </row>
    <row r="51" spans="3:18" x14ac:dyDescent="0.2">
      <c r="C51" s="17"/>
      <c r="D51" s="4"/>
      <c r="E51" s="4"/>
      <c r="F51" s="4"/>
      <c r="G51" s="4"/>
      <c r="H51" s="4"/>
      <c r="I51" s="4"/>
      <c r="J51" s="4"/>
      <c r="K51" s="4"/>
      <c r="L51" s="4"/>
      <c r="M51" s="4"/>
      <c r="N51" s="4"/>
      <c r="O51" s="4"/>
      <c r="Q51" s="14"/>
      <c r="R51" s="14"/>
    </row>
    <row r="52" spans="3:18" x14ac:dyDescent="0.2">
      <c r="C52" s="17"/>
      <c r="D52" s="4"/>
      <c r="E52" s="4"/>
      <c r="F52" s="4"/>
      <c r="G52" s="4"/>
      <c r="H52" s="4"/>
      <c r="I52" s="4"/>
      <c r="J52" s="4"/>
      <c r="K52" s="4"/>
      <c r="L52" s="4"/>
      <c r="M52" s="4"/>
      <c r="N52" s="4"/>
      <c r="O52" s="4"/>
      <c r="Q52" s="14"/>
      <c r="R52" s="14"/>
    </row>
    <row r="53" spans="3:18" x14ac:dyDescent="0.2">
      <c r="C53" s="17"/>
      <c r="D53" s="4"/>
      <c r="E53" s="4"/>
      <c r="F53" s="4"/>
      <c r="G53" s="4"/>
      <c r="H53" s="4"/>
      <c r="I53" s="4"/>
      <c r="J53" s="4"/>
      <c r="K53" s="4"/>
      <c r="L53" s="4"/>
      <c r="M53" s="4"/>
      <c r="N53" s="4"/>
      <c r="O53" s="4"/>
      <c r="Q53" s="14"/>
      <c r="R53" s="14"/>
    </row>
    <row r="54" spans="3:18" x14ac:dyDescent="0.2">
      <c r="C54" s="17"/>
      <c r="D54" s="4"/>
      <c r="E54" s="4"/>
      <c r="F54" s="4"/>
      <c r="G54" s="4"/>
      <c r="H54" s="4"/>
      <c r="I54" s="4"/>
      <c r="J54" s="4"/>
      <c r="K54" s="4"/>
      <c r="L54" s="4"/>
      <c r="M54" s="4"/>
      <c r="N54" s="4"/>
      <c r="O54" s="4"/>
      <c r="Q54" s="14"/>
      <c r="R54" s="14"/>
    </row>
    <row r="55" spans="3:18" x14ac:dyDescent="0.2">
      <c r="C55" s="17"/>
      <c r="D55" s="4"/>
      <c r="E55" s="4"/>
      <c r="F55" s="4"/>
      <c r="G55" s="4"/>
      <c r="H55" s="4"/>
      <c r="I55" s="4"/>
      <c r="J55" s="4"/>
      <c r="K55" s="4"/>
      <c r="L55" s="4"/>
      <c r="M55" s="4"/>
      <c r="N55" s="4"/>
      <c r="O55" s="4"/>
      <c r="Q55" s="14"/>
      <c r="R55" s="14"/>
    </row>
    <row r="56" spans="3:18" x14ac:dyDescent="0.2">
      <c r="C56" s="17"/>
      <c r="D56" s="4"/>
      <c r="E56" s="4"/>
      <c r="F56" s="4"/>
      <c r="G56" s="4"/>
      <c r="H56" s="4"/>
      <c r="I56" s="4"/>
      <c r="J56" s="4"/>
      <c r="K56" s="4"/>
      <c r="L56" s="4"/>
      <c r="M56" s="4"/>
      <c r="N56" s="4"/>
      <c r="O56" s="4"/>
      <c r="Q56" s="14"/>
      <c r="R56" s="14"/>
    </row>
    <row r="57" spans="3:18" x14ac:dyDescent="0.2">
      <c r="C57" s="17"/>
      <c r="D57" s="4"/>
      <c r="E57" s="4"/>
      <c r="F57" s="4"/>
      <c r="G57" s="4"/>
      <c r="H57" s="4"/>
      <c r="I57" s="4"/>
      <c r="J57" s="4"/>
      <c r="K57" s="4"/>
      <c r="L57" s="4"/>
      <c r="M57" s="4"/>
      <c r="N57" s="4"/>
      <c r="O57" s="4"/>
      <c r="Q57" s="14"/>
      <c r="R57" s="14"/>
    </row>
    <row r="58" spans="3:18" x14ac:dyDescent="0.2">
      <c r="C58" s="17"/>
      <c r="D58" s="4"/>
      <c r="E58" s="4"/>
      <c r="F58" s="4"/>
      <c r="G58" s="4"/>
      <c r="H58" s="4"/>
      <c r="I58" s="4"/>
      <c r="J58" s="4"/>
      <c r="K58" s="4"/>
      <c r="L58" s="4"/>
      <c r="M58" s="4"/>
      <c r="N58" s="4"/>
      <c r="O58" s="4"/>
      <c r="Q58" s="14"/>
      <c r="R58" s="14"/>
    </row>
    <row r="59" spans="3:18" x14ac:dyDescent="0.2">
      <c r="C59" s="17"/>
      <c r="D59" s="4"/>
      <c r="E59" s="4"/>
      <c r="F59" s="4"/>
      <c r="G59" s="4"/>
      <c r="H59" s="4"/>
      <c r="I59" s="4"/>
      <c r="J59" s="4"/>
      <c r="K59" s="4"/>
      <c r="L59" s="4"/>
      <c r="M59" s="4"/>
      <c r="N59" s="4"/>
      <c r="O59" s="4"/>
      <c r="Q59" s="14"/>
      <c r="R59" s="14"/>
    </row>
    <row r="60" spans="3:18" x14ac:dyDescent="0.2">
      <c r="C60" s="17"/>
      <c r="D60" s="4"/>
      <c r="E60" s="4"/>
      <c r="F60" s="4"/>
      <c r="G60" s="4"/>
      <c r="H60" s="4"/>
      <c r="I60" s="4"/>
      <c r="J60" s="4"/>
      <c r="K60" s="4"/>
      <c r="L60" s="4"/>
      <c r="M60" s="4"/>
      <c r="N60" s="4"/>
      <c r="O60" s="4"/>
      <c r="Q60" s="14"/>
      <c r="R60" s="14"/>
    </row>
    <row r="61" spans="3:18" x14ac:dyDescent="0.2">
      <c r="C61" s="17"/>
      <c r="D61" s="4"/>
      <c r="E61" s="4"/>
      <c r="F61" s="4"/>
      <c r="G61" s="4"/>
      <c r="H61" s="4"/>
      <c r="I61" s="4"/>
      <c r="J61" s="4"/>
      <c r="K61" s="4"/>
      <c r="L61" s="4"/>
      <c r="M61" s="4"/>
      <c r="N61" s="4"/>
      <c r="O61" s="4"/>
      <c r="Q61" s="14"/>
      <c r="R61" s="14"/>
    </row>
    <row r="62" spans="3:18" x14ac:dyDescent="0.2">
      <c r="C62" s="17"/>
      <c r="D62" s="4"/>
      <c r="E62" s="4"/>
      <c r="F62" s="4"/>
      <c r="G62" s="4"/>
      <c r="H62" s="4"/>
      <c r="I62" s="4"/>
      <c r="J62" s="4"/>
      <c r="K62" s="4"/>
      <c r="L62" s="4"/>
      <c r="M62" s="4"/>
      <c r="N62" s="4"/>
      <c r="O62" s="4"/>
      <c r="Q62" s="14"/>
      <c r="R62" s="14"/>
    </row>
    <row r="63" spans="3:18" x14ac:dyDescent="0.2">
      <c r="C63" s="17"/>
      <c r="D63" s="4"/>
      <c r="E63" s="4"/>
      <c r="F63" s="4"/>
      <c r="G63" s="4"/>
      <c r="H63" s="4"/>
      <c r="I63" s="4"/>
      <c r="J63" s="4"/>
      <c r="K63" s="4"/>
      <c r="L63" s="4"/>
      <c r="M63" s="4"/>
      <c r="N63" s="4"/>
      <c r="O63" s="4"/>
      <c r="Q63" s="14"/>
      <c r="R63" s="14"/>
    </row>
    <row r="64" spans="3:18" x14ac:dyDescent="0.2">
      <c r="C64" s="17"/>
      <c r="D64" s="4"/>
      <c r="E64" s="4"/>
      <c r="F64" s="4"/>
      <c r="G64" s="4"/>
      <c r="H64" s="4"/>
      <c r="I64" s="4"/>
      <c r="J64" s="4"/>
      <c r="K64" s="4"/>
      <c r="L64" s="4"/>
      <c r="M64" s="4"/>
      <c r="N64" s="4"/>
      <c r="O64" s="4"/>
      <c r="Q64" s="14"/>
      <c r="R64" s="14"/>
    </row>
    <row r="65" spans="3:18" x14ac:dyDescent="0.2">
      <c r="C65" s="17"/>
      <c r="D65" s="4"/>
      <c r="E65" s="4"/>
      <c r="F65" s="4"/>
      <c r="G65" s="4"/>
      <c r="H65" s="4"/>
      <c r="I65" s="4"/>
      <c r="J65" s="4"/>
      <c r="K65" s="4"/>
      <c r="L65" s="4"/>
      <c r="M65" s="4"/>
      <c r="N65" s="4"/>
      <c r="O65" s="4"/>
      <c r="Q65" s="14"/>
      <c r="R65" s="14"/>
    </row>
    <row r="66" spans="3:18" x14ac:dyDescent="0.2">
      <c r="C66" s="17"/>
      <c r="D66" s="4"/>
      <c r="E66" s="4"/>
      <c r="F66" s="4"/>
      <c r="G66" s="4"/>
      <c r="H66" s="4"/>
      <c r="I66" s="4"/>
      <c r="J66" s="4"/>
      <c r="K66" s="4"/>
      <c r="L66" s="4"/>
      <c r="M66" s="4"/>
      <c r="N66" s="4"/>
      <c r="O66" s="4"/>
      <c r="Q66" s="14"/>
      <c r="R66" s="14"/>
    </row>
    <row r="67" spans="3:18" x14ac:dyDescent="0.2">
      <c r="C67" s="17"/>
      <c r="D67" s="4"/>
      <c r="E67" s="4"/>
      <c r="F67" s="4"/>
      <c r="G67" s="4"/>
      <c r="H67" s="4"/>
      <c r="I67" s="4"/>
      <c r="J67" s="4"/>
      <c r="K67" s="4"/>
      <c r="L67" s="4"/>
      <c r="M67" s="4"/>
      <c r="N67" s="4"/>
      <c r="O67" s="4"/>
      <c r="Q67" s="14"/>
      <c r="R67" s="14"/>
    </row>
    <row r="68" spans="3:18" x14ac:dyDescent="0.2">
      <c r="C68" s="17"/>
      <c r="D68" s="4"/>
      <c r="E68" s="4"/>
      <c r="F68" s="4"/>
      <c r="G68" s="4"/>
      <c r="H68" s="4"/>
      <c r="I68" s="4"/>
      <c r="J68" s="4"/>
      <c r="K68" s="4"/>
      <c r="L68" s="4"/>
      <c r="M68" s="4"/>
      <c r="N68" s="4"/>
      <c r="O68" s="4"/>
      <c r="Q68" s="14"/>
      <c r="R68" s="14"/>
    </row>
    <row r="69" spans="3:18" x14ac:dyDescent="0.2">
      <c r="C69" s="17"/>
      <c r="D69" s="4"/>
      <c r="E69" s="4"/>
      <c r="F69" s="4"/>
      <c r="G69" s="4"/>
      <c r="H69" s="4"/>
      <c r="I69" s="4"/>
      <c r="J69" s="4"/>
      <c r="K69" s="4"/>
      <c r="L69" s="4"/>
      <c r="M69" s="4"/>
      <c r="N69" s="4"/>
      <c r="O69" s="4"/>
      <c r="Q69" s="14"/>
      <c r="R69" s="14"/>
    </row>
    <row r="70" spans="3:18" x14ac:dyDescent="0.2">
      <c r="C70" s="17"/>
      <c r="D70" s="4"/>
      <c r="E70" s="4"/>
      <c r="F70" s="4"/>
      <c r="G70" s="4"/>
      <c r="H70" s="4"/>
      <c r="I70" s="4"/>
      <c r="J70" s="4"/>
      <c r="K70" s="4"/>
      <c r="L70" s="4"/>
      <c r="M70" s="4"/>
      <c r="N70" s="4"/>
      <c r="O70" s="4"/>
      <c r="Q70" s="14"/>
      <c r="R70" s="14"/>
    </row>
    <row r="71" spans="3:18" x14ac:dyDescent="0.2">
      <c r="C71" s="17"/>
      <c r="D71" s="4"/>
      <c r="E71" s="4"/>
      <c r="F71" s="4"/>
      <c r="G71" s="4"/>
      <c r="H71" s="4"/>
      <c r="I71" s="4"/>
      <c r="J71" s="4"/>
      <c r="K71" s="4"/>
      <c r="L71" s="4"/>
      <c r="M71" s="4"/>
      <c r="N71" s="4"/>
      <c r="O71" s="4"/>
      <c r="Q71" s="14"/>
      <c r="R71" s="14"/>
    </row>
    <row r="72" spans="3:18" x14ac:dyDescent="0.2">
      <c r="C72" s="17"/>
      <c r="D72" s="4"/>
      <c r="E72" s="4"/>
      <c r="F72" s="4"/>
      <c r="G72" s="4"/>
      <c r="H72" s="4"/>
      <c r="I72" s="4"/>
      <c r="J72" s="4"/>
      <c r="K72" s="4"/>
      <c r="L72" s="4"/>
      <c r="M72" s="4"/>
      <c r="N72" s="4"/>
      <c r="O72" s="4"/>
      <c r="Q72" s="14"/>
      <c r="R72" s="14"/>
    </row>
    <row r="73" spans="3:18" x14ac:dyDescent="0.2">
      <c r="C73" s="17"/>
      <c r="D73" s="4"/>
      <c r="E73" s="4"/>
      <c r="F73" s="4"/>
      <c r="G73" s="4"/>
      <c r="H73" s="4"/>
      <c r="I73" s="4"/>
      <c r="J73" s="4"/>
      <c r="K73" s="4"/>
      <c r="L73" s="4"/>
      <c r="M73" s="4"/>
      <c r="N73" s="4"/>
      <c r="O73" s="4"/>
      <c r="Q73" s="14"/>
      <c r="R73" s="14"/>
    </row>
    <row r="74" spans="3:18" x14ac:dyDescent="0.2">
      <c r="C74" s="17"/>
      <c r="D74" s="4"/>
      <c r="E74" s="4"/>
      <c r="F74" s="4"/>
      <c r="G74" s="4"/>
      <c r="H74" s="4"/>
      <c r="I74" s="4"/>
      <c r="J74" s="4"/>
      <c r="K74" s="4"/>
      <c r="L74" s="4"/>
      <c r="M74" s="4"/>
      <c r="N74" s="4"/>
      <c r="O74" s="4"/>
      <c r="Q74" s="14"/>
      <c r="R74" s="14"/>
    </row>
    <row r="75" spans="3:18" x14ac:dyDescent="0.2">
      <c r="C75" s="17"/>
      <c r="D75" s="4"/>
      <c r="E75" s="4"/>
      <c r="F75" s="4"/>
      <c r="G75" s="4"/>
      <c r="H75" s="4"/>
      <c r="I75" s="4"/>
      <c r="J75" s="4"/>
      <c r="K75" s="4"/>
      <c r="L75" s="4"/>
      <c r="M75" s="4"/>
      <c r="N75" s="4"/>
      <c r="O75" s="4"/>
      <c r="Q75" s="14"/>
      <c r="R75" s="14"/>
    </row>
    <row r="76" spans="3:18" x14ac:dyDescent="0.2">
      <c r="C76" s="17"/>
      <c r="D76" s="4"/>
      <c r="E76" s="4"/>
      <c r="F76" s="4"/>
      <c r="G76" s="4"/>
      <c r="H76" s="4"/>
      <c r="I76" s="4"/>
      <c r="J76" s="4"/>
      <c r="K76" s="4"/>
      <c r="L76" s="4"/>
      <c r="M76" s="4"/>
      <c r="N76" s="4"/>
      <c r="O76" s="4"/>
      <c r="Q76" s="14"/>
      <c r="R76" s="14"/>
    </row>
    <row r="77" spans="3:18" x14ac:dyDescent="0.2">
      <c r="C77" s="17"/>
      <c r="D77" s="4"/>
      <c r="E77" s="4"/>
      <c r="F77" s="4"/>
      <c r="G77" s="4"/>
      <c r="H77" s="4"/>
      <c r="I77" s="4"/>
      <c r="J77" s="4"/>
      <c r="K77" s="4"/>
      <c r="L77" s="4"/>
      <c r="M77" s="4"/>
      <c r="N77" s="4"/>
      <c r="O77" s="4"/>
      <c r="Q77" s="14"/>
      <c r="R77" s="14"/>
    </row>
    <row r="78" spans="3:18" x14ac:dyDescent="0.2">
      <c r="C78" s="17"/>
      <c r="D78" s="4"/>
      <c r="E78" s="4"/>
      <c r="F78" s="4"/>
      <c r="G78" s="4"/>
      <c r="H78" s="4"/>
      <c r="I78" s="4"/>
      <c r="J78" s="4"/>
      <c r="K78" s="4"/>
      <c r="L78" s="4"/>
      <c r="M78" s="4"/>
      <c r="N78" s="4"/>
      <c r="O78" s="4"/>
      <c r="Q78" s="14"/>
      <c r="R78" s="14"/>
    </row>
    <row r="79" spans="3:18" x14ac:dyDescent="0.2">
      <c r="C79" s="17"/>
      <c r="D79" s="4"/>
      <c r="E79" s="4"/>
      <c r="F79" s="4"/>
      <c r="G79" s="4"/>
      <c r="H79" s="4"/>
      <c r="I79" s="4"/>
      <c r="J79" s="4"/>
      <c r="K79" s="4"/>
      <c r="L79" s="4"/>
      <c r="M79" s="4"/>
      <c r="N79" s="4"/>
      <c r="O79" s="4"/>
      <c r="Q79" s="14"/>
      <c r="R79" s="14"/>
    </row>
    <row r="80" spans="3:18" x14ac:dyDescent="0.2">
      <c r="C80" s="17"/>
      <c r="D80" s="4"/>
      <c r="E80" s="4"/>
      <c r="F80" s="4"/>
      <c r="G80" s="4"/>
      <c r="H80" s="4"/>
      <c r="I80" s="4"/>
      <c r="J80" s="4"/>
      <c r="K80" s="4"/>
      <c r="L80" s="4"/>
      <c r="M80" s="4"/>
      <c r="N80" s="4"/>
      <c r="O80" s="4"/>
      <c r="Q80" s="14"/>
      <c r="R80" s="14"/>
    </row>
    <row r="81" spans="3:18" x14ac:dyDescent="0.2">
      <c r="C81" s="17"/>
      <c r="D81" s="4"/>
      <c r="E81" s="4"/>
      <c r="F81" s="4"/>
      <c r="G81" s="4"/>
      <c r="H81" s="4"/>
      <c r="I81" s="4"/>
      <c r="J81" s="4"/>
      <c r="K81" s="4"/>
      <c r="L81" s="4"/>
      <c r="M81" s="4"/>
      <c r="N81" s="4"/>
      <c r="O81" s="4"/>
      <c r="Q81" s="14"/>
      <c r="R81" s="14"/>
    </row>
    <row r="82" spans="3:18" x14ac:dyDescent="0.2">
      <c r="C82" s="17"/>
      <c r="D82" s="4"/>
      <c r="E82" s="4"/>
      <c r="F82" s="4"/>
      <c r="G82" s="4"/>
      <c r="H82" s="4"/>
      <c r="I82" s="4"/>
      <c r="J82" s="4"/>
      <c r="K82" s="4"/>
      <c r="L82" s="4"/>
      <c r="M82" s="4"/>
      <c r="N82" s="4"/>
      <c r="O82" s="4"/>
      <c r="Q82" s="14"/>
      <c r="R82" s="14"/>
    </row>
    <row r="83" spans="3:18" x14ac:dyDescent="0.2">
      <c r="C83" s="17"/>
      <c r="D83" s="4"/>
      <c r="E83" s="4"/>
      <c r="F83" s="4"/>
      <c r="G83" s="4"/>
      <c r="H83" s="4"/>
      <c r="I83" s="4"/>
      <c r="J83" s="4"/>
      <c r="K83" s="4"/>
      <c r="L83" s="4"/>
      <c r="M83" s="4"/>
      <c r="N83" s="4"/>
      <c r="O83" s="4"/>
      <c r="Q83" s="14"/>
      <c r="R83" s="14"/>
    </row>
    <row r="84" spans="3:18" x14ac:dyDescent="0.2">
      <c r="C84" s="17"/>
      <c r="D84" s="4"/>
      <c r="E84" s="4"/>
      <c r="F84" s="4"/>
      <c r="G84" s="4"/>
      <c r="H84" s="4"/>
      <c r="I84" s="4"/>
      <c r="J84" s="4"/>
      <c r="K84" s="4"/>
      <c r="L84" s="4"/>
      <c r="M84" s="4"/>
      <c r="N84" s="4"/>
      <c r="O84" s="4"/>
      <c r="Q84" s="14"/>
      <c r="R84" s="14"/>
    </row>
    <row r="85" spans="3:18" x14ac:dyDescent="0.2">
      <c r="C85" s="17"/>
      <c r="D85" s="4"/>
      <c r="E85" s="4"/>
      <c r="F85" s="4"/>
      <c r="G85" s="4"/>
      <c r="H85" s="4"/>
      <c r="I85" s="4"/>
      <c r="J85" s="4"/>
      <c r="K85" s="4"/>
      <c r="L85" s="4"/>
      <c r="M85" s="4"/>
      <c r="N85" s="4"/>
      <c r="O85" s="4"/>
      <c r="Q85" s="14"/>
      <c r="R85" s="14"/>
    </row>
    <row r="86" spans="3:18" x14ac:dyDescent="0.2">
      <c r="C86" s="17"/>
      <c r="D86" s="4"/>
      <c r="E86" s="4"/>
      <c r="F86" s="4"/>
      <c r="G86" s="4"/>
      <c r="H86" s="4"/>
      <c r="I86" s="4"/>
      <c r="J86" s="4"/>
      <c r="K86" s="4"/>
      <c r="L86" s="4"/>
      <c r="M86" s="4"/>
      <c r="N86" s="4"/>
      <c r="O86" s="4"/>
      <c r="Q86" s="14"/>
      <c r="R86" s="14"/>
    </row>
    <row r="87" spans="3:18" x14ac:dyDescent="0.2">
      <c r="C87" s="17"/>
      <c r="D87" s="4"/>
      <c r="E87" s="4"/>
      <c r="F87" s="4"/>
      <c r="G87" s="4"/>
      <c r="H87" s="4"/>
      <c r="I87" s="4"/>
      <c r="J87" s="4"/>
      <c r="K87" s="4"/>
      <c r="L87" s="4"/>
      <c r="M87" s="4"/>
      <c r="N87" s="4"/>
      <c r="O87" s="4"/>
      <c r="Q87" s="14"/>
      <c r="R87" s="14"/>
    </row>
    <row r="88" spans="3:18" x14ac:dyDescent="0.2">
      <c r="C88" s="17"/>
      <c r="D88" s="4"/>
      <c r="E88" s="4"/>
      <c r="F88" s="4"/>
      <c r="G88" s="4"/>
      <c r="H88" s="4"/>
      <c r="I88" s="4"/>
      <c r="J88" s="4"/>
      <c r="K88" s="4"/>
      <c r="L88" s="4"/>
      <c r="M88" s="4"/>
      <c r="N88" s="4"/>
      <c r="O88" s="4"/>
      <c r="Q88" s="14"/>
      <c r="R88" s="14"/>
    </row>
    <row r="89" spans="3:18" x14ac:dyDescent="0.2">
      <c r="C89" s="17"/>
      <c r="D89" s="4"/>
      <c r="E89" s="4"/>
      <c r="F89" s="4"/>
      <c r="G89" s="4"/>
      <c r="H89" s="4"/>
      <c r="I89" s="4"/>
      <c r="J89" s="4"/>
      <c r="K89" s="4"/>
      <c r="L89" s="4"/>
      <c r="M89" s="4"/>
      <c r="N89" s="4"/>
      <c r="O89" s="4"/>
      <c r="Q89" s="14"/>
      <c r="R89" s="14"/>
    </row>
    <row r="90" spans="3:18" x14ac:dyDescent="0.2">
      <c r="C90" s="17"/>
      <c r="D90" s="4"/>
      <c r="E90" s="4"/>
      <c r="F90" s="4"/>
      <c r="G90" s="4"/>
      <c r="H90" s="4"/>
      <c r="I90" s="4"/>
      <c r="J90" s="4"/>
      <c r="K90" s="4"/>
      <c r="L90" s="4"/>
      <c r="M90" s="4"/>
      <c r="N90" s="4"/>
      <c r="O90" s="4"/>
      <c r="Q90" s="14"/>
      <c r="R90" s="14"/>
    </row>
    <row r="91" spans="3:18" x14ac:dyDescent="0.2">
      <c r="C91" s="17"/>
      <c r="D91" s="4"/>
      <c r="E91" s="4"/>
      <c r="F91" s="4"/>
      <c r="G91" s="4"/>
      <c r="H91" s="4"/>
      <c r="I91" s="4"/>
      <c r="J91" s="4"/>
      <c r="K91" s="4"/>
      <c r="L91" s="4"/>
      <c r="M91" s="4"/>
      <c r="N91" s="4"/>
      <c r="O91" s="4"/>
      <c r="Q91" s="14"/>
      <c r="R91" s="14"/>
    </row>
    <row r="92" spans="3:18" x14ac:dyDescent="0.2">
      <c r="C92" s="17"/>
      <c r="D92" s="4"/>
      <c r="E92" s="4"/>
      <c r="F92" s="4"/>
      <c r="G92" s="4"/>
      <c r="H92" s="4"/>
      <c r="I92" s="4"/>
      <c r="J92" s="4"/>
      <c r="K92" s="4"/>
      <c r="L92" s="4"/>
      <c r="M92" s="4"/>
      <c r="N92" s="4"/>
      <c r="O92" s="4"/>
      <c r="Q92" s="14"/>
      <c r="R92" s="14"/>
    </row>
    <row r="93" spans="3:18" x14ac:dyDescent="0.2">
      <c r="C93" s="17"/>
      <c r="D93" s="4"/>
      <c r="E93" s="4"/>
      <c r="F93" s="4"/>
      <c r="G93" s="4"/>
      <c r="H93" s="4"/>
      <c r="I93" s="4"/>
      <c r="J93" s="4"/>
      <c r="K93" s="4"/>
      <c r="L93" s="4"/>
      <c r="M93" s="4"/>
      <c r="N93" s="4"/>
      <c r="O93" s="4"/>
      <c r="Q93" s="14"/>
      <c r="R93" s="14"/>
    </row>
    <row r="94" spans="3:18" x14ac:dyDescent="0.2">
      <c r="C94" s="17"/>
      <c r="D94" s="4"/>
      <c r="E94" s="4"/>
      <c r="F94" s="4"/>
      <c r="G94" s="4"/>
      <c r="H94" s="4"/>
      <c r="I94" s="4"/>
      <c r="J94" s="4"/>
      <c r="K94" s="4"/>
      <c r="L94" s="4"/>
      <c r="M94" s="4"/>
      <c r="N94" s="4"/>
      <c r="O94" s="4"/>
      <c r="Q94" s="14"/>
      <c r="R94" s="14"/>
    </row>
    <row r="95" spans="3:18" x14ac:dyDescent="0.2">
      <c r="C95" s="17"/>
      <c r="D95" s="4"/>
      <c r="E95" s="4"/>
      <c r="F95" s="4"/>
      <c r="G95" s="4"/>
      <c r="H95" s="4"/>
      <c r="I95" s="4"/>
      <c r="J95" s="4"/>
      <c r="K95" s="4"/>
      <c r="L95" s="4"/>
      <c r="M95" s="4"/>
      <c r="N95" s="4"/>
      <c r="O95" s="4"/>
      <c r="Q95" s="14"/>
      <c r="R95" s="14"/>
    </row>
    <row r="96" spans="3:18" x14ac:dyDescent="0.2">
      <c r="C96" s="17"/>
      <c r="D96" s="4"/>
      <c r="E96" s="4"/>
      <c r="F96" s="4"/>
      <c r="G96" s="4"/>
      <c r="H96" s="4"/>
      <c r="I96" s="4"/>
      <c r="J96" s="4"/>
      <c r="K96" s="4"/>
      <c r="L96" s="4"/>
      <c r="M96" s="4"/>
      <c r="N96" s="4"/>
      <c r="O96" s="4"/>
      <c r="Q96" s="14"/>
      <c r="R96" s="14"/>
    </row>
    <row r="97" spans="3:18" x14ac:dyDescent="0.2">
      <c r="C97" s="17"/>
      <c r="D97" s="4"/>
      <c r="E97" s="4"/>
      <c r="F97" s="4"/>
      <c r="G97" s="4"/>
      <c r="H97" s="4"/>
      <c r="I97" s="4"/>
      <c r="J97" s="4"/>
      <c r="K97" s="4"/>
      <c r="L97" s="4"/>
      <c r="M97" s="4"/>
      <c r="N97" s="4"/>
      <c r="O97" s="4"/>
      <c r="Q97" s="14"/>
      <c r="R97" s="14"/>
    </row>
    <row r="98" spans="3:18" x14ac:dyDescent="0.2">
      <c r="C98" s="17"/>
      <c r="D98" s="4"/>
      <c r="E98" s="4"/>
      <c r="F98" s="4"/>
      <c r="G98" s="4"/>
      <c r="H98" s="4"/>
      <c r="I98" s="4"/>
      <c r="J98" s="4"/>
      <c r="K98" s="4"/>
      <c r="L98" s="4"/>
      <c r="M98" s="4"/>
      <c r="N98" s="4"/>
      <c r="O98" s="4"/>
      <c r="Q98" s="14"/>
      <c r="R98" s="14"/>
    </row>
    <row r="99" spans="3:18" x14ac:dyDescent="0.2">
      <c r="C99" s="17"/>
      <c r="D99" s="4"/>
      <c r="E99" s="4"/>
      <c r="F99" s="4"/>
      <c r="G99" s="4"/>
      <c r="H99" s="4"/>
      <c r="I99" s="4"/>
      <c r="J99" s="4"/>
      <c r="K99" s="4"/>
      <c r="L99" s="4"/>
      <c r="M99" s="4"/>
      <c r="N99" s="4"/>
      <c r="O99" s="4"/>
      <c r="Q99" s="14"/>
      <c r="R99" s="14"/>
    </row>
    <row r="100" spans="3:18" x14ac:dyDescent="0.2">
      <c r="C100" s="17"/>
      <c r="D100" s="4"/>
      <c r="E100" s="4"/>
      <c r="F100" s="4"/>
      <c r="G100" s="4"/>
      <c r="H100" s="4"/>
      <c r="I100" s="4"/>
      <c r="J100" s="4"/>
      <c r="K100" s="4"/>
      <c r="L100" s="4"/>
      <c r="M100" s="4"/>
      <c r="N100" s="4"/>
      <c r="O100" s="4"/>
      <c r="Q100" s="14"/>
      <c r="R100" s="14"/>
    </row>
    <row r="101" spans="3:18" x14ac:dyDescent="0.2">
      <c r="C101" s="17"/>
      <c r="D101" s="4"/>
      <c r="E101" s="4"/>
      <c r="F101" s="4"/>
      <c r="G101" s="4"/>
      <c r="H101" s="4"/>
      <c r="I101" s="4"/>
      <c r="J101" s="4"/>
      <c r="K101" s="4"/>
      <c r="L101" s="4"/>
      <c r="M101" s="4"/>
      <c r="N101" s="4"/>
      <c r="O101" s="4"/>
      <c r="Q101" s="14"/>
      <c r="R101" s="14"/>
    </row>
    <row r="102" spans="3:18" x14ac:dyDescent="0.2">
      <c r="C102" s="17"/>
      <c r="D102" s="4"/>
      <c r="E102" s="4"/>
      <c r="F102" s="4"/>
      <c r="G102" s="4"/>
      <c r="H102" s="4"/>
      <c r="I102" s="4"/>
      <c r="J102" s="4"/>
      <c r="K102" s="4"/>
      <c r="L102" s="4"/>
      <c r="M102" s="4"/>
      <c r="N102" s="4"/>
      <c r="O102" s="4"/>
      <c r="Q102" s="14"/>
      <c r="R102" s="14"/>
    </row>
    <row r="103" spans="3:18" x14ac:dyDescent="0.2">
      <c r="C103" s="17"/>
      <c r="D103" s="4"/>
      <c r="E103" s="4"/>
      <c r="F103" s="4"/>
      <c r="G103" s="4"/>
      <c r="H103" s="4"/>
      <c r="I103" s="4"/>
      <c r="J103" s="4"/>
      <c r="K103" s="4"/>
      <c r="L103" s="4"/>
      <c r="M103" s="4"/>
      <c r="N103" s="4"/>
      <c r="O103" s="4"/>
      <c r="Q103" s="14"/>
      <c r="R103" s="14"/>
    </row>
    <row r="104" spans="3:18" x14ac:dyDescent="0.2">
      <c r="C104" s="17"/>
      <c r="D104" s="4"/>
      <c r="E104" s="4"/>
      <c r="F104" s="4"/>
      <c r="G104" s="4"/>
      <c r="H104" s="4"/>
      <c r="I104" s="4"/>
      <c r="J104" s="4"/>
      <c r="K104" s="4"/>
      <c r="L104" s="4"/>
      <c r="M104" s="4"/>
      <c r="N104" s="4"/>
      <c r="O104" s="4"/>
      <c r="Q104" s="14"/>
      <c r="R104" s="14"/>
    </row>
    <row r="105" spans="3:18" x14ac:dyDescent="0.2">
      <c r="C105" s="17"/>
      <c r="D105" s="4"/>
      <c r="E105" s="4"/>
      <c r="F105" s="4"/>
      <c r="G105" s="4"/>
      <c r="H105" s="4"/>
      <c r="I105" s="4"/>
      <c r="J105" s="4"/>
      <c r="K105" s="4"/>
      <c r="L105" s="4"/>
      <c r="M105" s="4"/>
      <c r="N105" s="4"/>
      <c r="O105" s="4"/>
      <c r="Q105" s="14"/>
      <c r="R105" s="14"/>
    </row>
    <row r="106" spans="3:18" x14ac:dyDescent="0.2">
      <c r="C106" s="17"/>
      <c r="D106" s="4"/>
      <c r="E106" s="4"/>
      <c r="F106" s="4"/>
      <c r="G106" s="4"/>
      <c r="H106" s="4"/>
      <c r="I106" s="4"/>
      <c r="J106" s="4"/>
      <c r="K106" s="4"/>
      <c r="L106" s="4"/>
      <c r="M106" s="4"/>
      <c r="N106" s="4"/>
      <c r="O106" s="4"/>
      <c r="Q106" s="14"/>
      <c r="R106" s="14"/>
    </row>
    <row r="107" spans="3:18" x14ac:dyDescent="0.2">
      <c r="C107" s="17"/>
      <c r="D107" s="4"/>
      <c r="E107" s="4"/>
      <c r="F107" s="4"/>
      <c r="G107" s="4"/>
      <c r="H107" s="4"/>
      <c r="I107" s="4"/>
      <c r="J107" s="4"/>
      <c r="K107" s="4"/>
      <c r="L107" s="4"/>
      <c r="M107" s="4"/>
      <c r="N107" s="4"/>
      <c r="O107" s="4"/>
      <c r="Q107" s="14"/>
      <c r="R107" s="14"/>
    </row>
    <row r="108" spans="3:18" x14ac:dyDescent="0.2">
      <c r="C108" s="17"/>
      <c r="D108" s="4"/>
      <c r="E108" s="4"/>
      <c r="F108" s="4"/>
      <c r="G108" s="4"/>
      <c r="H108" s="4"/>
      <c r="I108" s="4"/>
      <c r="J108" s="4"/>
      <c r="K108" s="4"/>
      <c r="L108" s="4"/>
      <c r="M108" s="4"/>
      <c r="N108" s="4"/>
      <c r="O108" s="4"/>
      <c r="Q108" s="14"/>
      <c r="R108" s="14"/>
    </row>
    <row r="109" spans="3:18" x14ac:dyDescent="0.2">
      <c r="C109" s="17"/>
      <c r="D109" s="4"/>
      <c r="E109" s="4"/>
      <c r="F109" s="4"/>
      <c r="G109" s="4"/>
      <c r="H109" s="4"/>
      <c r="I109" s="4"/>
      <c r="J109" s="4"/>
      <c r="K109" s="4"/>
      <c r="L109" s="4"/>
      <c r="M109" s="4"/>
      <c r="N109" s="4"/>
      <c r="O109" s="4"/>
      <c r="Q109" s="14"/>
      <c r="R109" s="14"/>
    </row>
    <row r="110" spans="3:18" x14ac:dyDescent="0.2">
      <c r="C110" s="17"/>
      <c r="D110" s="4"/>
      <c r="E110" s="4"/>
      <c r="F110" s="4"/>
      <c r="G110" s="4"/>
      <c r="H110" s="4"/>
      <c r="I110" s="4"/>
      <c r="J110" s="4"/>
      <c r="K110" s="4"/>
      <c r="L110" s="4"/>
      <c r="M110" s="4"/>
      <c r="N110" s="4"/>
      <c r="O110" s="4"/>
      <c r="Q110" s="14"/>
      <c r="R110" s="14"/>
    </row>
    <row r="111" spans="3:18" x14ac:dyDescent="0.2">
      <c r="C111" s="17"/>
      <c r="D111" s="4"/>
      <c r="E111" s="4"/>
      <c r="F111" s="4"/>
      <c r="G111" s="4"/>
      <c r="H111" s="4"/>
      <c r="I111" s="4"/>
      <c r="J111" s="4"/>
      <c r="K111" s="4"/>
      <c r="L111" s="4"/>
      <c r="M111" s="4"/>
      <c r="N111" s="4"/>
      <c r="O111" s="4"/>
      <c r="Q111" s="14"/>
      <c r="R111" s="14"/>
    </row>
    <row r="112" spans="3:18" x14ac:dyDescent="0.2">
      <c r="C112" s="17"/>
      <c r="D112" s="4"/>
      <c r="E112" s="4"/>
      <c r="F112" s="4"/>
      <c r="G112" s="4"/>
      <c r="H112" s="4"/>
      <c r="I112" s="4"/>
      <c r="J112" s="4"/>
      <c r="K112" s="4"/>
      <c r="L112" s="4"/>
      <c r="M112" s="4"/>
      <c r="N112" s="4"/>
      <c r="O112" s="4"/>
      <c r="Q112" s="14"/>
      <c r="R112" s="14"/>
    </row>
    <row r="113" spans="3:18" x14ac:dyDescent="0.2">
      <c r="C113" s="17"/>
      <c r="D113" s="4"/>
      <c r="E113" s="4"/>
      <c r="F113" s="4"/>
      <c r="G113" s="4"/>
      <c r="H113" s="4"/>
      <c r="I113" s="4"/>
      <c r="J113" s="4"/>
      <c r="K113" s="4"/>
      <c r="L113" s="4"/>
      <c r="M113" s="4"/>
      <c r="N113" s="4"/>
      <c r="O113" s="4"/>
      <c r="Q113" s="14"/>
      <c r="R113" s="14"/>
    </row>
    <row r="114" spans="3:18" x14ac:dyDescent="0.2">
      <c r="C114" s="17"/>
      <c r="D114" s="4"/>
      <c r="E114" s="4"/>
      <c r="F114" s="4"/>
      <c r="G114" s="4"/>
      <c r="H114" s="4"/>
      <c r="I114" s="4"/>
      <c r="J114" s="4"/>
      <c r="K114" s="4"/>
      <c r="L114" s="4"/>
      <c r="M114" s="4"/>
      <c r="N114" s="4"/>
      <c r="O114" s="4"/>
      <c r="Q114" s="14"/>
      <c r="R114" s="14"/>
    </row>
    <row r="115" spans="3:18" x14ac:dyDescent="0.2">
      <c r="C115" s="17"/>
      <c r="D115" s="4"/>
      <c r="E115" s="4"/>
      <c r="F115" s="4"/>
      <c r="G115" s="4"/>
      <c r="H115" s="4"/>
      <c r="I115" s="4"/>
      <c r="J115" s="4"/>
      <c r="K115" s="4"/>
      <c r="L115" s="4"/>
      <c r="M115" s="4"/>
      <c r="N115" s="4"/>
      <c r="O115" s="4"/>
      <c r="Q115" s="14"/>
      <c r="R115" s="14"/>
    </row>
    <row r="116" spans="3:18" x14ac:dyDescent="0.2">
      <c r="C116" s="17"/>
      <c r="D116" s="4"/>
      <c r="E116" s="4"/>
      <c r="F116" s="4"/>
      <c r="G116" s="4"/>
      <c r="H116" s="4"/>
      <c r="I116" s="4"/>
      <c r="J116" s="4"/>
      <c r="K116" s="4"/>
      <c r="L116" s="4"/>
      <c r="M116" s="4"/>
      <c r="N116" s="4"/>
      <c r="O116" s="4"/>
      <c r="Q116" s="14"/>
      <c r="R116" s="14"/>
    </row>
    <row r="117" spans="3:18" x14ac:dyDescent="0.2">
      <c r="C117" s="17"/>
      <c r="D117" s="4"/>
      <c r="E117" s="4"/>
      <c r="F117" s="4"/>
      <c r="G117" s="4"/>
      <c r="H117" s="4"/>
      <c r="I117" s="4"/>
      <c r="J117" s="4"/>
      <c r="K117" s="4"/>
      <c r="L117" s="4"/>
      <c r="M117" s="4"/>
      <c r="N117" s="4"/>
      <c r="O117" s="4"/>
      <c r="Q117" s="14"/>
      <c r="R117" s="14"/>
    </row>
    <row r="118" spans="3:18" x14ac:dyDescent="0.2">
      <c r="C118" s="17"/>
      <c r="D118" s="4"/>
      <c r="E118" s="4"/>
      <c r="F118" s="4"/>
      <c r="G118" s="4"/>
      <c r="H118" s="4"/>
      <c r="I118" s="4"/>
      <c r="J118" s="4"/>
      <c r="K118" s="4"/>
      <c r="L118" s="4"/>
      <c r="M118" s="4"/>
      <c r="N118" s="4"/>
      <c r="O118" s="4"/>
      <c r="Q118" s="14"/>
      <c r="R118" s="14"/>
    </row>
    <row r="119" spans="3:18" x14ac:dyDescent="0.2">
      <c r="C119" s="17"/>
      <c r="D119" s="4"/>
      <c r="E119" s="4"/>
      <c r="F119" s="4"/>
      <c r="G119" s="4"/>
      <c r="H119" s="4"/>
      <c r="I119" s="4"/>
      <c r="J119" s="4"/>
      <c r="K119" s="4"/>
      <c r="L119" s="4"/>
      <c r="M119" s="4"/>
      <c r="N119" s="4"/>
      <c r="O119" s="4"/>
      <c r="Q119" s="14"/>
      <c r="R119" s="14"/>
    </row>
    <row r="120" spans="3:18" x14ac:dyDescent="0.2">
      <c r="C120" s="17"/>
      <c r="D120" s="4"/>
      <c r="E120" s="4"/>
      <c r="F120" s="4"/>
      <c r="G120" s="4"/>
      <c r="H120" s="4"/>
      <c r="I120" s="4"/>
      <c r="J120" s="4"/>
      <c r="K120" s="4"/>
      <c r="L120" s="4"/>
      <c r="M120" s="4"/>
      <c r="N120" s="4"/>
      <c r="O120" s="4"/>
      <c r="Q120" s="14"/>
      <c r="R120" s="14"/>
    </row>
    <row r="121" spans="3:18" x14ac:dyDescent="0.2">
      <c r="C121" s="17"/>
      <c r="D121" s="4"/>
      <c r="E121" s="4"/>
      <c r="F121" s="4"/>
      <c r="G121" s="4"/>
      <c r="H121" s="4"/>
      <c r="I121" s="4"/>
      <c r="J121" s="4"/>
      <c r="K121" s="4"/>
      <c r="L121" s="4"/>
      <c r="M121" s="4"/>
      <c r="N121" s="4"/>
      <c r="O121" s="4"/>
      <c r="Q121" s="14"/>
      <c r="R121" s="14"/>
    </row>
    <row r="122" spans="3:18" x14ac:dyDescent="0.2">
      <c r="C122" s="17"/>
      <c r="D122" s="4"/>
      <c r="E122" s="4"/>
      <c r="F122" s="4"/>
      <c r="G122" s="4"/>
      <c r="H122" s="4"/>
      <c r="I122" s="4"/>
      <c r="J122" s="4"/>
      <c r="K122" s="4"/>
      <c r="L122" s="4"/>
      <c r="M122" s="4"/>
      <c r="N122" s="4"/>
      <c r="O122" s="4"/>
      <c r="Q122" s="14"/>
      <c r="R122" s="14"/>
    </row>
    <row r="123" spans="3:18" x14ac:dyDescent="0.2">
      <c r="C123" s="17"/>
      <c r="D123" s="4"/>
      <c r="E123" s="4"/>
      <c r="F123" s="4"/>
      <c r="G123" s="4"/>
      <c r="H123" s="4"/>
      <c r="I123" s="4"/>
      <c r="J123" s="4"/>
      <c r="K123" s="4"/>
      <c r="L123" s="4"/>
      <c r="M123" s="4"/>
      <c r="N123" s="4"/>
      <c r="O123" s="4"/>
      <c r="Q123" s="14"/>
      <c r="R123" s="14"/>
    </row>
    <row r="124" spans="3:18" x14ac:dyDescent="0.2">
      <c r="C124" s="17"/>
      <c r="D124" s="4"/>
      <c r="E124" s="4"/>
      <c r="F124" s="4"/>
      <c r="G124" s="4"/>
      <c r="H124" s="4"/>
      <c r="I124" s="4"/>
      <c r="J124" s="4"/>
      <c r="K124" s="4"/>
      <c r="L124" s="4"/>
      <c r="M124" s="4"/>
      <c r="N124" s="4"/>
      <c r="O124" s="4"/>
      <c r="Q124" s="14"/>
      <c r="R124" s="14"/>
    </row>
    <row r="125" spans="3:18" x14ac:dyDescent="0.2">
      <c r="C125" s="17"/>
      <c r="D125" s="4"/>
      <c r="E125" s="4"/>
      <c r="F125" s="4"/>
      <c r="G125" s="4"/>
      <c r="H125" s="4"/>
      <c r="I125" s="4"/>
      <c r="J125" s="4"/>
      <c r="K125" s="4"/>
      <c r="L125" s="4"/>
      <c r="M125" s="4"/>
      <c r="N125" s="4"/>
      <c r="O125" s="4"/>
      <c r="Q125" s="14"/>
      <c r="R125" s="14"/>
    </row>
    <row r="126" spans="3:18" x14ac:dyDescent="0.2">
      <c r="C126" s="17"/>
      <c r="D126" s="4"/>
      <c r="E126" s="4"/>
      <c r="F126" s="4"/>
      <c r="G126" s="4"/>
      <c r="H126" s="4"/>
      <c r="I126" s="4"/>
      <c r="J126" s="4"/>
      <c r="K126" s="4"/>
      <c r="L126" s="4"/>
      <c r="M126" s="4"/>
      <c r="N126" s="4"/>
      <c r="O126" s="4"/>
      <c r="Q126" s="14"/>
      <c r="R126" s="14"/>
    </row>
    <row r="127" spans="3:18" x14ac:dyDescent="0.2">
      <c r="C127" s="17"/>
      <c r="D127" s="4"/>
      <c r="E127" s="4"/>
      <c r="F127" s="4"/>
      <c r="G127" s="4"/>
      <c r="H127" s="4"/>
      <c r="I127" s="4"/>
      <c r="J127" s="4"/>
      <c r="K127" s="4"/>
      <c r="L127" s="4"/>
      <c r="M127" s="4"/>
      <c r="N127" s="4"/>
      <c r="O127" s="4"/>
      <c r="Q127" s="14"/>
      <c r="R127" s="14"/>
    </row>
    <row r="128" spans="3:18" x14ac:dyDescent="0.2">
      <c r="C128" s="17"/>
      <c r="D128" s="4"/>
      <c r="E128" s="4"/>
      <c r="F128" s="4"/>
      <c r="G128" s="4"/>
      <c r="H128" s="4"/>
      <c r="I128" s="4"/>
      <c r="J128" s="4"/>
      <c r="K128" s="4"/>
      <c r="L128" s="4"/>
      <c r="M128" s="4"/>
      <c r="N128" s="4"/>
      <c r="O128" s="4"/>
      <c r="Q128" s="14"/>
      <c r="R128" s="14"/>
    </row>
    <row r="129" spans="3:18" x14ac:dyDescent="0.2">
      <c r="C129" s="17"/>
      <c r="D129" s="4"/>
      <c r="E129" s="4"/>
      <c r="F129" s="4"/>
      <c r="G129" s="4"/>
      <c r="H129" s="4"/>
      <c r="I129" s="4"/>
      <c r="J129" s="4"/>
      <c r="K129" s="4"/>
      <c r="L129" s="4"/>
      <c r="M129" s="4"/>
      <c r="N129" s="4"/>
      <c r="O129" s="4"/>
      <c r="Q129" s="14"/>
      <c r="R129" s="14"/>
    </row>
    <row r="130" spans="3:18" x14ac:dyDescent="0.2">
      <c r="C130" s="17"/>
      <c r="D130" s="4"/>
      <c r="E130" s="4"/>
      <c r="F130" s="4"/>
      <c r="G130" s="4"/>
      <c r="H130" s="4"/>
      <c r="I130" s="4"/>
      <c r="J130" s="4"/>
      <c r="K130" s="4"/>
      <c r="L130" s="4"/>
      <c r="M130" s="4"/>
      <c r="N130" s="4"/>
      <c r="O130" s="4"/>
      <c r="Q130" s="14"/>
      <c r="R130" s="14"/>
    </row>
    <row r="131" spans="3:18" x14ac:dyDescent="0.2">
      <c r="C131" s="17"/>
      <c r="D131" s="4"/>
      <c r="E131" s="4"/>
      <c r="F131" s="4"/>
      <c r="G131" s="4"/>
      <c r="H131" s="4"/>
      <c r="I131" s="4"/>
      <c r="J131" s="4"/>
      <c r="K131" s="4"/>
      <c r="L131" s="4"/>
      <c r="M131" s="4"/>
      <c r="N131" s="4"/>
      <c r="O131" s="4"/>
      <c r="Q131" s="14"/>
      <c r="R131" s="14"/>
    </row>
    <row r="132" spans="3:18" x14ac:dyDescent="0.2">
      <c r="C132" s="17"/>
      <c r="D132" s="4"/>
      <c r="E132" s="4"/>
      <c r="F132" s="4"/>
      <c r="G132" s="4"/>
      <c r="H132" s="4"/>
      <c r="I132" s="4"/>
      <c r="J132" s="4"/>
      <c r="K132" s="4"/>
      <c r="L132" s="4"/>
      <c r="M132" s="4"/>
      <c r="N132" s="4"/>
      <c r="O132" s="4"/>
      <c r="Q132" s="14"/>
      <c r="R132" s="14"/>
    </row>
    <row r="133" spans="3:18" x14ac:dyDescent="0.2">
      <c r="C133" s="17"/>
      <c r="D133" s="4"/>
      <c r="E133" s="4"/>
      <c r="F133" s="4"/>
      <c r="G133" s="4"/>
      <c r="H133" s="4"/>
      <c r="I133" s="4"/>
      <c r="J133" s="4"/>
      <c r="K133" s="4"/>
      <c r="L133" s="4"/>
      <c r="M133" s="4"/>
      <c r="N133" s="4"/>
      <c r="O133" s="4"/>
      <c r="Q133" s="14"/>
      <c r="R133" s="14"/>
    </row>
    <row r="134" spans="3:18" x14ac:dyDescent="0.2">
      <c r="C134" s="17"/>
      <c r="D134" s="4"/>
      <c r="E134" s="4"/>
      <c r="F134" s="4"/>
      <c r="G134" s="4"/>
      <c r="H134" s="4"/>
      <c r="I134" s="4"/>
      <c r="J134" s="4"/>
      <c r="K134" s="4"/>
      <c r="L134" s="4"/>
      <c r="M134" s="4"/>
      <c r="N134" s="4"/>
      <c r="O134" s="4"/>
      <c r="Q134" s="14"/>
      <c r="R134" s="14"/>
    </row>
    <row r="135" spans="3:18" x14ac:dyDescent="0.2">
      <c r="C135" s="17"/>
      <c r="D135" s="4"/>
      <c r="E135" s="4"/>
      <c r="F135" s="4"/>
      <c r="G135" s="4"/>
      <c r="H135" s="4"/>
      <c r="I135" s="4"/>
      <c r="J135" s="4"/>
      <c r="K135" s="4"/>
      <c r="L135" s="4"/>
      <c r="M135" s="4"/>
      <c r="N135" s="4"/>
      <c r="O135" s="4"/>
      <c r="Q135" s="14"/>
      <c r="R135" s="14"/>
    </row>
    <row r="136" spans="3:18" x14ac:dyDescent="0.2">
      <c r="C136" s="17"/>
      <c r="D136" s="4"/>
      <c r="E136" s="4"/>
      <c r="F136" s="4"/>
      <c r="G136" s="4"/>
      <c r="H136" s="4"/>
      <c r="I136" s="4"/>
      <c r="J136" s="4"/>
      <c r="K136" s="4"/>
      <c r="L136" s="4"/>
      <c r="M136" s="4"/>
      <c r="N136" s="4"/>
      <c r="O136" s="4"/>
      <c r="Q136" s="14"/>
      <c r="R136" s="14"/>
    </row>
    <row r="137" spans="3:18" x14ac:dyDescent="0.2">
      <c r="C137" s="17"/>
      <c r="D137" s="4"/>
      <c r="E137" s="4"/>
      <c r="F137" s="4"/>
      <c r="G137" s="4"/>
      <c r="H137" s="4"/>
      <c r="I137" s="4"/>
      <c r="J137" s="4"/>
      <c r="K137" s="4"/>
      <c r="L137" s="4"/>
      <c r="M137" s="4"/>
      <c r="N137" s="4"/>
      <c r="O137" s="4"/>
      <c r="Q137" s="14"/>
      <c r="R137" s="14"/>
    </row>
    <row r="138" spans="3:18" x14ac:dyDescent="0.2">
      <c r="C138" s="17"/>
      <c r="D138" s="4"/>
      <c r="E138" s="4"/>
      <c r="F138" s="4"/>
      <c r="G138" s="4"/>
      <c r="H138" s="4"/>
      <c r="I138" s="4"/>
      <c r="J138" s="4"/>
      <c r="K138" s="4"/>
      <c r="L138" s="4"/>
      <c r="M138" s="4"/>
      <c r="N138" s="4"/>
      <c r="O138" s="4"/>
      <c r="Q138" s="14"/>
      <c r="R138" s="14"/>
    </row>
    <row r="139" spans="3:18" x14ac:dyDescent="0.2">
      <c r="C139" s="17"/>
      <c r="D139" s="4"/>
      <c r="E139" s="4"/>
      <c r="F139" s="4"/>
      <c r="G139" s="4"/>
      <c r="H139" s="4"/>
      <c r="I139" s="4"/>
      <c r="J139" s="4"/>
      <c r="K139" s="4"/>
      <c r="L139" s="4"/>
      <c r="M139" s="4"/>
      <c r="N139" s="4"/>
      <c r="O139" s="4"/>
      <c r="Q139" s="14"/>
      <c r="R139" s="14"/>
    </row>
    <row r="140" spans="3:18" x14ac:dyDescent="0.2">
      <c r="C140" s="17"/>
      <c r="D140" s="4"/>
      <c r="E140" s="4"/>
      <c r="F140" s="4"/>
      <c r="G140" s="4"/>
      <c r="H140" s="4"/>
      <c r="I140" s="4"/>
      <c r="J140" s="4"/>
      <c r="K140" s="4"/>
      <c r="L140" s="4"/>
      <c r="M140" s="4"/>
      <c r="N140" s="4"/>
      <c r="O140" s="4"/>
      <c r="Q140" s="14"/>
      <c r="R140" s="14"/>
    </row>
    <row r="141" spans="3:18" x14ac:dyDescent="0.2">
      <c r="C141" s="17"/>
      <c r="D141" s="4"/>
      <c r="E141" s="4"/>
      <c r="F141" s="4"/>
      <c r="G141" s="4"/>
      <c r="H141" s="4"/>
      <c r="I141" s="4"/>
      <c r="J141" s="4"/>
      <c r="K141" s="4"/>
      <c r="L141" s="4"/>
      <c r="M141" s="4"/>
      <c r="N141" s="4"/>
      <c r="O141" s="4"/>
      <c r="Q141" s="14"/>
      <c r="R141" s="14"/>
    </row>
    <row r="142" spans="3:18" x14ac:dyDescent="0.2">
      <c r="C142" s="17"/>
      <c r="D142" s="4"/>
      <c r="E142" s="4"/>
      <c r="F142" s="4"/>
      <c r="G142" s="4"/>
      <c r="H142" s="4"/>
      <c r="I142" s="4"/>
      <c r="J142" s="4"/>
      <c r="K142" s="4"/>
      <c r="L142" s="4"/>
      <c r="M142" s="4"/>
      <c r="N142" s="4"/>
      <c r="O142" s="4"/>
      <c r="Q142" s="14"/>
      <c r="R142" s="14"/>
    </row>
    <row r="143" spans="3:18" x14ac:dyDescent="0.2">
      <c r="C143" s="17"/>
      <c r="D143" s="4"/>
      <c r="E143" s="4"/>
      <c r="F143" s="4"/>
      <c r="G143" s="4"/>
      <c r="H143" s="4"/>
      <c r="I143" s="4"/>
      <c r="J143" s="4"/>
      <c r="K143" s="4"/>
      <c r="L143" s="4"/>
      <c r="M143" s="4"/>
      <c r="N143" s="4"/>
      <c r="O143" s="4"/>
      <c r="Q143" s="14"/>
      <c r="R143" s="14"/>
    </row>
    <row r="144" spans="3:18" x14ac:dyDescent="0.2">
      <c r="C144" s="17"/>
      <c r="D144" s="4"/>
      <c r="E144" s="4"/>
      <c r="F144" s="4"/>
      <c r="G144" s="4"/>
      <c r="H144" s="4"/>
      <c r="I144" s="4"/>
      <c r="J144" s="4"/>
      <c r="K144" s="4"/>
      <c r="L144" s="4"/>
      <c r="M144" s="4"/>
      <c r="N144" s="4"/>
      <c r="O144" s="4"/>
      <c r="Q144" s="14"/>
      <c r="R144" s="14"/>
    </row>
    <row r="145" spans="3:18" x14ac:dyDescent="0.2">
      <c r="C145" s="17"/>
      <c r="D145" s="4"/>
      <c r="E145" s="4"/>
      <c r="F145" s="4"/>
      <c r="G145" s="4"/>
      <c r="H145" s="4"/>
      <c r="I145" s="4"/>
      <c r="J145" s="4"/>
      <c r="K145" s="4"/>
      <c r="L145" s="4"/>
      <c r="M145" s="4"/>
      <c r="N145" s="4"/>
      <c r="O145" s="4"/>
      <c r="Q145" s="14"/>
      <c r="R145" s="14"/>
    </row>
    <row r="146" spans="3:18" x14ac:dyDescent="0.2">
      <c r="C146" s="17"/>
      <c r="D146" s="4"/>
      <c r="E146" s="4"/>
      <c r="F146" s="4"/>
      <c r="G146" s="4"/>
      <c r="H146" s="4"/>
      <c r="I146" s="4"/>
      <c r="J146" s="4"/>
      <c r="K146" s="4"/>
      <c r="L146" s="4"/>
      <c r="M146" s="4"/>
      <c r="N146" s="4"/>
      <c r="O146" s="4"/>
      <c r="Q146" s="14"/>
      <c r="R146" s="14"/>
    </row>
    <row r="147" spans="3:18" x14ac:dyDescent="0.2">
      <c r="C147" s="17"/>
      <c r="D147" s="4"/>
      <c r="E147" s="4"/>
      <c r="F147" s="4"/>
      <c r="G147" s="4"/>
      <c r="H147" s="4"/>
      <c r="I147" s="4"/>
      <c r="J147" s="4"/>
      <c r="K147" s="4"/>
      <c r="L147" s="4"/>
      <c r="M147" s="4"/>
      <c r="N147" s="4"/>
      <c r="O147" s="4"/>
      <c r="Q147" s="14"/>
      <c r="R147" s="14"/>
    </row>
    <row r="148" spans="3:18" x14ac:dyDescent="0.2">
      <c r="C148" s="17"/>
      <c r="D148" s="4"/>
      <c r="E148" s="4"/>
      <c r="F148" s="4"/>
      <c r="G148" s="4"/>
      <c r="H148" s="4"/>
      <c r="I148" s="4"/>
      <c r="J148" s="4"/>
      <c r="K148" s="4"/>
      <c r="L148" s="4"/>
      <c r="M148" s="4"/>
      <c r="N148" s="4"/>
      <c r="O148" s="4"/>
      <c r="Q148" s="14"/>
      <c r="R148" s="14"/>
    </row>
    <row r="149" spans="3:18" x14ac:dyDescent="0.2">
      <c r="C149" s="17"/>
      <c r="D149" s="4"/>
      <c r="E149" s="4"/>
      <c r="F149" s="4"/>
      <c r="G149" s="4"/>
      <c r="H149" s="4"/>
      <c r="I149" s="4"/>
      <c r="J149" s="4"/>
      <c r="K149" s="4"/>
      <c r="L149" s="4"/>
      <c r="M149" s="4"/>
      <c r="N149" s="4"/>
      <c r="O149" s="4"/>
      <c r="Q149" s="14"/>
      <c r="R149" s="14"/>
    </row>
    <row r="150" spans="3:18" x14ac:dyDescent="0.2">
      <c r="C150" s="17"/>
      <c r="D150" s="4"/>
      <c r="E150" s="4"/>
      <c r="F150" s="4"/>
      <c r="G150" s="4"/>
      <c r="H150" s="4"/>
      <c r="I150" s="4"/>
      <c r="J150" s="4"/>
      <c r="K150" s="4"/>
      <c r="L150" s="4"/>
      <c r="M150" s="4"/>
      <c r="N150" s="4"/>
      <c r="O150" s="4"/>
      <c r="Q150" s="14"/>
      <c r="R150" s="14"/>
    </row>
    <row r="151" spans="3:18" x14ac:dyDescent="0.2">
      <c r="C151" s="17"/>
      <c r="D151" s="4"/>
      <c r="E151" s="4"/>
      <c r="F151" s="4"/>
      <c r="G151" s="4"/>
      <c r="H151" s="4"/>
      <c r="I151" s="4"/>
      <c r="J151" s="4"/>
      <c r="K151" s="4"/>
      <c r="L151" s="4"/>
      <c r="M151" s="4"/>
      <c r="N151" s="4"/>
      <c r="O151" s="4"/>
      <c r="Q151" s="14"/>
      <c r="R151" s="14"/>
    </row>
    <row r="152" spans="3:18" x14ac:dyDescent="0.2">
      <c r="C152" s="17"/>
      <c r="D152" s="4"/>
      <c r="E152" s="4"/>
      <c r="F152" s="4"/>
      <c r="G152" s="4"/>
      <c r="H152" s="4"/>
      <c r="I152" s="4"/>
      <c r="J152" s="4"/>
      <c r="K152" s="4"/>
      <c r="L152" s="4"/>
      <c r="M152" s="4"/>
      <c r="N152" s="4"/>
      <c r="O152" s="4"/>
      <c r="Q152" s="14"/>
      <c r="R152" s="14"/>
    </row>
    <row r="153" spans="3:18" x14ac:dyDescent="0.2">
      <c r="C153" s="17"/>
      <c r="D153" s="4"/>
      <c r="E153" s="4"/>
      <c r="F153" s="4"/>
      <c r="G153" s="4"/>
      <c r="H153" s="4"/>
      <c r="I153" s="4"/>
      <c r="J153" s="4"/>
      <c r="K153" s="4"/>
      <c r="L153" s="4"/>
      <c r="M153" s="4"/>
      <c r="N153" s="4"/>
      <c r="O153" s="4"/>
      <c r="Q153" s="14"/>
      <c r="R153" s="14"/>
    </row>
    <row r="154" spans="3:18" x14ac:dyDescent="0.2">
      <c r="C154" s="17"/>
      <c r="D154" s="4"/>
      <c r="E154" s="4"/>
      <c r="F154" s="4"/>
      <c r="G154" s="4"/>
      <c r="H154" s="4"/>
      <c r="I154" s="4"/>
      <c r="J154" s="4"/>
      <c r="K154" s="4"/>
      <c r="L154" s="4"/>
      <c r="M154" s="4"/>
      <c r="N154" s="4"/>
      <c r="O154" s="4"/>
      <c r="Q154" s="14"/>
      <c r="R154" s="14"/>
    </row>
    <row r="155" spans="3:18" x14ac:dyDescent="0.2">
      <c r="C155" s="17"/>
      <c r="D155" s="4"/>
      <c r="E155" s="4"/>
      <c r="F155" s="4"/>
      <c r="G155" s="4"/>
      <c r="H155" s="4"/>
      <c r="I155" s="4"/>
      <c r="J155" s="4"/>
      <c r="K155" s="4"/>
      <c r="L155" s="4"/>
      <c r="M155" s="4"/>
      <c r="N155" s="4"/>
      <c r="O155" s="4"/>
      <c r="Q155" s="14"/>
      <c r="R155" s="14"/>
    </row>
    <row r="156" spans="3:18" x14ac:dyDescent="0.2">
      <c r="C156" s="17"/>
      <c r="D156" s="4"/>
      <c r="E156" s="4"/>
      <c r="F156" s="4"/>
      <c r="G156" s="4"/>
      <c r="H156" s="4"/>
      <c r="I156" s="4"/>
      <c r="J156" s="4"/>
      <c r="K156" s="4"/>
      <c r="L156" s="4"/>
      <c r="M156" s="4"/>
      <c r="N156" s="4"/>
      <c r="O156" s="4"/>
      <c r="Q156" s="14"/>
      <c r="R156" s="14"/>
    </row>
    <row r="157" spans="3:18" x14ac:dyDescent="0.2">
      <c r="C157" s="17"/>
      <c r="D157" s="4"/>
      <c r="E157" s="4"/>
      <c r="F157" s="4"/>
      <c r="G157" s="4"/>
      <c r="H157" s="4"/>
      <c r="I157" s="4"/>
      <c r="J157" s="4"/>
      <c r="K157" s="4"/>
      <c r="L157" s="4"/>
      <c r="M157" s="4"/>
      <c r="N157" s="4"/>
      <c r="O157" s="4"/>
      <c r="Q157" s="14"/>
      <c r="R157" s="14"/>
    </row>
    <row r="158" spans="3:18" x14ac:dyDescent="0.2">
      <c r="C158" s="17"/>
      <c r="D158" s="4"/>
      <c r="E158" s="4"/>
      <c r="F158" s="4"/>
      <c r="G158" s="4"/>
      <c r="H158" s="4"/>
      <c r="I158" s="4"/>
      <c r="J158" s="4"/>
      <c r="K158" s="4"/>
      <c r="L158" s="4"/>
      <c r="M158" s="4"/>
      <c r="N158" s="4"/>
      <c r="O158" s="4"/>
      <c r="Q158" s="14"/>
      <c r="R158" s="14"/>
    </row>
    <row r="159" spans="3:18" x14ac:dyDescent="0.2">
      <c r="C159" s="17"/>
      <c r="D159" s="4"/>
      <c r="E159" s="4"/>
      <c r="F159" s="4"/>
      <c r="G159" s="4"/>
      <c r="H159" s="4"/>
      <c r="I159" s="4"/>
      <c r="J159" s="4"/>
      <c r="K159" s="4"/>
      <c r="L159" s="4"/>
      <c r="M159" s="4"/>
      <c r="N159" s="4"/>
      <c r="O159" s="4"/>
      <c r="Q159" s="14"/>
      <c r="R159" s="14"/>
    </row>
    <row r="160" spans="3:18" x14ac:dyDescent="0.2">
      <c r="C160" s="17"/>
      <c r="D160" s="4"/>
      <c r="E160" s="4"/>
      <c r="F160" s="4"/>
      <c r="G160" s="4"/>
      <c r="H160" s="4"/>
      <c r="I160" s="4"/>
      <c r="J160" s="4"/>
      <c r="K160" s="4"/>
      <c r="L160" s="4"/>
      <c r="M160" s="4"/>
      <c r="N160" s="4"/>
      <c r="O160" s="4"/>
      <c r="Q160" s="14"/>
      <c r="R160" s="14"/>
    </row>
    <row r="161" spans="3:18" x14ac:dyDescent="0.2">
      <c r="C161" s="17"/>
      <c r="D161" s="4"/>
      <c r="E161" s="4"/>
      <c r="F161" s="4"/>
      <c r="G161" s="4"/>
      <c r="H161" s="4"/>
      <c r="I161" s="4"/>
      <c r="J161" s="4"/>
      <c r="K161" s="4"/>
      <c r="L161" s="4"/>
      <c r="M161" s="4"/>
      <c r="N161" s="4"/>
      <c r="O161" s="4"/>
      <c r="Q161" s="14"/>
      <c r="R161" s="14"/>
    </row>
    <row r="162" spans="3:18" x14ac:dyDescent="0.2">
      <c r="C162" s="17"/>
      <c r="D162" s="4"/>
      <c r="E162" s="4"/>
      <c r="F162" s="4"/>
      <c r="G162" s="4"/>
      <c r="H162" s="4"/>
      <c r="I162" s="4"/>
      <c r="J162" s="4"/>
      <c r="K162" s="4"/>
      <c r="L162" s="4"/>
      <c r="M162" s="4"/>
      <c r="N162" s="4"/>
      <c r="O162" s="4"/>
      <c r="Q162" s="14"/>
      <c r="R162" s="14"/>
    </row>
    <row r="163" spans="3:18" x14ac:dyDescent="0.2">
      <c r="C163" s="17"/>
      <c r="D163" s="4"/>
      <c r="E163" s="4"/>
      <c r="F163" s="4"/>
      <c r="G163" s="4"/>
      <c r="H163" s="4"/>
      <c r="I163" s="4"/>
      <c r="J163" s="4"/>
      <c r="K163" s="4"/>
      <c r="L163" s="4"/>
      <c r="M163" s="4"/>
      <c r="N163" s="4"/>
      <c r="O163" s="4"/>
      <c r="Q163" s="14"/>
      <c r="R163" s="14"/>
    </row>
    <row r="164" spans="3:18" x14ac:dyDescent="0.2">
      <c r="C164" s="17"/>
      <c r="D164" s="4"/>
      <c r="E164" s="4"/>
      <c r="F164" s="4"/>
      <c r="G164" s="4"/>
      <c r="H164" s="4"/>
      <c r="I164" s="4"/>
      <c r="J164" s="4"/>
      <c r="K164" s="4"/>
      <c r="L164" s="4"/>
      <c r="M164" s="4"/>
      <c r="N164" s="4"/>
      <c r="O164" s="4"/>
      <c r="Q164" s="14"/>
      <c r="R164" s="14"/>
    </row>
    <row r="165" spans="3:18" x14ac:dyDescent="0.2">
      <c r="C165" s="17"/>
      <c r="D165" s="4"/>
      <c r="E165" s="4"/>
      <c r="F165" s="4"/>
      <c r="G165" s="4"/>
      <c r="H165" s="4"/>
      <c r="I165" s="4"/>
      <c r="J165" s="4"/>
      <c r="K165" s="4"/>
      <c r="L165" s="4"/>
      <c r="M165" s="4"/>
      <c r="N165" s="4"/>
      <c r="O165" s="4"/>
      <c r="Q165" s="14"/>
      <c r="R165" s="14"/>
    </row>
    <row r="166" spans="3:18" x14ac:dyDescent="0.2">
      <c r="C166" s="17"/>
      <c r="D166" s="4"/>
      <c r="E166" s="4"/>
      <c r="F166" s="4"/>
      <c r="G166" s="4"/>
      <c r="H166" s="4"/>
      <c r="I166" s="4"/>
      <c r="J166" s="4"/>
      <c r="K166" s="4"/>
      <c r="L166" s="4"/>
      <c r="M166" s="4"/>
      <c r="N166" s="4"/>
      <c r="O166" s="4"/>
      <c r="Q166" s="14"/>
      <c r="R166" s="14"/>
    </row>
    <row r="167" spans="3:18" x14ac:dyDescent="0.2">
      <c r="C167" s="17"/>
      <c r="D167" s="4"/>
      <c r="E167" s="4"/>
      <c r="F167" s="4"/>
      <c r="G167" s="4"/>
      <c r="H167" s="4"/>
      <c r="I167" s="4"/>
      <c r="J167" s="4"/>
      <c r="K167" s="4"/>
      <c r="L167" s="4"/>
      <c r="M167" s="4"/>
      <c r="N167" s="4"/>
      <c r="O167" s="4"/>
      <c r="Q167" s="14"/>
      <c r="R167" s="14"/>
    </row>
    <row r="168" spans="3:18" x14ac:dyDescent="0.2">
      <c r="C168" s="17"/>
      <c r="D168" s="4"/>
      <c r="E168" s="4"/>
      <c r="F168" s="4"/>
      <c r="G168" s="4"/>
      <c r="H168" s="4"/>
      <c r="I168" s="4"/>
      <c r="J168" s="4"/>
      <c r="K168" s="4"/>
      <c r="L168" s="4"/>
      <c r="M168" s="4"/>
      <c r="N168" s="4"/>
      <c r="O168" s="4"/>
      <c r="Q168" s="14"/>
      <c r="R168" s="14"/>
    </row>
    <row r="169" spans="3:18" x14ac:dyDescent="0.2">
      <c r="C169" s="17"/>
      <c r="D169" s="4"/>
      <c r="E169" s="4"/>
      <c r="F169" s="4"/>
      <c r="G169" s="4"/>
      <c r="H169" s="4"/>
      <c r="I169" s="4"/>
      <c r="J169" s="4"/>
      <c r="K169" s="4"/>
      <c r="L169" s="4"/>
      <c r="M169" s="4"/>
      <c r="N169" s="4"/>
      <c r="O169" s="4"/>
      <c r="Q169" s="14"/>
      <c r="R169" s="14"/>
    </row>
    <row r="170" spans="3:18" x14ac:dyDescent="0.2">
      <c r="C170" s="17"/>
      <c r="D170" s="4"/>
      <c r="E170" s="4"/>
      <c r="F170" s="4"/>
      <c r="G170" s="4"/>
      <c r="H170" s="4"/>
      <c r="I170" s="4"/>
      <c r="J170" s="4"/>
      <c r="K170" s="4"/>
      <c r="L170" s="4"/>
      <c r="M170" s="4"/>
      <c r="N170" s="4"/>
      <c r="O170" s="4"/>
      <c r="Q170" s="14"/>
      <c r="R170" s="14"/>
    </row>
    <row r="171" spans="3:18" x14ac:dyDescent="0.2">
      <c r="C171" s="17"/>
      <c r="D171" s="4"/>
      <c r="E171" s="4"/>
      <c r="F171" s="4"/>
      <c r="G171" s="4"/>
      <c r="H171" s="4"/>
      <c r="I171" s="4"/>
      <c r="J171" s="4"/>
      <c r="K171" s="4"/>
      <c r="L171" s="4"/>
      <c r="M171" s="4"/>
      <c r="N171" s="4"/>
      <c r="O171" s="4"/>
      <c r="Q171" s="14"/>
      <c r="R171" s="14"/>
    </row>
    <row r="172" spans="3:18" x14ac:dyDescent="0.2">
      <c r="C172" s="17"/>
      <c r="D172" s="4"/>
      <c r="E172" s="4"/>
      <c r="F172" s="4"/>
      <c r="G172" s="4"/>
      <c r="H172" s="4"/>
      <c r="I172" s="4"/>
      <c r="J172" s="4"/>
      <c r="K172" s="4"/>
      <c r="L172" s="4"/>
      <c r="M172" s="4"/>
      <c r="N172" s="4"/>
      <c r="O172" s="4"/>
      <c r="Q172" s="14"/>
      <c r="R172" s="14"/>
    </row>
    <row r="173" spans="3:18" x14ac:dyDescent="0.2">
      <c r="C173" s="17"/>
      <c r="D173" s="4"/>
      <c r="E173" s="4"/>
      <c r="F173" s="4"/>
      <c r="G173" s="4"/>
      <c r="H173" s="4"/>
      <c r="I173" s="4"/>
      <c r="J173" s="4"/>
      <c r="K173" s="4"/>
      <c r="L173" s="4"/>
      <c r="M173" s="4"/>
      <c r="N173" s="4"/>
      <c r="O173" s="4"/>
      <c r="Q173" s="14"/>
      <c r="R173" s="14"/>
    </row>
    <row r="174" spans="3:18" x14ac:dyDescent="0.2">
      <c r="C174" s="17"/>
      <c r="D174" s="4"/>
      <c r="E174" s="4"/>
      <c r="F174" s="4"/>
      <c r="G174" s="4"/>
      <c r="H174" s="4"/>
      <c r="I174" s="4"/>
      <c r="J174" s="4"/>
      <c r="K174" s="4"/>
      <c r="L174" s="4"/>
      <c r="M174" s="4"/>
      <c r="N174" s="4"/>
      <c r="O174" s="4"/>
      <c r="Q174" s="14"/>
      <c r="R174" s="14"/>
    </row>
    <row r="175" spans="3:18" x14ac:dyDescent="0.2">
      <c r="C175" s="17"/>
      <c r="D175" s="4"/>
      <c r="E175" s="4"/>
      <c r="F175" s="4"/>
      <c r="G175" s="4"/>
      <c r="H175" s="4"/>
      <c r="I175" s="4"/>
      <c r="J175" s="4"/>
      <c r="K175" s="4"/>
      <c r="L175" s="4"/>
      <c r="M175" s="4"/>
      <c r="N175" s="4"/>
      <c r="O175" s="4"/>
      <c r="Q175" s="14"/>
      <c r="R175" s="14"/>
    </row>
    <row r="176" spans="3:18" x14ac:dyDescent="0.2">
      <c r="C176" s="17"/>
      <c r="D176" s="4"/>
      <c r="E176" s="4"/>
      <c r="F176" s="4"/>
      <c r="G176" s="4"/>
      <c r="H176" s="4"/>
      <c r="I176" s="4"/>
      <c r="J176" s="4"/>
      <c r="K176" s="4"/>
      <c r="L176" s="4"/>
      <c r="M176" s="4"/>
      <c r="N176" s="4"/>
      <c r="O176" s="4"/>
      <c r="Q176" s="14"/>
      <c r="R176" s="14"/>
    </row>
    <row r="177" spans="3:18" x14ac:dyDescent="0.2">
      <c r="C177" s="17"/>
      <c r="D177" s="4"/>
      <c r="E177" s="4"/>
      <c r="F177" s="4"/>
      <c r="G177" s="4"/>
      <c r="H177" s="4"/>
      <c r="I177" s="4"/>
      <c r="J177" s="4"/>
      <c r="K177" s="4"/>
      <c r="L177" s="4"/>
      <c r="M177" s="4"/>
      <c r="N177" s="4"/>
      <c r="O177" s="4"/>
      <c r="Q177" s="14"/>
      <c r="R177" s="14"/>
    </row>
    <row r="178" spans="3:18" x14ac:dyDescent="0.2">
      <c r="C178" s="17"/>
      <c r="D178" s="4"/>
      <c r="E178" s="4"/>
      <c r="F178" s="4"/>
      <c r="G178" s="4"/>
      <c r="H178" s="4"/>
      <c r="I178" s="4"/>
      <c r="J178" s="4"/>
      <c r="K178" s="4"/>
      <c r="L178" s="4"/>
      <c r="M178" s="4"/>
      <c r="N178" s="4"/>
      <c r="O178" s="4"/>
      <c r="Q178" s="14"/>
      <c r="R178" s="14"/>
    </row>
    <row r="179" spans="3:18" x14ac:dyDescent="0.2">
      <c r="C179" s="17"/>
      <c r="D179" s="4"/>
      <c r="E179" s="4"/>
      <c r="F179" s="4"/>
      <c r="G179" s="4"/>
      <c r="H179" s="4"/>
      <c r="I179" s="4"/>
      <c r="J179" s="4"/>
      <c r="K179" s="4"/>
      <c r="L179" s="4"/>
      <c r="M179" s="4"/>
      <c r="N179" s="4"/>
      <c r="O179" s="4"/>
      <c r="Q179" s="14"/>
      <c r="R179" s="14"/>
    </row>
    <row r="180" spans="3:18" x14ac:dyDescent="0.2">
      <c r="C180" s="17"/>
      <c r="D180" s="4"/>
      <c r="E180" s="4"/>
      <c r="F180" s="4"/>
      <c r="G180" s="4"/>
      <c r="H180" s="4"/>
      <c r="I180" s="4"/>
      <c r="J180" s="4"/>
      <c r="K180" s="4"/>
      <c r="L180" s="4"/>
      <c r="M180" s="4"/>
      <c r="N180" s="4"/>
      <c r="O180" s="4"/>
      <c r="Q180" s="14"/>
      <c r="R180" s="14"/>
    </row>
    <row r="181" spans="3:18" x14ac:dyDescent="0.2">
      <c r="C181" s="17"/>
      <c r="D181" s="4"/>
      <c r="E181" s="4"/>
      <c r="F181" s="4"/>
      <c r="G181" s="4"/>
      <c r="H181" s="4"/>
      <c r="I181" s="4"/>
      <c r="J181" s="4"/>
      <c r="K181" s="4"/>
      <c r="L181" s="4"/>
      <c r="M181" s="4"/>
      <c r="N181" s="4"/>
      <c r="O181" s="4"/>
      <c r="Q181" s="14"/>
      <c r="R181" s="14"/>
    </row>
    <row r="182" spans="3:18" x14ac:dyDescent="0.2">
      <c r="C182" s="17"/>
      <c r="D182" s="4"/>
      <c r="E182" s="4"/>
      <c r="F182" s="4"/>
      <c r="G182" s="4"/>
      <c r="H182" s="4"/>
      <c r="I182" s="4"/>
      <c r="J182" s="4"/>
      <c r="K182" s="4"/>
      <c r="L182" s="4"/>
      <c r="M182" s="4"/>
      <c r="N182" s="4"/>
      <c r="O182" s="4"/>
      <c r="Q182" s="14"/>
      <c r="R182" s="14"/>
    </row>
    <row r="183" spans="3:18" x14ac:dyDescent="0.2">
      <c r="C183" s="17"/>
      <c r="D183" s="4"/>
      <c r="E183" s="4"/>
      <c r="F183" s="4"/>
      <c r="G183" s="4"/>
      <c r="H183" s="4"/>
      <c r="I183" s="4"/>
      <c r="J183" s="4"/>
      <c r="K183" s="4"/>
      <c r="L183" s="4"/>
      <c r="M183" s="4"/>
      <c r="N183" s="4"/>
      <c r="O183" s="4"/>
      <c r="Q183" s="14"/>
      <c r="R183" s="14"/>
    </row>
    <row r="184" spans="3:18" x14ac:dyDescent="0.2">
      <c r="C184" s="17"/>
      <c r="D184" s="4"/>
      <c r="E184" s="4"/>
      <c r="F184" s="4"/>
      <c r="G184" s="4"/>
      <c r="H184" s="4"/>
      <c r="I184" s="4"/>
      <c r="J184" s="4"/>
      <c r="K184" s="4"/>
      <c r="L184" s="4"/>
      <c r="M184" s="4"/>
      <c r="N184" s="4"/>
      <c r="O184" s="4"/>
      <c r="Q184" s="14"/>
      <c r="R184" s="14"/>
    </row>
    <row r="185" spans="3:18" x14ac:dyDescent="0.2">
      <c r="C185" s="17"/>
      <c r="D185" s="4"/>
      <c r="E185" s="4"/>
      <c r="F185" s="4"/>
      <c r="G185" s="4"/>
      <c r="H185" s="4"/>
      <c r="I185" s="4"/>
      <c r="J185" s="4"/>
      <c r="K185" s="4"/>
      <c r="L185" s="4"/>
      <c r="M185" s="4"/>
      <c r="N185" s="4"/>
      <c r="O185" s="4"/>
      <c r="Q185" s="14"/>
      <c r="R185" s="14"/>
    </row>
    <row r="186" spans="3:18" x14ac:dyDescent="0.2">
      <c r="C186" s="17"/>
      <c r="D186" s="4"/>
      <c r="E186" s="4"/>
      <c r="F186" s="4"/>
      <c r="G186" s="4"/>
      <c r="H186" s="4"/>
      <c r="I186" s="4"/>
      <c r="J186" s="4"/>
      <c r="K186" s="4"/>
      <c r="L186" s="4"/>
      <c r="M186" s="4"/>
      <c r="N186" s="4"/>
      <c r="O186" s="4"/>
      <c r="Q186" s="14"/>
      <c r="R186" s="14"/>
    </row>
    <row r="187" spans="3:18" x14ac:dyDescent="0.2">
      <c r="C187" s="17"/>
      <c r="D187" s="4"/>
      <c r="E187" s="4"/>
      <c r="F187" s="4"/>
      <c r="G187" s="4"/>
      <c r="H187" s="4"/>
      <c r="I187" s="4"/>
      <c r="J187" s="4"/>
      <c r="K187" s="4"/>
      <c r="L187" s="4"/>
      <c r="M187" s="4"/>
      <c r="N187" s="4"/>
      <c r="O187" s="4"/>
      <c r="Q187" s="14"/>
      <c r="R187" s="14"/>
    </row>
    <row r="188" spans="3:18" x14ac:dyDescent="0.2">
      <c r="C188" s="17"/>
      <c r="D188" s="4"/>
      <c r="E188" s="4"/>
      <c r="F188" s="4"/>
      <c r="G188" s="4"/>
      <c r="H188" s="4"/>
      <c r="I188" s="4"/>
      <c r="J188" s="4"/>
      <c r="K188" s="4"/>
      <c r="L188" s="4"/>
      <c r="M188" s="4"/>
      <c r="N188" s="4"/>
      <c r="O188" s="4"/>
      <c r="Q188" s="14"/>
      <c r="R188" s="14"/>
    </row>
    <row r="189" spans="3:18" x14ac:dyDescent="0.2">
      <c r="C189" s="17"/>
      <c r="D189" s="4"/>
      <c r="E189" s="4"/>
      <c r="F189" s="4"/>
      <c r="G189" s="4"/>
      <c r="H189" s="4"/>
      <c r="I189" s="4"/>
      <c r="J189" s="4"/>
      <c r="K189" s="4"/>
      <c r="L189" s="4"/>
      <c r="M189" s="4"/>
      <c r="N189" s="4"/>
      <c r="O189" s="4"/>
      <c r="Q189" s="14"/>
      <c r="R189" s="14"/>
    </row>
    <row r="190" spans="3:18" x14ac:dyDescent="0.2">
      <c r="C190" s="17"/>
      <c r="D190" s="4"/>
      <c r="E190" s="4"/>
      <c r="F190" s="4"/>
      <c r="G190" s="4"/>
      <c r="H190" s="4"/>
      <c r="I190" s="4"/>
      <c r="J190" s="4"/>
      <c r="K190" s="4"/>
      <c r="L190" s="4"/>
      <c r="M190" s="4"/>
      <c r="N190" s="4"/>
      <c r="O190" s="4"/>
      <c r="Q190" s="14"/>
      <c r="R190" s="14"/>
    </row>
    <row r="191" spans="3:18" x14ac:dyDescent="0.2">
      <c r="C191" s="17"/>
      <c r="D191" s="4"/>
      <c r="E191" s="4"/>
      <c r="F191" s="4"/>
      <c r="G191" s="4"/>
      <c r="H191" s="4"/>
      <c r="I191" s="4"/>
      <c r="J191" s="4"/>
      <c r="K191" s="4"/>
      <c r="L191" s="4"/>
      <c r="M191" s="4"/>
      <c r="N191" s="4"/>
      <c r="O191" s="4"/>
      <c r="Q191" s="14"/>
      <c r="R191" s="14"/>
    </row>
    <row r="192" spans="3:18" x14ac:dyDescent="0.2">
      <c r="C192" s="17"/>
      <c r="D192" s="4"/>
      <c r="E192" s="4"/>
      <c r="F192" s="4"/>
      <c r="G192" s="4"/>
      <c r="H192" s="4"/>
      <c r="I192" s="4"/>
      <c r="J192" s="4"/>
      <c r="K192" s="4"/>
      <c r="L192" s="4"/>
      <c r="M192" s="4"/>
      <c r="N192" s="4"/>
      <c r="O192" s="4"/>
      <c r="Q192" s="14"/>
      <c r="R192" s="14"/>
    </row>
    <row r="193" spans="3:18" x14ac:dyDescent="0.2">
      <c r="C193" s="17"/>
      <c r="D193" s="4"/>
      <c r="E193" s="4"/>
      <c r="F193" s="4"/>
      <c r="G193" s="4"/>
      <c r="H193" s="4"/>
      <c r="I193" s="4"/>
      <c r="J193" s="4"/>
      <c r="K193" s="4"/>
      <c r="L193" s="4"/>
      <c r="M193" s="4"/>
      <c r="N193" s="4"/>
      <c r="O193" s="4"/>
      <c r="Q193" s="14"/>
      <c r="R193" s="14"/>
    </row>
    <row r="194" spans="3:18" x14ac:dyDescent="0.2">
      <c r="C194" s="17"/>
      <c r="D194" s="4"/>
      <c r="E194" s="4"/>
      <c r="F194" s="4"/>
      <c r="G194" s="4"/>
      <c r="H194" s="4"/>
      <c r="I194" s="4"/>
      <c r="J194" s="4"/>
      <c r="K194" s="4"/>
      <c r="L194" s="4"/>
      <c r="M194" s="4"/>
      <c r="N194" s="4"/>
      <c r="O194" s="4"/>
      <c r="Q194" s="14"/>
      <c r="R194" s="14"/>
    </row>
    <row r="195" spans="3:18" x14ac:dyDescent="0.2">
      <c r="C195" s="17"/>
      <c r="D195" s="4"/>
      <c r="E195" s="4"/>
      <c r="F195" s="4"/>
      <c r="G195" s="4"/>
      <c r="H195" s="4"/>
      <c r="I195" s="4"/>
      <c r="J195" s="4"/>
      <c r="K195" s="4"/>
      <c r="L195" s="4"/>
      <c r="M195" s="4"/>
      <c r="N195" s="4"/>
      <c r="O195" s="4"/>
      <c r="Q195" s="14"/>
      <c r="R195" s="14"/>
    </row>
    <row r="196" spans="3:18" x14ac:dyDescent="0.2">
      <c r="C196" s="17"/>
      <c r="D196" s="4"/>
      <c r="E196" s="4"/>
      <c r="F196" s="4"/>
      <c r="G196" s="4"/>
      <c r="H196" s="4"/>
      <c r="I196" s="4"/>
      <c r="J196" s="4"/>
      <c r="K196" s="4"/>
      <c r="L196" s="4"/>
      <c r="M196" s="4"/>
      <c r="N196" s="4"/>
      <c r="O196" s="4"/>
      <c r="Q196" s="14"/>
      <c r="R196" s="14"/>
    </row>
    <row r="197" spans="3:18" x14ac:dyDescent="0.2">
      <c r="C197" s="17"/>
      <c r="D197" s="4"/>
      <c r="E197" s="4"/>
      <c r="F197" s="4"/>
      <c r="G197" s="4"/>
      <c r="H197" s="4"/>
      <c r="I197" s="4"/>
      <c r="J197" s="4"/>
      <c r="K197" s="4"/>
      <c r="L197" s="4"/>
      <c r="M197" s="4"/>
      <c r="N197" s="4"/>
      <c r="O197" s="4"/>
      <c r="Q197" s="14"/>
      <c r="R197" s="14"/>
    </row>
    <row r="198" spans="3:18" x14ac:dyDescent="0.2">
      <c r="C198" s="17"/>
      <c r="D198" s="4"/>
      <c r="E198" s="4"/>
      <c r="F198" s="4"/>
      <c r="G198" s="4"/>
      <c r="H198" s="4"/>
      <c r="I198" s="4"/>
      <c r="J198" s="4"/>
      <c r="K198" s="4"/>
      <c r="L198" s="4"/>
      <c r="M198" s="4"/>
      <c r="N198" s="4"/>
      <c r="O198" s="4"/>
      <c r="Q198" s="14"/>
      <c r="R198" s="14"/>
    </row>
    <row r="199" spans="3:18" x14ac:dyDescent="0.2">
      <c r="C199" s="17"/>
      <c r="D199" s="4"/>
      <c r="E199" s="4"/>
      <c r="F199" s="4"/>
      <c r="G199" s="4"/>
      <c r="H199" s="4"/>
      <c r="I199" s="4"/>
      <c r="J199" s="4"/>
      <c r="K199" s="4"/>
      <c r="L199" s="4"/>
      <c r="M199" s="4"/>
      <c r="N199" s="4"/>
      <c r="O199" s="4"/>
      <c r="Q199" s="14"/>
      <c r="R199" s="14"/>
    </row>
    <row r="200" spans="3:18" x14ac:dyDescent="0.2">
      <c r="C200" s="17"/>
      <c r="D200" s="4"/>
      <c r="E200" s="4"/>
      <c r="F200" s="4"/>
      <c r="G200" s="4"/>
      <c r="H200" s="4"/>
      <c r="I200" s="4"/>
      <c r="J200" s="4"/>
      <c r="K200" s="4"/>
      <c r="L200" s="4"/>
      <c r="M200" s="4"/>
      <c r="N200" s="4"/>
      <c r="O200" s="4"/>
      <c r="Q200" s="14"/>
      <c r="R200" s="14"/>
    </row>
    <row r="201" spans="3:18" x14ac:dyDescent="0.2">
      <c r="C201" s="17"/>
      <c r="D201" s="4"/>
      <c r="E201" s="4"/>
      <c r="F201" s="4"/>
      <c r="G201" s="4"/>
      <c r="H201" s="4"/>
      <c r="I201" s="4"/>
      <c r="J201" s="4"/>
      <c r="K201" s="4"/>
      <c r="L201" s="4"/>
      <c r="M201" s="4"/>
      <c r="N201" s="4"/>
      <c r="O201" s="4"/>
      <c r="Q201" s="14"/>
      <c r="R201" s="14"/>
    </row>
    <row r="202" spans="3:18" x14ac:dyDescent="0.2">
      <c r="C202" s="17"/>
      <c r="D202" s="4"/>
      <c r="E202" s="4"/>
      <c r="F202" s="4"/>
      <c r="G202" s="4"/>
      <c r="H202" s="4"/>
      <c r="I202" s="4"/>
      <c r="J202" s="4"/>
      <c r="K202" s="4"/>
      <c r="L202" s="4"/>
      <c r="M202" s="4"/>
      <c r="N202" s="4"/>
      <c r="O202" s="4"/>
      <c r="Q202" s="14"/>
      <c r="R202" s="14"/>
    </row>
    <row r="203" spans="3:18" x14ac:dyDescent="0.2">
      <c r="C203" s="17"/>
      <c r="D203" s="4"/>
      <c r="E203" s="4"/>
      <c r="F203" s="4"/>
      <c r="G203" s="4"/>
      <c r="H203" s="4"/>
      <c r="I203" s="4"/>
      <c r="J203" s="4"/>
      <c r="K203" s="4"/>
      <c r="L203" s="4"/>
      <c r="M203" s="4"/>
      <c r="N203" s="4"/>
      <c r="O203" s="4"/>
      <c r="Q203" s="14"/>
      <c r="R203" s="14"/>
    </row>
    <row r="204" spans="3:18" x14ac:dyDescent="0.2">
      <c r="C204" s="17"/>
      <c r="D204" s="4"/>
      <c r="E204" s="4"/>
      <c r="F204" s="4"/>
      <c r="G204" s="4"/>
      <c r="H204" s="4"/>
      <c r="I204" s="4"/>
      <c r="J204" s="4"/>
      <c r="K204" s="4"/>
      <c r="L204" s="4"/>
      <c r="M204" s="4"/>
      <c r="N204" s="4"/>
      <c r="O204" s="4"/>
      <c r="Q204" s="14"/>
      <c r="R204" s="14"/>
    </row>
    <row r="205" spans="3:18" x14ac:dyDescent="0.2">
      <c r="C205" s="17"/>
      <c r="D205" s="4"/>
      <c r="E205" s="4"/>
      <c r="F205" s="4"/>
      <c r="G205" s="4"/>
      <c r="H205" s="4"/>
      <c r="I205" s="4"/>
      <c r="J205" s="4"/>
      <c r="K205" s="4"/>
      <c r="L205" s="4"/>
      <c r="M205" s="4"/>
      <c r="N205" s="4"/>
      <c r="O205" s="4"/>
      <c r="Q205" s="14"/>
      <c r="R205" s="14"/>
    </row>
    <row r="206" spans="3:18" x14ac:dyDescent="0.2">
      <c r="C206" s="17"/>
      <c r="D206" s="4"/>
      <c r="E206" s="4"/>
      <c r="F206" s="4"/>
      <c r="G206" s="4"/>
      <c r="H206" s="4"/>
      <c r="I206" s="4"/>
      <c r="J206" s="4"/>
      <c r="K206" s="4"/>
      <c r="L206" s="4"/>
      <c r="M206" s="4"/>
      <c r="N206" s="4"/>
      <c r="O206" s="4"/>
      <c r="Q206" s="14"/>
      <c r="R206" s="14"/>
    </row>
  </sheetData>
  <mergeCells count="1">
    <mergeCell ref="Q4:R4"/>
  </mergeCells>
  <conditionalFormatting sqref="Q6:Q17">
    <cfRule type="cellIs" dxfId="7" priority="3" operator="equal">
      <formula>$F$6</formula>
    </cfRule>
    <cfRule type="cellIs" dxfId="6" priority="4" operator="equal">
      <formula>$D$6</formula>
    </cfRule>
  </conditionalFormatting>
  <conditionalFormatting sqref="E2:F2">
    <cfRule type="expression" dxfId="5" priority="1">
      <formula>ROUND($M$4,2)&lt;&gt;0</formula>
    </cfRule>
    <cfRule type="expression" dxfId="4" priority="2">
      <formula>ROUND($M$4,2)=0</formula>
    </cfRule>
  </conditionalFormatting>
  <pageMargins left="0.511811024" right="0.511811024" top="0.78740157499999996" bottom="0.78740157499999996" header="0.31496062000000002" footer="0.31496062000000002"/>
  <drawing r:id="rId1"/>
  <legacyDrawing r:id="rId2"/>
  <controls>
    <mc:AlternateContent xmlns:mc="http://schemas.openxmlformats.org/markup-compatibility/2006">
      <mc:Choice Requires="x14">
        <control shapeId="16385" r:id="rId3" name="CommandButton1">
          <controlPr defaultSize="0" autoLine="0" r:id="rId4">
            <anchor moveWithCells="1">
              <from>
                <xdr:col>2</xdr:col>
                <xdr:colOff>19050</xdr:colOff>
                <xdr:row>1</xdr:row>
                <xdr:rowOff>0</xdr:rowOff>
              </from>
              <to>
                <xdr:col>3</xdr:col>
                <xdr:colOff>561975</xdr:colOff>
                <xdr:row>2</xdr:row>
                <xdr:rowOff>9525</xdr:rowOff>
              </to>
            </anchor>
          </controlPr>
        </control>
      </mc:Choice>
      <mc:Fallback>
        <control shapeId="16385" r:id="rId3" name="CommandButton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14:formula1>
            <xm:f>PLD!$U$4:$X$4</xm:f>
          </x14:formula1>
          <xm:sqref>O4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
    <tabColor theme="1"/>
  </sheetPr>
  <dimension ref="A1:X206"/>
  <sheetViews>
    <sheetView showGridLines="0" workbookViewId="0">
      <pane ySplit="5" topLeftCell="A6" activePane="bottomLeft" state="frozen"/>
      <selection pane="bottomLeft" activeCell="Q6" sqref="Q6"/>
    </sheetView>
  </sheetViews>
  <sheetFormatPr defaultColWidth="0" defaultRowHeight="12.75" x14ac:dyDescent="0.2"/>
  <cols>
    <col min="1" max="1" width="2.7109375" style="1" customWidth="1"/>
    <col min="2" max="2" width="3" style="1" bestFit="1" customWidth="1"/>
    <col min="3" max="3" width="10.42578125" style="1" bestFit="1" customWidth="1"/>
    <col min="4" max="6" width="9.140625" style="1" customWidth="1"/>
    <col min="7" max="15" width="9.42578125" style="1" customWidth="1"/>
    <col min="16" max="16" width="1.42578125" style="1" customWidth="1"/>
    <col min="17" max="18" width="10.7109375" style="1" customWidth="1"/>
    <col min="19" max="19" width="1.42578125" style="1" customWidth="1"/>
    <col min="20" max="20" width="10.140625" style="1" customWidth="1"/>
    <col min="21" max="21" width="9.140625" style="1" customWidth="1"/>
    <col min="22" max="24" width="0" style="1" hidden="1" customWidth="1"/>
    <col min="25" max="16384" width="9.140625" style="1" hidden="1"/>
  </cols>
  <sheetData>
    <row r="1" spans="1:21" x14ac:dyDescent="0.2">
      <c r="P1" s="17" t="s">
        <v>206</v>
      </c>
      <c r="R1" s="14"/>
    </row>
    <row r="2" spans="1:21" ht="20.100000000000001" customHeight="1" x14ac:dyDescent="0.2">
      <c r="E2" s="87" t="str">
        <f>IF(ROUND(M4,2)=0,"Modulado","Não modulado")</f>
        <v>Modulado</v>
      </c>
      <c r="F2" s="87"/>
      <c r="M2" s="20"/>
      <c r="N2" s="75"/>
      <c r="P2" s="81"/>
      <c r="Q2" s="89" t="s">
        <v>207</v>
      </c>
      <c r="R2" s="88"/>
    </row>
    <row r="3" spans="1:21" x14ac:dyDescent="0.2">
      <c r="G3" s="1" t="s">
        <v>208</v>
      </c>
      <c r="L3" s="1" t="s">
        <v>209</v>
      </c>
      <c r="O3" s="1" t="s">
        <v>210</v>
      </c>
      <c r="Q3" s="27" t="s">
        <v>211</v>
      </c>
      <c r="R3" s="27"/>
      <c r="S3" s="27"/>
    </row>
    <row r="4" spans="1:21" x14ac:dyDescent="0.2">
      <c r="G4" s="151">
        <f>'Modulação Energia (MW)'!G4</f>
        <v>2026</v>
      </c>
      <c r="H4" s="152">
        <f>'Modulação Energia (MW)'!H4</f>
        <v>0.1</v>
      </c>
      <c r="I4" s="153">
        <f>'Modulação Energia (MW)'!I4</f>
        <v>5</v>
      </c>
      <c r="J4" s="106"/>
      <c r="L4" s="150">
        <f>'Modulação Energia (MW)'!L4</f>
        <v>0.49419990797610169</v>
      </c>
      <c r="M4" s="30">
        <f>E18-Q18</f>
        <v>0</v>
      </c>
      <c r="O4" s="154" t="str">
        <f>'Modulação Energia (MW)'!O4</f>
        <v>NORDESTE</v>
      </c>
      <c r="Q4" s="180" t="s">
        <v>212</v>
      </c>
      <c r="R4" s="181"/>
    </row>
    <row r="5" spans="1:21" ht="63.75" x14ac:dyDescent="0.2">
      <c r="C5" s="18" t="s">
        <v>87</v>
      </c>
      <c r="D5" s="18" t="s">
        <v>228</v>
      </c>
      <c r="E5" s="18" t="s">
        <v>229</v>
      </c>
      <c r="F5" s="18" t="s">
        <v>230</v>
      </c>
      <c r="G5" s="146" t="s">
        <v>231</v>
      </c>
      <c r="H5" s="146" t="s">
        <v>232</v>
      </c>
      <c r="I5" s="146" t="s">
        <v>233</v>
      </c>
      <c r="J5" s="18" t="s">
        <v>234</v>
      </c>
      <c r="K5" s="18" t="s">
        <v>235</v>
      </c>
      <c r="L5" s="18" t="s">
        <v>236</v>
      </c>
      <c r="M5" s="18" t="s">
        <v>237</v>
      </c>
      <c r="N5" s="18" t="s">
        <v>223</v>
      </c>
      <c r="O5" s="146" t="s">
        <v>224</v>
      </c>
      <c r="P5" s="2"/>
      <c r="Q5" s="79" t="s">
        <v>238</v>
      </c>
      <c r="R5" s="79" t="s">
        <v>239</v>
      </c>
      <c r="S5" s="2"/>
      <c r="T5" s="79" t="s">
        <v>227</v>
      </c>
    </row>
    <row r="6" spans="1:21" x14ac:dyDescent="0.2">
      <c r="A6" s="1">
        <f>DAY(EOMONTH(DATE($G$4,B6,1),0))</f>
        <v>31</v>
      </c>
      <c r="B6" s="1">
        <v>1</v>
      </c>
      <c r="C6" s="17" t="s">
        <v>88</v>
      </c>
      <c r="D6" s="70">
        <f>E6*(1-50%)</f>
        <v>31620</v>
      </c>
      <c r="E6" s="70">
        <f>'Modulação Energia (MW)'!E6*24*A6</f>
        <v>63240</v>
      </c>
      <c r="F6" s="70">
        <f>E6*(1+50%)</f>
        <v>94860</v>
      </c>
      <c r="G6" s="69">
        <f>'Consumo Energia'!D284</f>
        <v>33265.751283601217</v>
      </c>
      <c r="H6" s="70">
        <f t="shared" ref="H6:H17" si="0">G6*H$4</f>
        <v>3326.5751283601221</v>
      </c>
      <c r="I6" s="70">
        <f>I$4*24*A6</f>
        <v>3720</v>
      </c>
      <c r="J6" s="70">
        <f>MAX(H6,I6)</f>
        <v>3720</v>
      </c>
      <c r="K6" s="103">
        <f>G6+J6</f>
        <v>36985.751283601217</v>
      </c>
      <c r="L6" s="70">
        <f>K6*$L$4</f>
        <v>18278.354880782706</v>
      </c>
      <c r="M6" s="70">
        <f>K6+L6</f>
        <v>55264.10616438392</v>
      </c>
      <c r="N6" s="4">
        <f t="shared" ref="N6:N17" si="1">M6/AVERAGE(M$6:M$17)</f>
        <v>0.91357967894511249</v>
      </c>
      <c r="O6" s="19">
        <f>INDEX(PLD!U5:X5,,MATCH(O$4,PLD!$U$4:$X$4,0))</f>
        <v>1.1227730036499841</v>
      </c>
      <c r="P6" s="77"/>
      <c r="Q6" s="70">
        <f t="shared" ref="Q6:Q17" si="2">MIN(MAX($D6,MAX(O6*M6,K6)),$F6)</f>
        <v>62049.046472216934</v>
      </c>
      <c r="R6" s="70">
        <f>Q18</f>
        <v>744599.99999999988</v>
      </c>
      <c r="S6" s="78"/>
      <c r="T6" s="91">
        <f t="shared" ref="T6:T18" si="3">Q6/G6-1</f>
        <v>0.86525312304624902</v>
      </c>
      <c r="U6" s="90"/>
    </row>
    <row r="7" spans="1:21" x14ac:dyDescent="0.2">
      <c r="A7" s="1">
        <f t="shared" ref="A7:A17" si="4">DAY(EOMONTH(DATE($G$4,B7,1),0))</f>
        <v>28</v>
      </c>
      <c r="B7" s="1">
        <f>B6+1</f>
        <v>2</v>
      </c>
      <c r="C7" s="21" t="s">
        <v>89</v>
      </c>
      <c r="D7" s="72">
        <f t="shared" ref="D7:D17" si="5">E7*(1-50%)</f>
        <v>28560</v>
      </c>
      <c r="E7" s="72">
        <f>'Modulação Energia (MW)'!E7*24*A7</f>
        <v>57120</v>
      </c>
      <c r="F7" s="72">
        <f t="shared" ref="F7:F17" si="6">E7*(1+50%)</f>
        <v>85680</v>
      </c>
      <c r="G7" s="71">
        <f>'Consumo Energia'!D285</f>
        <v>33265.751283601217</v>
      </c>
      <c r="H7" s="72">
        <f t="shared" si="0"/>
        <v>3326.5751283601221</v>
      </c>
      <c r="I7" s="72">
        <f t="shared" ref="I7:I17" si="7">I$4*24*A7</f>
        <v>3360</v>
      </c>
      <c r="J7" s="72">
        <f t="shared" ref="J7:J17" si="8">MAX(H7,I7)</f>
        <v>3360</v>
      </c>
      <c r="K7" s="104">
        <f t="shared" ref="K7:K17" si="9">G7+J7</f>
        <v>36625.751283601217</v>
      </c>
      <c r="L7" s="72">
        <f t="shared" ref="L7:L17" si="10">K7*$L$4</f>
        <v>18100.442913911309</v>
      </c>
      <c r="M7" s="72">
        <f t="shared" ref="M7:M17" si="11">K7+L7</f>
        <v>54726.194197512523</v>
      </c>
      <c r="N7" s="22">
        <f t="shared" si="1"/>
        <v>0.9046873711507305</v>
      </c>
      <c r="O7" s="23">
        <f>INDEX(PLD!U6:X6,,MATCH(O$4,PLD!$U$4:$X$4,0))</f>
        <v>0.85428387911213111</v>
      </c>
      <c r="P7" s="77"/>
      <c r="Q7" s="72">
        <f t="shared" si="2"/>
        <v>46751.705468094799</v>
      </c>
      <c r="R7" s="72">
        <f>R6</f>
        <v>744599.99999999988</v>
      </c>
      <c r="S7" s="78"/>
      <c r="T7" s="92">
        <f t="shared" si="3"/>
        <v>0.40540055955813203</v>
      </c>
      <c r="U7" s="90"/>
    </row>
    <row r="8" spans="1:21" x14ac:dyDescent="0.2">
      <c r="A8" s="1">
        <f t="shared" si="4"/>
        <v>31</v>
      </c>
      <c r="B8" s="1">
        <f t="shared" ref="B8:B17" si="12">B7+1</f>
        <v>3</v>
      </c>
      <c r="C8" s="17" t="s">
        <v>90</v>
      </c>
      <c r="D8" s="70">
        <f t="shared" si="5"/>
        <v>31620</v>
      </c>
      <c r="E8" s="70">
        <f>'Modulação Energia (MW)'!E8*24*A8</f>
        <v>63240</v>
      </c>
      <c r="F8" s="70">
        <f t="shared" si="6"/>
        <v>94860</v>
      </c>
      <c r="G8" s="69">
        <f>'Consumo Energia'!D286</f>
        <v>33091.145511432303</v>
      </c>
      <c r="H8" s="70">
        <f t="shared" si="0"/>
        <v>3309.1145511432305</v>
      </c>
      <c r="I8" s="70">
        <f t="shared" si="7"/>
        <v>3720</v>
      </c>
      <c r="J8" s="70">
        <f t="shared" si="8"/>
        <v>3720</v>
      </c>
      <c r="K8" s="103">
        <f t="shared" si="9"/>
        <v>36811.145511432303</v>
      </c>
      <c r="L8" s="70">
        <f t="shared" si="10"/>
        <v>18192.064724244734</v>
      </c>
      <c r="M8" s="70">
        <f t="shared" si="11"/>
        <v>55003.210235677034</v>
      </c>
      <c r="N8" s="4">
        <f t="shared" si="1"/>
        <v>0.90926676708733001</v>
      </c>
      <c r="O8" s="19">
        <f>INDEX(PLD!U7:X7,,MATCH(O$4,PLD!$U$4:$X$4,0))</f>
        <v>0.7715926110564022</v>
      </c>
      <c r="P8" s="77"/>
      <c r="Q8" s="70">
        <f t="shared" si="2"/>
        <v>42440.070602230269</v>
      </c>
      <c r="R8" s="70">
        <f t="shared" ref="R8:R17" si="13">R7</f>
        <v>744599.99999999988</v>
      </c>
      <c r="S8" s="78"/>
      <c r="T8" s="91">
        <f t="shared" si="3"/>
        <v>0.28252044304625556</v>
      </c>
      <c r="U8" s="90"/>
    </row>
    <row r="9" spans="1:21" x14ac:dyDescent="0.2">
      <c r="A9" s="1">
        <f t="shared" si="4"/>
        <v>30</v>
      </c>
      <c r="B9" s="1">
        <f t="shared" si="12"/>
        <v>4</v>
      </c>
      <c r="C9" s="21" t="s">
        <v>91</v>
      </c>
      <c r="D9" s="72">
        <f t="shared" si="5"/>
        <v>30600</v>
      </c>
      <c r="E9" s="72">
        <f>'Modulação Energia (MW)'!E9*24*A9</f>
        <v>61200</v>
      </c>
      <c r="F9" s="72">
        <f t="shared" si="6"/>
        <v>91800</v>
      </c>
      <c r="G9" s="71">
        <f>'Consumo Energia'!D287</f>
        <v>17715.464338194255</v>
      </c>
      <c r="H9" s="72">
        <f t="shared" si="0"/>
        <v>1771.5464338194256</v>
      </c>
      <c r="I9" s="72">
        <f t="shared" si="7"/>
        <v>3600</v>
      </c>
      <c r="J9" s="72">
        <f t="shared" si="8"/>
        <v>3600</v>
      </c>
      <c r="K9" s="104">
        <f t="shared" si="9"/>
        <v>21315.464338194255</v>
      </c>
      <c r="L9" s="72">
        <f t="shared" si="10"/>
        <v>10534.100514403479</v>
      </c>
      <c r="M9" s="72">
        <f t="shared" si="11"/>
        <v>31849.564852597734</v>
      </c>
      <c r="N9" s="22">
        <f t="shared" si="1"/>
        <v>0.52651019354276662</v>
      </c>
      <c r="O9" s="23">
        <f>INDEX(PLD!U8:X8,,MATCH(O$4,PLD!$U$4:$X$4,0))</f>
        <v>0.73530799428604132</v>
      </c>
      <c r="P9" s="77"/>
      <c r="Q9" s="72">
        <f t="shared" si="2"/>
        <v>30600</v>
      </c>
      <c r="R9" s="72">
        <f t="shared" si="13"/>
        <v>744599.99999999988</v>
      </c>
      <c r="S9" s="78"/>
      <c r="T9" s="92">
        <f t="shared" si="3"/>
        <v>0.72730442825745723</v>
      </c>
      <c r="U9" s="90"/>
    </row>
    <row r="10" spans="1:21" x14ac:dyDescent="0.2">
      <c r="A10" s="1">
        <f t="shared" si="4"/>
        <v>31</v>
      </c>
      <c r="B10" s="1">
        <f t="shared" si="12"/>
        <v>5</v>
      </c>
      <c r="C10" s="17" t="s">
        <v>92</v>
      </c>
      <c r="D10" s="70">
        <f t="shared" si="5"/>
        <v>31620</v>
      </c>
      <c r="E10" s="70">
        <f>'Modulação Energia (MW)'!E10*24*A10</f>
        <v>63240</v>
      </c>
      <c r="F10" s="70">
        <f t="shared" si="6"/>
        <v>94860</v>
      </c>
      <c r="G10" s="69">
        <f>'Consumo Energia'!D288</f>
        <v>40888.844973504616</v>
      </c>
      <c r="H10" s="70">
        <f t="shared" si="0"/>
        <v>4088.884497350462</v>
      </c>
      <c r="I10" s="70">
        <f t="shared" si="7"/>
        <v>3720</v>
      </c>
      <c r="J10" s="70">
        <f t="shared" si="8"/>
        <v>4088.884497350462</v>
      </c>
      <c r="K10" s="103">
        <f t="shared" si="9"/>
        <v>44977.729470855076</v>
      </c>
      <c r="L10" s="70">
        <f t="shared" si="10"/>
        <v>22227.989765470575</v>
      </c>
      <c r="M10" s="70">
        <f t="shared" si="11"/>
        <v>67205.719236325647</v>
      </c>
      <c r="N10" s="4">
        <f t="shared" si="1"/>
        <v>1.1109883731869132</v>
      </c>
      <c r="O10" s="19">
        <f>INDEX(PLD!U9:X9,,MATCH(O$4,PLD!$U$4:$X$4,0))</f>
        <v>0.88605510550496469</v>
      </c>
      <c r="P10" s="77"/>
      <c r="Q10" s="70">
        <f t="shared" si="2"/>
        <v>59547.970648479553</v>
      </c>
      <c r="R10" s="70">
        <f t="shared" si="13"/>
        <v>744599.99999999988</v>
      </c>
      <c r="S10" s="78"/>
      <c r="T10" s="91">
        <f t="shared" si="3"/>
        <v>0.45633780281800052</v>
      </c>
      <c r="U10" s="90"/>
    </row>
    <row r="11" spans="1:21" x14ac:dyDescent="0.2">
      <c r="A11" s="1">
        <f t="shared" si="4"/>
        <v>30</v>
      </c>
      <c r="B11" s="1">
        <f t="shared" si="12"/>
        <v>6</v>
      </c>
      <c r="C11" s="21" t="s">
        <v>93</v>
      </c>
      <c r="D11" s="72">
        <f t="shared" si="5"/>
        <v>30600</v>
      </c>
      <c r="E11" s="72">
        <f>'Modulação Energia (MW)'!E11*24*A11</f>
        <v>61200</v>
      </c>
      <c r="F11" s="72">
        <f t="shared" si="6"/>
        <v>91800</v>
      </c>
      <c r="G11" s="71">
        <f>'Consumo Energia'!D289</f>
        <v>40888.844973504616</v>
      </c>
      <c r="H11" s="72">
        <f t="shared" si="0"/>
        <v>4088.884497350462</v>
      </c>
      <c r="I11" s="72">
        <f t="shared" si="7"/>
        <v>3600</v>
      </c>
      <c r="J11" s="72">
        <f t="shared" si="8"/>
        <v>4088.884497350462</v>
      </c>
      <c r="K11" s="104">
        <f t="shared" si="9"/>
        <v>44977.729470855076</v>
      </c>
      <c r="L11" s="72">
        <f t="shared" si="10"/>
        <v>22227.989765470575</v>
      </c>
      <c r="M11" s="72">
        <f t="shared" si="11"/>
        <v>67205.719236325647</v>
      </c>
      <c r="N11" s="22">
        <f t="shared" si="1"/>
        <v>1.1109883731869132</v>
      </c>
      <c r="O11" s="23">
        <f>INDEX(PLD!U10:X10,,MATCH(O$4,PLD!$U$4:$X$4,0))</f>
        <v>0.9447259418170747</v>
      </c>
      <c r="P11" s="77"/>
      <c r="Q11" s="72">
        <f t="shared" si="2"/>
        <v>63490.986401031638</v>
      </c>
      <c r="R11" s="72">
        <f t="shared" si="13"/>
        <v>744599.99999999988</v>
      </c>
      <c r="S11" s="78"/>
      <c r="T11" s="92">
        <f t="shared" si="3"/>
        <v>0.55277035685827958</v>
      </c>
      <c r="U11" s="90"/>
    </row>
    <row r="12" spans="1:21" x14ac:dyDescent="0.2">
      <c r="A12" s="1">
        <f t="shared" si="4"/>
        <v>31</v>
      </c>
      <c r="B12" s="1">
        <f t="shared" si="12"/>
        <v>7</v>
      </c>
      <c r="C12" s="17" t="s">
        <v>94</v>
      </c>
      <c r="D12" s="70">
        <f t="shared" si="5"/>
        <v>31620</v>
      </c>
      <c r="E12" s="70">
        <f>'Modulação Energia (MW)'!E12*24*A12</f>
        <v>63240</v>
      </c>
      <c r="F12" s="70">
        <f t="shared" si="6"/>
        <v>94860</v>
      </c>
      <c r="G12" s="69">
        <f>'Consumo Energia'!D290</f>
        <v>40018.116947540446</v>
      </c>
      <c r="H12" s="70">
        <f t="shared" si="0"/>
        <v>4001.8116947540448</v>
      </c>
      <c r="I12" s="70">
        <f t="shared" si="7"/>
        <v>3720</v>
      </c>
      <c r="J12" s="70">
        <f t="shared" si="8"/>
        <v>4001.8116947540448</v>
      </c>
      <c r="K12" s="103">
        <f t="shared" si="9"/>
        <v>44019.928642294493</v>
      </c>
      <c r="L12" s="70">
        <f t="shared" si="10"/>
        <v>21754.644684136503</v>
      </c>
      <c r="M12" s="70">
        <f t="shared" si="11"/>
        <v>65774.573326430997</v>
      </c>
      <c r="N12" s="4">
        <f t="shared" si="1"/>
        <v>1.0873298738167056</v>
      </c>
      <c r="O12" s="19">
        <f>INDEX(PLD!U11:X11,,MATCH(O$4,PLD!$U$4:$X$4,0))</f>
        <v>1.0487685218737648</v>
      </c>
      <c r="P12" s="77"/>
      <c r="Q12" s="70">
        <f t="shared" si="2"/>
        <v>68982.302044438591</v>
      </c>
      <c r="R12" s="70">
        <f t="shared" si="13"/>
        <v>744599.99999999988</v>
      </c>
      <c r="S12" s="78"/>
      <c r="T12" s="91">
        <f t="shared" si="3"/>
        <v>0.72377681175921271</v>
      </c>
      <c r="U12" s="90"/>
    </row>
    <row r="13" spans="1:21" x14ac:dyDescent="0.2">
      <c r="A13" s="1">
        <f t="shared" si="4"/>
        <v>31</v>
      </c>
      <c r="B13" s="1">
        <f t="shared" si="12"/>
        <v>8</v>
      </c>
      <c r="C13" s="21" t="s">
        <v>95</v>
      </c>
      <c r="D13" s="72">
        <f t="shared" si="5"/>
        <v>31620</v>
      </c>
      <c r="E13" s="72">
        <f>'Modulação Energia (MW)'!E13*24*A13</f>
        <v>63240</v>
      </c>
      <c r="F13" s="72">
        <f t="shared" si="6"/>
        <v>94860</v>
      </c>
      <c r="G13" s="71">
        <f>'Consumo Energia'!D291</f>
        <v>40018.116947540446</v>
      </c>
      <c r="H13" s="72">
        <f t="shared" si="0"/>
        <v>4001.8116947540448</v>
      </c>
      <c r="I13" s="72">
        <f t="shared" si="7"/>
        <v>3720</v>
      </c>
      <c r="J13" s="72">
        <f t="shared" si="8"/>
        <v>4001.8116947540448</v>
      </c>
      <c r="K13" s="104">
        <f t="shared" si="9"/>
        <v>44019.928642294493</v>
      </c>
      <c r="L13" s="72">
        <f t="shared" si="10"/>
        <v>21754.644684136503</v>
      </c>
      <c r="M13" s="72">
        <f t="shared" si="11"/>
        <v>65774.573326430997</v>
      </c>
      <c r="N13" s="22">
        <f t="shared" si="1"/>
        <v>1.0873298738167056</v>
      </c>
      <c r="O13" s="23">
        <f>INDEX(PLD!U12:X12,,MATCH(O$4,PLD!$U$4:$X$4,0))</f>
        <v>1.1024320301924218</v>
      </c>
      <c r="P13" s="77"/>
      <c r="Q13" s="72">
        <f t="shared" si="2"/>
        <v>72511.996407297629</v>
      </c>
      <c r="R13" s="72">
        <f t="shared" si="13"/>
        <v>744599.99999999988</v>
      </c>
      <c r="S13" s="78"/>
      <c r="T13" s="92">
        <f t="shared" si="3"/>
        <v>0.8119792218697659</v>
      </c>
      <c r="U13" s="90"/>
    </row>
    <row r="14" spans="1:21" x14ac:dyDescent="0.2">
      <c r="A14" s="1">
        <f t="shared" si="4"/>
        <v>30</v>
      </c>
      <c r="B14" s="1">
        <f t="shared" si="12"/>
        <v>9</v>
      </c>
      <c r="C14" s="17" t="s">
        <v>96</v>
      </c>
      <c r="D14" s="70">
        <f t="shared" si="5"/>
        <v>30600</v>
      </c>
      <c r="E14" s="70">
        <f>'Modulação Energia (MW)'!E14*24*A14</f>
        <v>61200</v>
      </c>
      <c r="F14" s="70">
        <f t="shared" si="6"/>
        <v>91800</v>
      </c>
      <c r="G14" s="69">
        <f>'Consumo Energia'!D292</f>
        <v>40018.116947540446</v>
      </c>
      <c r="H14" s="70">
        <f t="shared" si="0"/>
        <v>4001.8116947540448</v>
      </c>
      <c r="I14" s="70">
        <f t="shared" si="7"/>
        <v>3600</v>
      </c>
      <c r="J14" s="70">
        <f t="shared" si="8"/>
        <v>4001.8116947540448</v>
      </c>
      <c r="K14" s="103">
        <f t="shared" si="9"/>
        <v>44019.928642294493</v>
      </c>
      <c r="L14" s="70">
        <f t="shared" si="10"/>
        <v>21754.644684136503</v>
      </c>
      <c r="M14" s="70">
        <f t="shared" si="11"/>
        <v>65774.573326430997</v>
      </c>
      <c r="N14" s="4">
        <f t="shared" si="1"/>
        <v>1.0873298738167056</v>
      </c>
      <c r="O14" s="19">
        <f>INDEX(PLD!U13:X13,,MATCH(O$4,PLD!$U$4:$X$4,0))</f>
        <v>1.2190230685238912</v>
      </c>
      <c r="P14" s="77"/>
      <c r="Q14" s="70">
        <f t="shared" si="2"/>
        <v>80180.722207235594</v>
      </c>
      <c r="R14" s="70">
        <f t="shared" si="13"/>
        <v>744599.99999999988</v>
      </c>
      <c r="S14" s="78"/>
      <c r="T14" s="91">
        <f t="shared" si="3"/>
        <v>1.0036105724900577</v>
      </c>
      <c r="U14" s="90"/>
    </row>
    <row r="15" spans="1:21" x14ac:dyDescent="0.2">
      <c r="A15" s="1">
        <f t="shared" si="4"/>
        <v>31</v>
      </c>
      <c r="B15" s="1">
        <f t="shared" si="12"/>
        <v>10</v>
      </c>
      <c r="C15" s="21" t="s">
        <v>97</v>
      </c>
      <c r="D15" s="72">
        <f t="shared" si="5"/>
        <v>31620</v>
      </c>
      <c r="E15" s="72">
        <f>'Modulação Energia (MW)'!E15*24*A15</f>
        <v>63240</v>
      </c>
      <c r="F15" s="72">
        <f t="shared" si="6"/>
        <v>94860</v>
      </c>
      <c r="G15" s="71">
        <f>'Consumo Energia'!D293</f>
        <v>40018.116947540446</v>
      </c>
      <c r="H15" s="72">
        <f t="shared" si="0"/>
        <v>4001.8116947540448</v>
      </c>
      <c r="I15" s="72">
        <f t="shared" si="7"/>
        <v>3720</v>
      </c>
      <c r="J15" s="72">
        <f t="shared" si="8"/>
        <v>4001.8116947540448</v>
      </c>
      <c r="K15" s="104">
        <f t="shared" si="9"/>
        <v>44019.928642294493</v>
      </c>
      <c r="L15" s="72">
        <f t="shared" si="10"/>
        <v>21754.644684136503</v>
      </c>
      <c r="M15" s="72">
        <f t="shared" si="11"/>
        <v>65774.573326430997</v>
      </c>
      <c r="N15" s="22">
        <f t="shared" si="1"/>
        <v>1.0873298738167056</v>
      </c>
      <c r="O15" s="23">
        <f>INDEX(PLD!U14:X14,,MATCH(O$4,PLD!$U$4:$X$4,0))</f>
        <v>1.2082538442158128</v>
      </c>
      <c r="P15" s="77"/>
      <c r="Q15" s="72">
        <f t="shared" si="2"/>
        <v>79472.381073315119</v>
      </c>
      <c r="R15" s="72">
        <f t="shared" si="13"/>
        <v>744599.99999999988</v>
      </c>
      <c r="S15" s="78"/>
      <c r="T15" s="92">
        <f t="shared" si="3"/>
        <v>0.98591006112294277</v>
      </c>
      <c r="U15" s="90"/>
    </row>
    <row r="16" spans="1:21" x14ac:dyDescent="0.2">
      <c r="A16" s="1">
        <f t="shared" si="4"/>
        <v>30</v>
      </c>
      <c r="B16" s="1">
        <f t="shared" si="12"/>
        <v>11</v>
      </c>
      <c r="C16" s="17" t="s">
        <v>98</v>
      </c>
      <c r="D16" s="70">
        <f t="shared" si="5"/>
        <v>30600</v>
      </c>
      <c r="E16" s="70">
        <f>'Modulação Energia (MW)'!E16*24*A16</f>
        <v>61200</v>
      </c>
      <c r="F16" s="70">
        <f t="shared" si="6"/>
        <v>91800</v>
      </c>
      <c r="G16" s="69">
        <f>'Consumo Energia'!D294</f>
        <v>40018.116947540446</v>
      </c>
      <c r="H16" s="70">
        <f t="shared" si="0"/>
        <v>4001.8116947540448</v>
      </c>
      <c r="I16" s="70">
        <f t="shared" si="7"/>
        <v>3600</v>
      </c>
      <c r="J16" s="70">
        <f t="shared" si="8"/>
        <v>4001.8116947540448</v>
      </c>
      <c r="K16" s="103">
        <f t="shared" si="9"/>
        <v>44019.928642294493</v>
      </c>
      <c r="L16" s="70">
        <f t="shared" si="10"/>
        <v>21754.644684136503</v>
      </c>
      <c r="M16" s="70">
        <f t="shared" si="11"/>
        <v>65774.573326430997</v>
      </c>
      <c r="N16" s="4">
        <f t="shared" si="1"/>
        <v>1.0873298738167056</v>
      </c>
      <c r="O16" s="19">
        <f>INDEX(PLD!U15:X15,,MATCH(O$4,PLD!$U$4:$X$4,0))</f>
        <v>1.1180017775568178</v>
      </c>
      <c r="P16" s="77"/>
      <c r="Q16" s="70">
        <f t="shared" si="2"/>
        <v>73536.089896991107</v>
      </c>
      <c r="R16" s="70">
        <f t="shared" si="13"/>
        <v>744599.99999999988</v>
      </c>
      <c r="S16" s="78"/>
      <c r="T16" s="91">
        <f t="shared" si="3"/>
        <v>0.83756996845676701</v>
      </c>
      <c r="U16" s="90"/>
    </row>
    <row r="17" spans="1:21" x14ac:dyDescent="0.2">
      <c r="A17" s="1">
        <f t="shared" si="4"/>
        <v>31</v>
      </c>
      <c r="B17" s="1">
        <f t="shared" si="12"/>
        <v>12</v>
      </c>
      <c r="C17" s="24" t="s">
        <v>99</v>
      </c>
      <c r="D17" s="74">
        <f t="shared" si="5"/>
        <v>31620</v>
      </c>
      <c r="E17" s="74">
        <f>'Modulação Energia (MW)'!E17*24*A17</f>
        <v>63240</v>
      </c>
      <c r="F17" s="74">
        <f t="shared" si="6"/>
        <v>94860</v>
      </c>
      <c r="G17" s="73">
        <f>'Consumo Energia'!D295</f>
        <v>40018.116947540446</v>
      </c>
      <c r="H17" s="74">
        <f t="shared" si="0"/>
        <v>4001.8116947540448</v>
      </c>
      <c r="I17" s="74">
        <f t="shared" si="7"/>
        <v>3720</v>
      </c>
      <c r="J17" s="74">
        <f t="shared" si="8"/>
        <v>4001.8116947540448</v>
      </c>
      <c r="K17" s="105">
        <f t="shared" si="9"/>
        <v>44019.928642294493</v>
      </c>
      <c r="L17" s="74">
        <f t="shared" si="10"/>
        <v>21754.644684136503</v>
      </c>
      <c r="M17" s="74">
        <f t="shared" si="11"/>
        <v>65774.573326430997</v>
      </c>
      <c r="N17" s="25">
        <f t="shared" si="1"/>
        <v>1.0873298738167056</v>
      </c>
      <c r="O17" s="26">
        <f>INDEX(PLD!U16:X16,,MATCH(O$4,PLD!$U$4:$X$4,0))</f>
        <v>0.98878222221069245</v>
      </c>
      <c r="P17" s="77"/>
      <c r="Q17" s="74">
        <f t="shared" si="2"/>
        <v>65036.728778668577</v>
      </c>
      <c r="R17" s="74">
        <f t="shared" si="13"/>
        <v>744599.99999999988</v>
      </c>
      <c r="S17" s="78"/>
      <c r="T17" s="93">
        <f t="shared" si="3"/>
        <v>0.62518213597918426</v>
      </c>
      <c r="U17" s="90"/>
    </row>
    <row r="18" spans="1:21" ht="13.5" thickBot="1" x14ac:dyDescent="0.25">
      <c r="C18" s="76"/>
      <c r="D18" s="83">
        <f t="shared" ref="D18:M18" si="14">SUM(D6:D17)</f>
        <v>372300</v>
      </c>
      <c r="E18" s="83">
        <f t="shared" si="14"/>
        <v>744600</v>
      </c>
      <c r="F18" s="83">
        <f t="shared" si="14"/>
        <v>1116900</v>
      </c>
      <c r="G18" s="83">
        <f t="shared" si="14"/>
        <v>439224.50404908083</v>
      </c>
      <c r="H18" s="83">
        <f t="shared" si="14"/>
        <v>43922.450404908093</v>
      </c>
      <c r="I18" s="83">
        <f t="shared" si="14"/>
        <v>43800</v>
      </c>
      <c r="J18" s="83">
        <f t="shared" si="14"/>
        <v>46588.639163225198</v>
      </c>
      <c r="K18" s="83">
        <f t="shared" si="14"/>
        <v>485813.14321230608</v>
      </c>
      <c r="L18" s="83">
        <f t="shared" si="14"/>
        <v>240088.81066910236</v>
      </c>
      <c r="M18" s="83">
        <f t="shared" si="14"/>
        <v>725901.95388140844</v>
      </c>
      <c r="N18" s="82"/>
      <c r="O18" s="84"/>
      <c r="P18" s="85"/>
      <c r="Q18" s="83">
        <f>SUM(Q6:Q17)</f>
        <v>744599.99999999988</v>
      </c>
      <c r="R18" s="83">
        <f>AVERAGE(R6:R17)</f>
        <v>744599.99999999988</v>
      </c>
      <c r="S18" s="78"/>
      <c r="T18" s="98">
        <f t="shared" si="3"/>
        <v>0.69526060849463689</v>
      </c>
    </row>
    <row r="19" spans="1:21" ht="13.5" thickTop="1" x14ac:dyDescent="0.2">
      <c r="D19" s="4"/>
      <c r="E19" s="4"/>
      <c r="F19" s="4"/>
      <c r="G19" s="4"/>
      <c r="K19" s="4"/>
      <c r="L19" s="4"/>
      <c r="M19" s="4"/>
      <c r="N19" s="4"/>
      <c r="O19" s="4"/>
    </row>
    <row r="20" spans="1:21" x14ac:dyDescent="0.2">
      <c r="D20" s="4"/>
      <c r="E20" s="4"/>
      <c r="F20" s="4"/>
      <c r="G20" s="4"/>
      <c r="H20" s="4"/>
      <c r="I20" s="4"/>
      <c r="J20" s="4"/>
      <c r="K20" s="4"/>
      <c r="L20" s="4"/>
      <c r="M20" s="4"/>
      <c r="N20" s="4"/>
      <c r="O20" s="4"/>
    </row>
    <row r="21" spans="1:21" x14ac:dyDescent="0.2">
      <c r="C21" s="17"/>
      <c r="D21" s="4"/>
      <c r="E21" s="4"/>
      <c r="F21" s="4"/>
      <c r="G21" s="4"/>
      <c r="H21" s="4"/>
      <c r="I21" s="4"/>
      <c r="J21" s="4"/>
      <c r="K21" s="4"/>
      <c r="L21" s="4"/>
      <c r="M21" s="4"/>
      <c r="N21" s="4"/>
      <c r="O21" s="4"/>
      <c r="R21" s="14"/>
    </row>
    <row r="22" spans="1:21" x14ac:dyDescent="0.2">
      <c r="C22" s="17"/>
      <c r="D22" s="4"/>
      <c r="E22" s="4"/>
      <c r="F22" s="4"/>
      <c r="G22" s="4"/>
      <c r="H22" s="4"/>
      <c r="I22" s="4"/>
      <c r="J22" s="4"/>
      <c r="K22" s="4"/>
      <c r="L22" s="4"/>
      <c r="M22" s="4"/>
      <c r="N22" s="4"/>
      <c r="O22" s="4"/>
      <c r="Q22" s="14"/>
      <c r="R22" s="14"/>
    </row>
    <row r="23" spans="1:21" x14ac:dyDescent="0.2">
      <c r="C23" s="17"/>
      <c r="D23" s="4"/>
      <c r="E23" s="4"/>
      <c r="F23" s="4"/>
      <c r="G23" s="4"/>
      <c r="H23" s="4"/>
      <c r="I23" s="4"/>
      <c r="J23" s="4"/>
      <c r="K23" s="4"/>
      <c r="L23" s="4"/>
      <c r="M23" s="4"/>
      <c r="N23" s="4"/>
      <c r="O23" s="4"/>
      <c r="Q23" s="14"/>
      <c r="R23" s="14"/>
    </row>
    <row r="24" spans="1:21" x14ac:dyDescent="0.2">
      <c r="C24" s="17"/>
      <c r="D24" s="4"/>
      <c r="E24" s="4"/>
      <c r="F24" s="4"/>
      <c r="G24" s="4"/>
      <c r="H24" s="4"/>
      <c r="I24" s="4"/>
      <c r="J24" s="4"/>
      <c r="K24" s="4"/>
      <c r="L24" s="4"/>
      <c r="M24" s="4"/>
      <c r="N24" s="4"/>
      <c r="O24" s="4"/>
      <c r="Q24" s="14"/>
      <c r="R24" s="14"/>
    </row>
    <row r="25" spans="1:21" x14ac:dyDescent="0.2">
      <c r="C25" s="17"/>
      <c r="D25" s="4"/>
      <c r="E25" s="4"/>
      <c r="F25" s="4"/>
      <c r="G25" s="4"/>
      <c r="H25" s="4"/>
      <c r="I25" s="4"/>
      <c r="J25" s="4"/>
      <c r="K25" s="4"/>
      <c r="L25" s="4"/>
      <c r="M25" s="4"/>
      <c r="N25" s="4"/>
      <c r="O25" s="4"/>
      <c r="Q25" s="14"/>
      <c r="R25" s="14"/>
    </row>
    <row r="26" spans="1:21" x14ac:dyDescent="0.2">
      <c r="C26" s="17"/>
      <c r="D26" s="4"/>
      <c r="E26" s="4"/>
      <c r="F26" s="4"/>
      <c r="G26" s="4"/>
      <c r="H26" s="4"/>
      <c r="I26" s="4"/>
      <c r="J26" s="4"/>
      <c r="K26" s="4"/>
      <c r="L26" s="4"/>
      <c r="M26" s="4"/>
      <c r="N26" s="4"/>
      <c r="O26" s="4"/>
      <c r="Q26" s="14"/>
      <c r="R26" s="14"/>
    </row>
    <row r="27" spans="1:21" x14ac:dyDescent="0.2">
      <c r="C27" s="17"/>
      <c r="D27" s="4"/>
      <c r="E27" s="4"/>
      <c r="F27" s="4"/>
      <c r="G27" s="4"/>
      <c r="H27" s="4"/>
      <c r="I27" s="4"/>
      <c r="J27" s="4"/>
      <c r="K27" s="4"/>
      <c r="L27" s="4"/>
      <c r="M27" s="4"/>
      <c r="N27" s="4"/>
      <c r="O27" s="4"/>
      <c r="Q27" s="14"/>
      <c r="R27" s="14"/>
    </row>
    <row r="28" spans="1:21" x14ac:dyDescent="0.2">
      <c r="C28" s="17"/>
      <c r="D28" s="4"/>
      <c r="E28" s="4"/>
      <c r="F28" s="4"/>
      <c r="G28" s="4"/>
      <c r="H28" s="4"/>
      <c r="I28" s="4"/>
      <c r="J28" s="4"/>
      <c r="K28" s="4"/>
      <c r="L28" s="4"/>
      <c r="M28" s="4"/>
      <c r="N28" s="4"/>
      <c r="O28" s="4"/>
      <c r="Q28" s="14"/>
      <c r="R28" s="14"/>
    </row>
    <row r="29" spans="1:21" x14ac:dyDescent="0.2">
      <c r="C29" s="17"/>
      <c r="D29" s="4"/>
      <c r="E29" s="4"/>
      <c r="F29" s="4"/>
      <c r="G29" s="4"/>
      <c r="H29" s="4"/>
      <c r="I29" s="4"/>
      <c r="J29" s="4"/>
      <c r="K29" s="4"/>
      <c r="L29" s="4"/>
      <c r="M29" s="4"/>
      <c r="N29" s="4"/>
      <c r="O29" s="4"/>
      <c r="Q29" s="14"/>
      <c r="R29" s="14"/>
    </row>
    <row r="30" spans="1:21" x14ac:dyDescent="0.2">
      <c r="C30" s="17"/>
      <c r="D30" s="4"/>
      <c r="E30" s="4"/>
      <c r="F30" s="4"/>
      <c r="G30" s="4"/>
      <c r="H30" s="4"/>
      <c r="I30" s="4"/>
      <c r="J30" s="4"/>
      <c r="K30" s="4"/>
      <c r="L30" s="4"/>
      <c r="M30" s="4"/>
      <c r="N30" s="4"/>
      <c r="O30" s="4"/>
      <c r="Q30" s="14"/>
      <c r="R30" s="14"/>
    </row>
    <row r="31" spans="1:21" x14ac:dyDescent="0.2">
      <c r="C31" s="17"/>
      <c r="D31" s="4"/>
      <c r="E31" s="4"/>
      <c r="F31" s="4"/>
      <c r="G31" s="4"/>
      <c r="H31" s="4"/>
      <c r="I31" s="4"/>
      <c r="J31" s="4"/>
      <c r="K31" s="4"/>
      <c r="L31" s="4"/>
      <c r="M31" s="4"/>
      <c r="N31" s="4"/>
      <c r="O31" s="4"/>
      <c r="Q31" s="14"/>
      <c r="R31" s="14"/>
    </row>
    <row r="32" spans="1:21" x14ac:dyDescent="0.2">
      <c r="C32" s="17"/>
      <c r="D32" s="4"/>
      <c r="E32" s="4"/>
      <c r="F32" s="4"/>
      <c r="G32" s="4"/>
      <c r="H32" s="4"/>
      <c r="I32" s="4"/>
      <c r="J32" s="4"/>
      <c r="K32" s="4"/>
      <c r="L32" s="4"/>
      <c r="M32" s="4"/>
      <c r="N32" s="4"/>
      <c r="O32" s="4"/>
      <c r="Q32" s="14"/>
      <c r="R32" s="14"/>
    </row>
    <row r="33" spans="3:18" x14ac:dyDescent="0.2">
      <c r="C33" s="17"/>
      <c r="D33" s="4"/>
      <c r="E33" s="4"/>
      <c r="F33" s="4"/>
      <c r="G33" s="4"/>
      <c r="H33" s="4"/>
      <c r="I33" s="4"/>
      <c r="J33" s="4"/>
      <c r="K33" s="4"/>
      <c r="L33" s="4"/>
      <c r="M33" s="4"/>
      <c r="N33" s="4"/>
      <c r="O33" s="4"/>
      <c r="Q33" s="14"/>
      <c r="R33" s="14"/>
    </row>
    <row r="34" spans="3:18" x14ac:dyDescent="0.2">
      <c r="C34" s="17"/>
      <c r="D34" s="4"/>
      <c r="E34" s="4"/>
      <c r="F34" s="4"/>
      <c r="G34" s="4"/>
      <c r="H34" s="4"/>
      <c r="I34" s="4"/>
      <c r="J34" s="4"/>
      <c r="K34" s="4"/>
      <c r="L34" s="4"/>
      <c r="M34" s="4"/>
      <c r="N34" s="4"/>
      <c r="O34" s="4"/>
      <c r="Q34" s="14"/>
      <c r="R34" s="14"/>
    </row>
    <row r="35" spans="3:18" x14ac:dyDescent="0.2">
      <c r="C35" s="17"/>
      <c r="D35" s="4"/>
      <c r="E35" s="4"/>
      <c r="F35" s="4"/>
      <c r="G35" s="4"/>
      <c r="H35" s="4"/>
      <c r="I35" s="4"/>
      <c r="J35" s="4"/>
      <c r="K35" s="4"/>
      <c r="L35" s="4"/>
      <c r="M35" s="4"/>
      <c r="N35" s="4"/>
      <c r="O35" s="4"/>
      <c r="Q35" s="14"/>
      <c r="R35" s="14"/>
    </row>
    <row r="36" spans="3:18" x14ac:dyDescent="0.2">
      <c r="C36" s="17"/>
      <c r="D36" s="4"/>
      <c r="E36" s="4"/>
      <c r="F36" s="4"/>
      <c r="G36" s="4"/>
      <c r="H36" s="4"/>
      <c r="I36" s="4"/>
      <c r="J36" s="4"/>
      <c r="K36" s="4"/>
      <c r="L36" s="4"/>
      <c r="M36" s="4"/>
      <c r="N36" s="4"/>
      <c r="O36" s="4"/>
      <c r="Q36" s="14"/>
      <c r="R36" s="14"/>
    </row>
    <row r="37" spans="3:18" x14ac:dyDescent="0.2">
      <c r="C37" s="17"/>
      <c r="D37" s="4"/>
      <c r="E37" s="4"/>
      <c r="F37" s="4"/>
      <c r="G37" s="4"/>
      <c r="H37" s="4"/>
      <c r="I37" s="4"/>
      <c r="J37" s="4"/>
      <c r="K37" s="4"/>
      <c r="L37" s="4"/>
      <c r="M37" s="4"/>
      <c r="N37" s="4"/>
      <c r="O37" s="4"/>
      <c r="Q37" s="14"/>
      <c r="R37" s="14"/>
    </row>
    <row r="38" spans="3:18" x14ac:dyDescent="0.2">
      <c r="C38" s="17"/>
      <c r="D38" s="4"/>
      <c r="E38" s="4"/>
      <c r="F38" s="4"/>
      <c r="G38" s="4"/>
      <c r="H38" s="4"/>
      <c r="I38" s="4"/>
      <c r="J38" s="4"/>
      <c r="K38" s="4"/>
      <c r="L38" s="4"/>
      <c r="M38" s="4"/>
      <c r="N38" s="4"/>
      <c r="O38" s="4"/>
      <c r="Q38" s="14"/>
      <c r="R38" s="14"/>
    </row>
    <row r="39" spans="3:18" x14ac:dyDescent="0.2">
      <c r="C39" s="17"/>
      <c r="D39" s="4"/>
      <c r="E39" s="4"/>
      <c r="F39" s="4"/>
      <c r="G39" s="4"/>
      <c r="H39" s="4"/>
      <c r="I39" s="4"/>
      <c r="J39" s="4"/>
      <c r="K39" s="4"/>
      <c r="L39" s="4"/>
      <c r="M39" s="4"/>
      <c r="N39" s="4"/>
      <c r="O39" s="4"/>
      <c r="Q39" s="14"/>
      <c r="R39" s="14"/>
    </row>
    <row r="40" spans="3:18" x14ac:dyDescent="0.2">
      <c r="C40" s="17"/>
      <c r="D40" s="4"/>
      <c r="E40" s="4"/>
      <c r="F40" s="4"/>
      <c r="G40" s="4"/>
      <c r="H40" s="4"/>
      <c r="I40" s="4"/>
      <c r="J40" s="4"/>
      <c r="K40" s="4"/>
      <c r="L40" s="4"/>
      <c r="M40" s="4"/>
      <c r="N40" s="4"/>
      <c r="O40" s="4"/>
      <c r="Q40" s="14"/>
      <c r="R40" s="14"/>
    </row>
    <row r="41" spans="3:18" x14ac:dyDescent="0.2">
      <c r="C41" s="17"/>
      <c r="D41" s="4"/>
      <c r="E41" s="4"/>
      <c r="F41" s="4"/>
      <c r="G41" s="4"/>
      <c r="H41" s="4"/>
      <c r="I41" s="4"/>
      <c r="J41" s="4"/>
      <c r="K41" s="4"/>
      <c r="L41" s="4"/>
      <c r="M41" s="4"/>
      <c r="N41" s="4"/>
      <c r="O41" s="4"/>
      <c r="Q41" s="14"/>
      <c r="R41" s="14"/>
    </row>
    <row r="42" spans="3:18" x14ac:dyDescent="0.2">
      <c r="C42" s="17"/>
      <c r="D42" s="4"/>
      <c r="E42" s="4"/>
      <c r="F42" s="4"/>
      <c r="G42" s="4"/>
      <c r="H42" s="4"/>
      <c r="I42" s="4"/>
      <c r="J42" s="4"/>
      <c r="K42" s="4"/>
      <c r="L42" s="4"/>
      <c r="M42" s="4"/>
      <c r="N42" s="4"/>
      <c r="O42" s="4"/>
      <c r="Q42" s="14"/>
      <c r="R42" s="14"/>
    </row>
    <row r="43" spans="3:18" x14ac:dyDescent="0.2">
      <c r="C43" s="17"/>
      <c r="D43" s="4"/>
      <c r="E43" s="4"/>
      <c r="F43" s="4"/>
      <c r="G43" s="4"/>
      <c r="H43" s="4"/>
      <c r="I43" s="4"/>
      <c r="J43" s="4"/>
      <c r="K43" s="4"/>
      <c r="L43" s="4"/>
      <c r="M43" s="4"/>
      <c r="N43" s="4"/>
      <c r="O43" s="4"/>
      <c r="Q43" s="14"/>
      <c r="R43" s="14"/>
    </row>
    <row r="44" spans="3:18" x14ac:dyDescent="0.2">
      <c r="C44" s="17"/>
      <c r="D44" s="4"/>
      <c r="E44" s="4"/>
      <c r="F44" s="4"/>
      <c r="G44" s="4"/>
      <c r="H44" s="4"/>
      <c r="I44" s="4"/>
      <c r="J44" s="4"/>
      <c r="K44" s="4"/>
      <c r="L44" s="4"/>
      <c r="M44" s="4"/>
      <c r="N44" s="4"/>
      <c r="O44" s="4"/>
      <c r="Q44" s="14"/>
      <c r="R44" s="14"/>
    </row>
    <row r="45" spans="3:18" x14ac:dyDescent="0.2">
      <c r="C45" s="17"/>
      <c r="D45" s="4"/>
      <c r="E45" s="4"/>
      <c r="F45" s="4"/>
      <c r="G45" s="4"/>
      <c r="H45" s="4"/>
      <c r="I45" s="4"/>
      <c r="J45" s="4"/>
      <c r="K45" s="4"/>
      <c r="L45" s="4"/>
      <c r="M45" s="4"/>
      <c r="N45" s="4"/>
      <c r="O45" s="4"/>
      <c r="Q45" s="14"/>
      <c r="R45" s="14"/>
    </row>
    <row r="46" spans="3:18" x14ac:dyDescent="0.2">
      <c r="C46" s="17"/>
      <c r="D46" s="4"/>
      <c r="E46" s="4"/>
      <c r="F46" s="4"/>
      <c r="G46" s="4"/>
      <c r="H46" s="4"/>
      <c r="I46" s="4"/>
      <c r="J46" s="4"/>
      <c r="K46" s="4"/>
      <c r="L46" s="4"/>
      <c r="M46" s="4"/>
      <c r="N46" s="4"/>
      <c r="O46" s="4"/>
      <c r="Q46" s="14"/>
      <c r="R46" s="14"/>
    </row>
    <row r="47" spans="3:18" x14ac:dyDescent="0.2">
      <c r="C47" s="17"/>
      <c r="D47" s="4"/>
      <c r="E47" s="4"/>
      <c r="F47" s="4"/>
      <c r="G47" s="4"/>
      <c r="H47" s="4"/>
      <c r="I47" s="4"/>
      <c r="J47" s="4"/>
      <c r="K47" s="4"/>
      <c r="L47" s="4"/>
      <c r="M47" s="4"/>
      <c r="N47" s="4"/>
      <c r="O47" s="4"/>
      <c r="Q47" s="14"/>
      <c r="R47" s="14"/>
    </row>
    <row r="48" spans="3:18" x14ac:dyDescent="0.2">
      <c r="C48" s="17"/>
      <c r="D48" s="4"/>
      <c r="E48" s="4"/>
      <c r="F48" s="4"/>
      <c r="G48" s="4"/>
      <c r="H48" s="4"/>
      <c r="I48" s="4"/>
      <c r="J48" s="4"/>
      <c r="K48" s="4"/>
      <c r="L48" s="4"/>
      <c r="M48" s="4"/>
      <c r="N48" s="4"/>
      <c r="O48" s="4"/>
      <c r="Q48" s="14"/>
      <c r="R48" s="14"/>
    </row>
    <row r="49" spans="3:18" x14ac:dyDescent="0.2">
      <c r="C49" s="17"/>
      <c r="D49" s="4"/>
      <c r="E49" s="4"/>
      <c r="F49" s="4"/>
      <c r="G49" s="4"/>
      <c r="H49" s="4"/>
      <c r="I49" s="4"/>
      <c r="J49" s="4"/>
      <c r="K49" s="4"/>
      <c r="L49" s="4"/>
      <c r="M49" s="4"/>
      <c r="N49" s="4"/>
      <c r="O49" s="4"/>
      <c r="Q49" s="14"/>
      <c r="R49" s="14"/>
    </row>
    <row r="50" spans="3:18" x14ac:dyDescent="0.2">
      <c r="C50" s="17"/>
      <c r="D50" s="4"/>
      <c r="E50" s="4"/>
      <c r="F50" s="4"/>
      <c r="G50" s="4"/>
      <c r="H50" s="4"/>
      <c r="I50" s="4"/>
      <c r="J50" s="4"/>
      <c r="K50" s="4"/>
      <c r="L50" s="4"/>
      <c r="M50" s="4"/>
      <c r="N50" s="4"/>
      <c r="O50" s="4"/>
      <c r="Q50" s="14"/>
      <c r="R50" s="14"/>
    </row>
    <row r="51" spans="3:18" x14ac:dyDescent="0.2">
      <c r="C51" s="17"/>
      <c r="D51" s="4"/>
      <c r="E51" s="4"/>
      <c r="F51" s="4"/>
      <c r="G51" s="4"/>
      <c r="H51" s="4"/>
      <c r="I51" s="4"/>
      <c r="J51" s="4"/>
      <c r="K51" s="4"/>
      <c r="L51" s="4"/>
      <c r="M51" s="4"/>
      <c r="N51" s="4"/>
      <c r="O51" s="4"/>
      <c r="Q51" s="14"/>
      <c r="R51" s="14"/>
    </row>
    <row r="52" spans="3:18" x14ac:dyDescent="0.2">
      <c r="C52" s="17"/>
      <c r="D52" s="4"/>
      <c r="E52" s="4"/>
      <c r="F52" s="4"/>
      <c r="G52" s="4"/>
      <c r="H52" s="4"/>
      <c r="I52" s="4"/>
      <c r="J52" s="4"/>
      <c r="K52" s="4"/>
      <c r="L52" s="4"/>
      <c r="M52" s="4"/>
      <c r="N52" s="4"/>
      <c r="O52" s="4"/>
      <c r="Q52" s="14"/>
      <c r="R52" s="14"/>
    </row>
    <row r="53" spans="3:18" x14ac:dyDescent="0.2">
      <c r="C53" s="17"/>
      <c r="D53" s="4"/>
      <c r="E53" s="4"/>
      <c r="F53" s="4"/>
      <c r="G53" s="4"/>
      <c r="H53" s="4"/>
      <c r="I53" s="4"/>
      <c r="J53" s="4"/>
      <c r="K53" s="4"/>
      <c r="L53" s="4"/>
      <c r="M53" s="4"/>
      <c r="N53" s="4"/>
      <c r="O53" s="4"/>
      <c r="Q53" s="14"/>
      <c r="R53" s="14"/>
    </row>
    <row r="54" spans="3:18" x14ac:dyDescent="0.2">
      <c r="C54" s="17"/>
      <c r="D54" s="4"/>
      <c r="E54" s="4"/>
      <c r="F54" s="4"/>
      <c r="G54" s="4"/>
      <c r="H54" s="4"/>
      <c r="I54" s="4"/>
      <c r="J54" s="4"/>
      <c r="K54" s="4"/>
      <c r="L54" s="4"/>
      <c r="M54" s="4"/>
      <c r="N54" s="4"/>
      <c r="O54" s="4"/>
      <c r="Q54" s="14"/>
      <c r="R54" s="14"/>
    </row>
    <row r="55" spans="3:18" x14ac:dyDescent="0.2">
      <c r="C55" s="17"/>
      <c r="D55" s="4"/>
      <c r="E55" s="4"/>
      <c r="F55" s="4"/>
      <c r="G55" s="4"/>
      <c r="H55" s="4"/>
      <c r="I55" s="4"/>
      <c r="J55" s="4"/>
      <c r="K55" s="4"/>
      <c r="L55" s="4"/>
      <c r="M55" s="4"/>
      <c r="N55" s="4"/>
      <c r="O55" s="4"/>
      <c r="Q55" s="14"/>
      <c r="R55" s="14"/>
    </row>
    <row r="56" spans="3:18" x14ac:dyDescent="0.2">
      <c r="C56" s="17"/>
      <c r="D56" s="4"/>
      <c r="E56" s="4"/>
      <c r="F56" s="4"/>
      <c r="G56" s="4"/>
      <c r="H56" s="4"/>
      <c r="I56" s="4"/>
      <c r="J56" s="4"/>
      <c r="K56" s="4"/>
      <c r="L56" s="4"/>
      <c r="M56" s="4"/>
      <c r="N56" s="4"/>
      <c r="O56" s="4"/>
      <c r="Q56" s="14"/>
      <c r="R56" s="14"/>
    </row>
    <row r="57" spans="3:18" x14ac:dyDescent="0.2">
      <c r="C57" s="17"/>
      <c r="D57" s="4"/>
      <c r="E57" s="4"/>
      <c r="F57" s="4"/>
      <c r="G57" s="4"/>
      <c r="H57" s="4"/>
      <c r="I57" s="4"/>
      <c r="J57" s="4"/>
      <c r="K57" s="4"/>
      <c r="L57" s="4"/>
      <c r="M57" s="4"/>
      <c r="N57" s="4"/>
      <c r="O57" s="4"/>
      <c r="Q57" s="14"/>
      <c r="R57" s="14"/>
    </row>
    <row r="58" spans="3:18" x14ac:dyDescent="0.2">
      <c r="C58" s="17"/>
      <c r="D58" s="4"/>
      <c r="E58" s="4"/>
      <c r="F58" s="4"/>
      <c r="G58" s="4"/>
      <c r="H58" s="4"/>
      <c r="I58" s="4"/>
      <c r="J58" s="4"/>
      <c r="K58" s="4"/>
      <c r="L58" s="4"/>
      <c r="M58" s="4"/>
      <c r="N58" s="4"/>
      <c r="O58" s="4"/>
      <c r="Q58" s="14"/>
      <c r="R58" s="14"/>
    </row>
    <row r="59" spans="3:18" x14ac:dyDescent="0.2">
      <c r="C59" s="17"/>
      <c r="D59" s="4"/>
      <c r="E59" s="4"/>
      <c r="F59" s="4"/>
      <c r="G59" s="4"/>
      <c r="H59" s="4"/>
      <c r="I59" s="4"/>
      <c r="J59" s="4"/>
      <c r="K59" s="4"/>
      <c r="L59" s="4"/>
      <c r="M59" s="4"/>
      <c r="N59" s="4"/>
      <c r="O59" s="4"/>
      <c r="Q59" s="14"/>
      <c r="R59" s="14"/>
    </row>
    <row r="60" spans="3:18" x14ac:dyDescent="0.2">
      <c r="C60" s="17"/>
      <c r="D60" s="4"/>
      <c r="E60" s="4"/>
      <c r="F60" s="4"/>
      <c r="G60" s="4"/>
      <c r="H60" s="4"/>
      <c r="I60" s="4"/>
      <c r="J60" s="4"/>
      <c r="K60" s="4"/>
      <c r="L60" s="4"/>
      <c r="M60" s="4"/>
      <c r="N60" s="4"/>
      <c r="O60" s="4"/>
      <c r="Q60" s="14"/>
      <c r="R60" s="14"/>
    </row>
    <row r="61" spans="3:18" x14ac:dyDescent="0.2">
      <c r="C61" s="17"/>
      <c r="D61" s="4"/>
      <c r="E61" s="4"/>
      <c r="F61" s="4"/>
      <c r="G61" s="4"/>
      <c r="H61" s="4"/>
      <c r="I61" s="4"/>
      <c r="J61" s="4"/>
      <c r="K61" s="4"/>
      <c r="L61" s="4"/>
      <c r="M61" s="4"/>
      <c r="N61" s="4"/>
      <c r="O61" s="4"/>
      <c r="Q61" s="14"/>
      <c r="R61" s="14"/>
    </row>
    <row r="62" spans="3:18" x14ac:dyDescent="0.2">
      <c r="C62" s="17"/>
      <c r="D62" s="4"/>
      <c r="E62" s="4"/>
      <c r="F62" s="4"/>
      <c r="G62" s="4"/>
      <c r="H62" s="4"/>
      <c r="I62" s="4"/>
      <c r="J62" s="4"/>
      <c r="K62" s="4"/>
      <c r="L62" s="4"/>
      <c r="M62" s="4"/>
      <c r="N62" s="4"/>
      <c r="O62" s="4"/>
      <c r="Q62" s="14"/>
      <c r="R62" s="14"/>
    </row>
    <row r="63" spans="3:18" x14ac:dyDescent="0.2">
      <c r="C63" s="17"/>
      <c r="D63" s="4"/>
      <c r="E63" s="4"/>
      <c r="F63" s="4"/>
      <c r="G63" s="4"/>
      <c r="H63" s="4"/>
      <c r="I63" s="4"/>
      <c r="J63" s="4"/>
      <c r="K63" s="4"/>
      <c r="L63" s="4"/>
      <c r="M63" s="4"/>
      <c r="N63" s="4"/>
      <c r="O63" s="4"/>
      <c r="Q63" s="14"/>
      <c r="R63" s="14"/>
    </row>
    <row r="64" spans="3:18" x14ac:dyDescent="0.2">
      <c r="C64" s="17"/>
      <c r="D64" s="4"/>
      <c r="E64" s="4"/>
      <c r="F64" s="4"/>
      <c r="G64" s="4"/>
      <c r="H64" s="4"/>
      <c r="I64" s="4"/>
      <c r="J64" s="4"/>
      <c r="K64" s="4"/>
      <c r="L64" s="4"/>
      <c r="M64" s="4"/>
      <c r="N64" s="4"/>
      <c r="O64" s="4"/>
      <c r="Q64" s="14"/>
      <c r="R64" s="14"/>
    </row>
    <row r="65" spans="3:18" x14ac:dyDescent="0.2">
      <c r="C65" s="17"/>
      <c r="D65" s="4"/>
      <c r="E65" s="4"/>
      <c r="F65" s="4"/>
      <c r="G65" s="4"/>
      <c r="H65" s="4"/>
      <c r="I65" s="4"/>
      <c r="J65" s="4"/>
      <c r="K65" s="4"/>
      <c r="L65" s="4"/>
      <c r="M65" s="4"/>
      <c r="N65" s="4"/>
      <c r="O65" s="4"/>
      <c r="Q65" s="14"/>
      <c r="R65" s="14"/>
    </row>
    <row r="66" spans="3:18" x14ac:dyDescent="0.2">
      <c r="C66" s="17"/>
      <c r="D66" s="4"/>
      <c r="E66" s="4"/>
      <c r="F66" s="4"/>
      <c r="G66" s="4"/>
      <c r="H66" s="4"/>
      <c r="I66" s="4"/>
      <c r="J66" s="4"/>
      <c r="K66" s="4"/>
      <c r="L66" s="4"/>
      <c r="M66" s="4"/>
      <c r="N66" s="4"/>
      <c r="O66" s="4"/>
      <c r="Q66" s="14"/>
      <c r="R66" s="14"/>
    </row>
    <row r="67" spans="3:18" x14ac:dyDescent="0.2">
      <c r="C67" s="17"/>
      <c r="D67" s="4"/>
      <c r="E67" s="4"/>
      <c r="F67" s="4"/>
      <c r="G67" s="4"/>
      <c r="H67" s="4"/>
      <c r="I67" s="4"/>
      <c r="J67" s="4"/>
      <c r="K67" s="4"/>
      <c r="L67" s="4"/>
      <c r="M67" s="4"/>
      <c r="N67" s="4"/>
      <c r="O67" s="4"/>
      <c r="Q67" s="14"/>
      <c r="R67" s="14"/>
    </row>
    <row r="68" spans="3:18" x14ac:dyDescent="0.2">
      <c r="C68" s="17"/>
      <c r="D68" s="4"/>
      <c r="E68" s="4"/>
      <c r="F68" s="4"/>
      <c r="G68" s="4"/>
      <c r="H68" s="4"/>
      <c r="I68" s="4"/>
      <c r="J68" s="4"/>
      <c r="K68" s="4"/>
      <c r="L68" s="4"/>
      <c r="M68" s="4"/>
      <c r="N68" s="4"/>
      <c r="O68" s="4"/>
      <c r="Q68" s="14"/>
      <c r="R68" s="14"/>
    </row>
    <row r="69" spans="3:18" x14ac:dyDescent="0.2">
      <c r="C69" s="17"/>
      <c r="D69" s="4"/>
      <c r="E69" s="4"/>
      <c r="F69" s="4"/>
      <c r="G69" s="4"/>
      <c r="H69" s="4"/>
      <c r="I69" s="4"/>
      <c r="J69" s="4"/>
      <c r="K69" s="4"/>
      <c r="L69" s="4"/>
      <c r="M69" s="4"/>
      <c r="N69" s="4"/>
      <c r="O69" s="4"/>
      <c r="Q69" s="14"/>
      <c r="R69" s="14"/>
    </row>
    <row r="70" spans="3:18" x14ac:dyDescent="0.2">
      <c r="C70" s="17"/>
      <c r="D70" s="4"/>
      <c r="E70" s="4"/>
      <c r="F70" s="4"/>
      <c r="G70" s="4"/>
      <c r="H70" s="4"/>
      <c r="I70" s="4"/>
      <c r="J70" s="4"/>
      <c r="K70" s="4"/>
      <c r="L70" s="4"/>
      <c r="M70" s="4"/>
      <c r="N70" s="4"/>
      <c r="O70" s="4"/>
      <c r="Q70" s="14"/>
      <c r="R70" s="14"/>
    </row>
    <row r="71" spans="3:18" x14ac:dyDescent="0.2">
      <c r="C71" s="17"/>
      <c r="D71" s="4"/>
      <c r="E71" s="4"/>
      <c r="F71" s="4"/>
      <c r="G71" s="4"/>
      <c r="H71" s="4"/>
      <c r="I71" s="4"/>
      <c r="J71" s="4"/>
      <c r="K71" s="4"/>
      <c r="L71" s="4"/>
      <c r="M71" s="4"/>
      <c r="N71" s="4"/>
      <c r="O71" s="4"/>
      <c r="Q71" s="14"/>
      <c r="R71" s="14"/>
    </row>
    <row r="72" spans="3:18" x14ac:dyDescent="0.2">
      <c r="C72" s="17"/>
      <c r="D72" s="4"/>
      <c r="E72" s="4"/>
      <c r="F72" s="4"/>
      <c r="G72" s="4"/>
      <c r="H72" s="4"/>
      <c r="I72" s="4"/>
      <c r="J72" s="4"/>
      <c r="K72" s="4"/>
      <c r="L72" s="4"/>
      <c r="M72" s="4"/>
      <c r="N72" s="4"/>
      <c r="O72" s="4"/>
      <c r="Q72" s="14"/>
      <c r="R72" s="14"/>
    </row>
    <row r="73" spans="3:18" x14ac:dyDescent="0.2">
      <c r="C73" s="17"/>
      <c r="D73" s="4"/>
      <c r="E73" s="4"/>
      <c r="F73" s="4"/>
      <c r="G73" s="4"/>
      <c r="H73" s="4"/>
      <c r="I73" s="4"/>
      <c r="J73" s="4"/>
      <c r="K73" s="4"/>
      <c r="L73" s="4"/>
      <c r="M73" s="4"/>
      <c r="N73" s="4"/>
      <c r="O73" s="4"/>
      <c r="Q73" s="14"/>
      <c r="R73" s="14"/>
    </row>
    <row r="74" spans="3:18" x14ac:dyDescent="0.2">
      <c r="C74" s="17"/>
      <c r="D74" s="4"/>
      <c r="E74" s="4"/>
      <c r="F74" s="4"/>
      <c r="G74" s="4"/>
      <c r="H74" s="4"/>
      <c r="I74" s="4"/>
      <c r="J74" s="4"/>
      <c r="K74" s="4"/>
      <c r="L74" s="4"/>
      <c r="M74" s="4"/>
      <c r="N74" s="4"/>
      <c r="O74" s="4"/>
      <c r="Q74" s="14"/>
      <c r="R74" s="14"/>
    </row>
    <row r="75" spans="3:18" x14ac:dyDescent="0.2">
      <c r="C75" s="17"/>
      <c r="D75" s="4"/>
      <c r="E75" s="4"/>
      <c r="F75" s="4"/>
      <c r="G75" s="4"/>
      <c r="H75" s="4"/>
      <c r="I75" s="4"/>
      <c r="J75" s="4"/>
      <c r="K75" s="4"/>
      <c r="L75" s="4"/>
      <c r="M75" s="4"/>
      <c r="N75" s="4"/>
      <c r="O75" s="4"/>
      <c r="Q75" s="14"/>
      <c r="R75" s="14"/>
    </row>
    <row r="76" spans="3:18" x14ac:dyDescent="0.2">
      <c r="C76" s="17"/>
      <c r="D76" s="4"/>
      <c r="E76" s="4"/>
      <c r="F76" s="4"/>
      <c r="G76" s="4"/>
      <c r="H76" s="4"/>
      <c r="I76" s="4"/>
      <c r="J76" s="4"/>
      <c r="K76" s="4"/>
      <c r="L76" s="4"/>
      <c r="M76" s="4"/>
      <c r="N76" s="4"/>
      <c r="O76" s="4"/>
      <c r="Q76" s="14"/>
      <c r="R76" s="14"/>
    </row>
    <row r="77" spans="3:18" x14ac:dyDescent="0.2">
      <c r="C77" s="17"/>
      <c r="D77" s="4"/>
      <c r="E77" s="4"/>
      <c r="F77" s="4"/>
      <c r="G77" s="4"/>
      <c r="H77" s="4"/>
      <c r="I77" s="4"/>
      <c r="J77" s="4"/>
      <c r="K77" s="4"/>
      <c r="L77" s="4"/>
      <c r="M77" s="4"/>
      <c r="N77" s="4"/>
      <c r="O77" s="4"/>
      <c r="Q77" s="14"/>
      <c r="R77" s="14"/>
    </row>
    <row r="78" spans="3:18" x14ac:dyDescent="0.2">
      <c r="C78" s="17"/>
      <c r="D78" s="4"/>
      <c r="E78" s="4"/>
      <c r="F78" s="4"/>
      <c r="G78" s="4"/>
      <c r="H78" s="4"/>
      <c r="I78" s="4"/>
      <c r="J78" s="4"/>
      <c r="K78" s="4"/>
      <c r="L78" s="4"/>
      <c r="M78" s="4"/>
      <c r="N78" s="4"/>
      <c r="O78" s="4"/>
      <c r="Q78" s="14"/>
      <c r="R78" s="14"/>
    </row>
    <row r="79" spans="3:18" x14ac:dyDescent="0.2">
      <c r="C79" s="17"/>
      <c r="D79" s="4"/>
      <c r="E79" s="4"/>
      <c r="F79" s="4"/>
      <c r="G79" s="4"/>
      <c r="H79" s="4"/>
      <c r="I79" s="4"/>
      <c r="J79" s="4"/>
      <c r="K79" s="4"/>
      <c r="L79" s="4"/>
      <c r="M79" s="4"/>
      <c r="N79" s="4"/>
      <c r="O79" s="4"/>
      <c r="Q79" s="14"/>
      <c r="R79" s="14"/>
    </row>
    <row r="80" spans="3:18" x14ac:dyDescent="0.2">
      <c r="C80" s="17"/>
      <c r="D80" s="4"/>
      <c r="E80" s="4"/>
      <c r="F80" s="4"/>
      <c r="G80" s="4"/>
      <c r="H80" s="4"/>
      <c r="I80" s="4"/>
      <c r="J80" s="4"/>
      <c r="K80" s="4"/>
      <c r="L80" s="4"/>
      <c r="M80" s="4"/>
      <c r="N80" s="4"/>
      <c r="O80" s="4"/>
      <c r="Q80" s="14"/>
      <c r="R80" s="14"/>
    </row>
    <row r="81" spans="3:18" x14ac:dyDescent="0.2">
      <c r="C81" s="17"/>
      <c r="D81" s="4"/>
      <c r="E81" s="4"/>
      <c r="F81" s="4"/>
      <c r="G81" s="4"/>
      <c r="H81" s="4"/>
      <c r="I81" s="4"/>
      <c r="J81" s="4"/>
      <c r="K81" s="4"/>
      <c r="L81" s="4"/>
      <c r="M81" s="4"/>
      <c r="N81" s="4"/>
      <c r="O81" s="4"/>
      <c r="Q81" s="14"/>
      <c r="R81" s="14"/>
    </row>
    <row r="82" spans="3:18" x14ac:dyDescent="0.2">
      <c r="C82" s="17"/>
      <c r="D82" s="4"/>
      <c r="E82" s="4"/>
      <c r="F82" s="4"/>
      <c r="G82" s="4"/>
      <c r="H82" s="4"/>
      <c r="I82" s="4"/>
      <c r="J82" s="4"/>
      <c r="K82" s="4"/>
      <c r="L82" s="4"/>
      <c r="M82" s="4"/>
      <c r="N82" s="4"/>
      <c r="O82" s="4"/>
      <c r="Q82" s="14"/>
      <c r="R82" s="14"/>
    </row>
    <row r="83" spans="3:18" x14ac:dyDescent="0.2">
      <c r="C83" s="17"/>
      <c r="D83" s="4"/>
      <c r="E83" s="4"/>
      <c r="F83" s="4"/>
      <c r="G83" s="4"/>
      <c r="H83" s="4"/>
      <c r="I83" s="4"/>
      <c r="J83" s="4"/>
      <c r="K83" s="4"/>
      <c r="L83" s="4"/>
      <c r="M83" s="4"/>
      <c r="N83" s="4"/>
      <c r="O83" s="4"/>
      <c r="Q83" s="14"/>
      <c r="R83" s="14"/>
    </row>
    <row r="84" spans="3:18" x14ac:dyDescent="0.2">
      <c r="C84" s="17"/>
      <c r="D84" s="4"/>
      <c r="E84" s="4"/>
      <c r="F84" s="4"/>
      <c r="G84" s="4"/>
      <c r="H84" s="4"/>
      <c r="I84" s="4"/>
      <c r="J84" s="4"/>
      <c r="K84" s="4"/>
      <c r="L84" s="4"/>
      <c r="M84" s="4"/>
      <c r="N84" s="4"/>
      <c r="O84" s="4"/>
      <c r="Q84" s="14"/>
      <c r="R84" s="14"/>
    </row>
    <row r="85" spans="3:18" x14ac:dyDescent="0.2">
      <c r="C85" s="17"/>
      <c r="D85" s="4"/>
      <c r="E85" s="4"/>
      <c r="F85" s="4"/>
      <c r="G85" s="4"/>
      <c r="H85" s="4"/>
      <c r="I85" s="4"/>
      <c r="J85" s="4"/>
      <c r="K85" s="4"/>
      <c r="L85" s="4"/>
      <c r="M85" s="4"/>
      <c r="N85" s="4"/>
      <c r="O85" s="4"/>
      <c r="Q85" s="14"/>
      <c r="R85" s="14"/>
    </row>
    <row r="86" spans="3:18" x14ac:dyDescent="0.2">
      <c r="C86" s="17"/>
      <c r="D86" s="4"/>
      <c r="E86" s="4"/>
      <c r="F86" s="4"/>
      <c r="G86" s="4"/>
      <c r="H86" s="4"/>
      <c r="I86" s="4"/>
      <c r="J86" s="4"/>
      <c r="K86" s="4"/>
      <c r="L86" s="4"/>
      <c r="M86" s="4"/>
      <c r="N86" s="4"/>
      <c r="O86" s="4"/>
      <c r="Q86" s="14"/>
      <c r="R86" s="14"/>
    </row>
    <row r="87" spans="3:18" x14ac:dyDescent="0.2">
      <c r="C87" s="17"/>
      <c r="D87" s="4"/>
      <c r="E87" s="4"/>
      <c r="F87" s="4"/>
      <c r="G87" s="4"/>
      <c r="H87" s="4"/>
      <c r="I87" s="4"/>
      <c r="J87" s="4"/>
      <c r="K87" s="4"/>
      <c r="L87" s="4"/>
      <c r="M87" s="4"/>
      <c r="N87" s="4"/>
      <c r="O87" s="4"/>
      <c r="Q87" s="14"/>
      <c r="R87" s="14"/>
    </row>
    <row r="88" spans="3:18" x14ac:dyDescent="0.2">
      <c r="C88" s="17"/>
      <c r="D88" s="4"/>
      <c r="E88" s="4"/>
      <c r="F88" s="4"/>
      <c r="G88" s="4"/>
      <c r="H88" s="4"/>
      <c r="I88" s="4"/>
      <c r="J88" s="4"/>
      <c r="K88" s="4"/>
      <c r="L88" s="4"/>
      <c r="M88" s="4"/>
      <c r="N88" s="4"/>
      <c r="O88" s="4"/>
      <c r="Q88" s="14"/>
      <c r="R88" s="14"/>
    </row>
    <row r="89" spans="3:18" x14ac:dyDescent="0.2">
      <c r="C89" s="17"/>
      <c r="D89" s="4"/>
      <c r="E89" s="4"/>
      <c r="F89" s="4"/>
      <c r="G89" s="4"/>
      <c r="H89" s="4"/>
      <c r="I89" s="4"/>
      <c r="J89" s="4"/>
      <c r="K89" s="4"/>
      <c r="L89" s="4"/>
      <c r="M89" s="4"/>
      <c r="N89" s="4"/>
      <c r="O89" s="4"/>
      <c r="Q89" s="14"/>
      <c r="R89" s="14"/>
    </row>
    <row r="90" spans="3:18" x14ac:dyDescent="0.2">
      <c r="C90" s="17"/>
      <c r="D90" s="4"/>
      <c r="E90" s="4"/>
      <c r="F90" s="4"/>
      <c r="G90" s="4"/>
      <c r="H90" s="4"/>
      <c r="I90" s="4"/>
      <c r="J90" s="4"/>
      <c r="K90" s="4"/>
      <c r="L90" s="4"/>
      <c r="M90" s="4"/>
      <c r="N90" s="4"/>
      <c r="O90" s="4"/>
      <c r="Q90" s="14"/>
      <c r="R90" s="14"/>
    </row>
    <row r="91" spans="3:18" x14ac:dyDescent="0.2">
      <c r="C91" s="17"/>
      <c r="D91" s="4"/>
      <c r="E91" s="4"/>
      <c r="F91" s="4"/>
      <c r="G91" s="4"/>
      <c r="H91" s="4"/>
      <c r="I91" s="4"/>
      <c r="J91" s="4"/>
      <c r="K91" s="4"/>
      <c r="L91" s="4"/>
      <c r="M91" s="4"/>
      <c r="N91" s="4"/>
      <c r="O91" s="4"/>
      <c r="Q91" s="14"/>
      <c r="R91" s="14"/>
    </row>
    <row r="92" spans="3:18" x14ac:dyDescent="0.2">
      <c r="C92" s="17"/>
      <c r="D92" s="4"/>
      <c r="E92" s="4"/>
      <c r="F92" s="4"/>
      <c r="G92" s="4"/>
      <c r="H92" s="4"/>
      <c r="I92" s="4"/>
      <c r="J92" s="4"/>
      <c r="K92" s="4"/>
      <c r="L92" s="4"/>
      <c r="M92" s="4"/>
      <c r="N92" s="4"/>
      <c r="O92" s="4"/>
      <c r="Q92" s="14"/>
      <c r="R92" s="14"/>
    </row>
    <row r="93" spans="3:18" x14ac:dyDescent="0.2">
      <c r="C93" s="17"/>
      <c r="D93" s="4"/>
      <c r="E93" s="4"/>
      <c r="F93" s="4"/>
      <c r="G93" s="4"/>
      <c r="H93" s="4"/>
      <c r="I93" s="4"/>
      <c r="J93" s="4"/>
      <c r="K93" s="4"/>
      <c r="L93" s="4"/>
      <c r="M93" s="4"/>
      <c r="N93" s="4"/>
      <c r="O93" s="4"/>
      <c r="Q93" s="14"/>
      <c r="R93" s="14"/>
    </row>
    <row r="94" spans="3:18" x14ac:dyDescent="0.2">
      <c r="C94" s="17"/>
      <c r="D94" s="4"/>
      <c r="E94" s="4"/>
      <c r="F94" s="4"/>
      <c r="G94" s="4"/>
      <c r="H94" s="4"/>
      <c r="I94" s="4"/>
      <c r="J94" s="4"/>
      <c r="K94" s="4"/>
      <c r="L94" s="4"/>
      <c r="M94" s="4"/>
      <c r="N94" s="4"/>
      <c r="O94" s="4"/>
      <c r="Q94" s="14"/>
      <c r="R94" s="14"/>
    </row>
    <row r="95" spans="3:18" x14ac:dyDescent="0.2">
      <c r="C95" s="17"/>
      <c r="D95" s="4"/>
      <c r="E95" s="4"/>
      <c r="F95" s="4"/>
      <c r="G95" s="4"/>
      <c r="H95" s="4"/>
      <c r="I95" s="4"/>
      <c r="J95" s="4"/>
      <c r="K95" s="4"/>
      <c r="L95" s="4"/>
      <c r="M95" s="4"/>
      <c r="N95" s="4"/>
      <c r="O95" s="4"/>
      <c r="Q95" s="14"/>
      <c r="R95" s="14"/>
    </row>
    <row r="96" spans="3:18" x14ac:dyDescent="0.2">
      <c r="C96" s="17"/>
      <c r="D96" s="4"/>
      <c r="E96" s="4"/>
      <c r="F96" s="4"/>
      <c r="G96" s="4"/>
      <c r="H96" s="4"/>
      <c r="I96" s="4"/>
      <c r="J96" s="4"/>
      <c r="K96" s="4"/>
      <c r="L96" s="4"/>
      <c r="M96" s="4"/>
      <c r="N96" s="4"/>
      <c r="O96" s="4"/>
      <c r="Q96" s="14"/>
      <c r="R96" s="14"/>
    </row>
    <row r="97" spans="3:18" x14ac:dyDescent="0.2">
      <c r="C97" s="17"/>
      <c r="D97" s="4"/>
      <c r="E97" s="4"/>
      <c r="F97" s="4"/>
      <c r="G97" s="4"/>
      <c r="H97" s="4"/>
      <c r="I97" s="4"/>
      <c r="J97" s="4"/>
      <c r="K97" s="4"/>
      <c r="L97" s="4"/>
      <c r="M97" s="4"/>
      <c r="N97" s="4"/>
      <c r="O97" s="4"/>
      <c r="Q97" s="14"/>
      <c r="R97" s="14"/>
    </row>
    <row r="98" spans="3:18" x14ac:dyDescent="0.2">
      <c r="C98" s="17"/>
      <c r="D98" s="4"/>
      <c r="E98" s="4"/>
      <c r="F98" s="4"/>
      <c r="G98" s="4"/>
      <c r="H98" s="4"/>
      <c r="I98" s="4"/>
      <c r="J98" s="4"/>
      <c r="K98" s="4"/>
      <c r="L98" s="4"/>
      <c r="M98" s="4"/>
      <c r="N98" s="4"/>
      <c r="O98" s="4"/>
      <c r="Q98" s="14"/>
      <c r="R98" s="14"/>
    </row>
    <row r="99" spans="3:18" x14ac:dyDescent="0.2">
      <c r="C99" s="17"/>
      <c r="D99" s="4"/>
      <c r="E99" s="4"/>
      <c r="F99" s="4"/>
      <c r="G99" s="4"/>
      <c r="H99" s="4"/>
      <c r="I99" s="4"/>
      <c r="J99" s="4"/>
      <c r="K99" s="4"/>
      <c r="L99" s="4"/>
      <c r="M99" s="4"/>
      <c r="N99" s="4"/>
      <c r="O99" s="4"/>
      <c r="Q99" s="14"/>
      <c r="R99" s="14"/>
    </row>
    <row r="100" spans="3:18" x14ac:dyDescent="0.2">
      <c r="C100" s="17"/>
      <c r="D100" s="4"/>
      <c r="E100" s="4"/>
      <c r="F100" s="4"/>
      <c r="G100" s="4"/>
      <c r="H100" s="4"/>
      <c r="I100" s="4"/>
      <c r="J100" s="4"/>
      <c r="K100" s="4"/>
      <c r="L100" s="4"/>
      <c r="M100" s="4"/>
      <c r="N100" s="4"/>
      <c r="O100" s="4"/>
      <c r="Q100" s="14"/>
      <c r="R100" s="14"/>
    </row>
    <row r="101" spans="3:18" x14ac:dyDescent="0.2">
      <c r="C101" s="17"/>
      <c r="D101" s="4"/>
      <c r="E101" s="4"/>
      <c r="F101" s="4"/>
      <c r="G101" s="4"/>
      <c r="H101" s="4"/>
      <c r="I101" s="4"/>
      <c r="J101" s="4"/>
      <c r="K101" s="4"/>
      <c r="L101" s="4"/>
      <c r="M101" s="4"/>
      <c r="N101" s="4"/>
      <c r="O101" s="4"/>
      <c r="Q101" s="14"/>
      <c r="R101" s="14"/>
    </row>
    <row r="102" spans="3:18" x14ac:dyDescent="0.2">
      <c r="C102" s="17"/>
      <c r="D102" s="4"/>
      <c r="E102" s="4"/>
      <c r="F102" s="4"/>
      <c r="G102" s="4"/>
      <c r="H102" s="4"/>
      <c r="I102" s="4"/>
      <c r="J102" s="4"/>
      <c r="K102" s="4"/>
      <c r="L102" s="4"/>
      <c r="M102" s="4"/>
      <c r="N102" s="4"/>
      <c r="O102" s="4"/>
      <c r="Q102" s="14"/>
      <c r="R102" s="14"/>
    </row>
    <row r="103" spans="3:18" x14ac:dyDescent="0.2">
      <c r="C103" s="17"/>
      <c r="D103" s="4"/>
      <c r="E103" s="4"/>
      <c r="F103" s="4"/>
      <c r="G103" s="4"/>
      <c r="H103" s="4"/>
      <c r="I103" s="4"/>
      <c r="J103" s="4"/>
      <c r="K103" s="4"/>
      <c r="L103" s="4"/>
      <c r="M103" s="4"/>
      <c r="N103" s="4"/>
      <c r="O103" s="4"/>
      <c r="Q103" s="14"/>
      <c r="R103" s="14"/>
    </row>
    <row r="104" spans="3:18" x14ac:dyDescent="0.2">
      <c r="C104" s="17"/>
      <c r="D104" s="4"/>
      <c r="E104" s="4"/>
      <c r="F104" s="4"/>
      <c r="G104" s="4"/>
      <c r="H104" s="4"/>
      <c r="I104" s="4"/>
      <c r="J104" s="4"/>
      <c r="K104" s="4"/>
      <c r="L104" s="4"/>
      <c r="M104" s="4"/>
      <c r="N104" s="4"/>
      <c r="O104" s="4"/>
      <c r="Q104" s="14"/>
      <c r="R104" s="14"/>
    </row>
    <row r="105" spans="3:18" x14ac:dyDescent="0.2">
      <c r="C105" s="17"/>
      <c r="D105" s="4"/>
      <c r="E105" s="4"/>
      <c r="F105" s="4"/>
      <c r="G105" s="4"/>
      <c r="H105" s="4"/>
      <c r="I105" s="4"/>
      <c r="J105" s="4"/>
      <c r="K105" s="4"/>
      <c r="L105" s="4"/>
      <c r="M105" s="4"/>
      <c r="N105" s="4"/>
      <c r="O105" s="4"/>
      <c r="Q105" s="14"/>
      <c r="R105" s="14"/>
    </row>
    <row r="106" spans="3:18" x14ac:dyDescent="0.2">
      <c r="C106" s="17"/>
      <c r="D106" s="4"/>
      <c r="E106" s="4"/>
      <c r="F106" s="4"/>
      <c r="G106" s="4"/>
      <c r="H106" s="4"/>
      <c r="I106" s="4"/>
      <c r="J106" s="4"/>
      <c r="K106" s="4"/>
      <c r="L106" s="4"/>
      <c r="M106" s="4"/>
      <c r="N106" s="4"/>
      <c r="O106" s="4"/>
      <c r="Q106" s="14"/>
      <c r="R106" s="14"/>
    </row>
    <row r="107" spans="3:18" x14ac:dyDescent="0.2">
      <c r="C107" s="17"/>
      <c r="D107" s="4"/>
      <c r="E107" s="4"/>
      <c r="F107" s="4"/>
      <c r="G107" s="4"/>
      <c r="H107" s="4"/>
      <c r="I107" s="4"/>
      <c r="J107" s="4"/>
      <c r="K107" s="4"/>
      <c r="L107" s="4"/>
      <c r="M107" s="4"/>
      <c r="N107" s="4"/>
      <c r="O107" s="4"/>
      <c r="Q107" s="14"/>
      <c r="R107" s="14"/>
    </row>
    <row r="108" spans="3:18" x14ac:dyDescent="0.2">
      <c r="C108" s="17"/>
      <c r="D108" s="4"/>
      <c r="E108" s="4"/>
      <c r="F108" s="4"/>
      <c r="G108" s="4"/>
      <c r="H108" s="4"/>
      <c r="I108" s="4"/>
      <c r="J108" s="4"/>
      <c r="K108" s="4"/>
      <c r="L108" s="4"/>
      <c r="M108" s="4"/>
      <c r="N108" s="4"/>
      <c r="O108" s="4"/>
      <c r="Q108" s="14"/>
      <c r="R108" s="14"/>
    </row>
    <row r="109" spans="3:18" x14ac:dyDescent="0.2">
      <c r="C109" s="17"/>
      <c r="D109" s="4"/>
      <c r="E109" s="4"/>
      <c r="F109" s="4"/>
      <c r="G109" s="4"/>
      <c r="H109" s="4"/>
      <c r="I109" s="4"/>
      <c r="J109" s="4"/>
      <c r="K109" s="4"/>
      <c r="L109" s="4"/>
      <c r="M109" s="4"/>
      <c r="N109" s="4"/>
      <c r="O109" s="4"/>
      <c r="Q109" s="14"/>
      <c r="R109" s="14"/>
    </row>
    <row r="110" spans="3:18" x14ac:dyDescent="0.2">
      <c r="C110" s="17"/>
      <c r="D110" s="4"/>
      <c r="E110" s="4"/>
      <c r="F110" s="4"/>
      <c r="G110" s="4"/>
      <c r="H110" s="4"/>
      <c r="I110" s="4"/>
      <c r="J110" s="4"/>
      <c r="K110" s="4"/>
      <c r="L110" s="4"/>
      <c r="M110" s="4"/>
      <c r="N110" s="4"/>
      <c r="O110" s="4"/>
      <c r="Q110" s="14"/>
      <c r="R110" s="14"/>
    </row>
    <row r="111" spans="3:18" x14ac:dyDescent="0.2">
      <c r="C111" s="17"/>
      <c r="D111" s="4"/>
      <c r="E111" s="4"/>
      <c r="F111" s="4"/>
      <c r="G111" s="4"/>
      <c r="H111" s="4"/>
      <c r="I111" s="4"/>
      <c r="J111" s="4"/>
      <c r="K111" s="4"/>
      <c r="L111" s="4"/>
      <c r="M111" s="4"/>
      <c r="N111" s="4"/>
      <c r="O111" s="4"/>
      <c r="Q111" s="14"/>
      <c r="R111" s="14"/>
    </row>
    <row r="112" spans="3:18" x14ac:dyDescent="0.2">
      <c r="C112" s="17"/>
      <c r="D112" s="4"/>
      <c r="E112" s="4"/>
      <c r="F112" s="4"/>
      <c r="G112" s="4"/>
      <c r="H112" s="4"/>
      <c r="I112" s="4"/>
      <c r="J112" s="4"/>
      <c r="K112" s="4"/>
      <c r="L112" s="4"/>
      <c r="M112" s="4"/>
      <c r="N112" s="4"/>
      <c r="O112" s="4"/>
      <c r="Q112" s="14"/>
      <c r="R112" s="14"/>
    </row>
    <row r="113" spans="3:18" x14ac:dyDescent="0.2">
      <c r="C113" s="17"/>
      <c r="D113" s="4"/>
      <c r="E113" s="4"/>
      <c r="F113" s="4"/>
      <c r="G113" s="4"/>
      <c r="H113" s="4"/>
      <c r="I113" s="4"/>
      <c r="J113" s="4"/>
      <c r="K113" s="4"/>
      <c r="L113" s="4"/>
      <c r="M113" s="4"/>
      <c r="N113" s="4"/>
      <c r="O113" s="4"/>
      <c r="Q113" s="14"/>
      <c r="R113" s="14"/>
    </row>
    <row r="114" spans="3:18" x14ac:dyDescent="0.2">
      <c r="C114" s="17"/>
      <c r="D114" s="4"/>
      <c r="E114" s="4"/>
      <c r="F114" s="4"/>
      <c r="G114" s="4"/>
      <c r="H114" s="4"/>
      <c r="I114" s="4"/>
      <c r="J114" s="4"/>
      <c r="K114" s="4"/>
      <c r="L114" s="4"/>
      <c r="M114" s="4"/>
      <c r="N114" s="4"/>
      <c r="O114" s="4"/>
      <c r="Q114" s="14"/>
      <c r="R114" s="14"/>
    </row>
    <row r="115" spans="3:18" x14ac:dyDescent="0.2">
      <c r="C115" s="17"/>
      <c r="D115" s="4"/>
      <c r="E115" s="4"/>
      <c r="F115" s="4"/>
      <c r="G115" s="4"/>
      <c r="H115" s="4"/>
      <c r="I115" s="4"/>
      <c r="J115" s="4"/>
      <c r="K115" s="4"/>
      <c r="L115" s="4"/>
      <c r="M115" s="4"/>
      <c r="N115" s="4"/>
      <c r="O115" s="4"/>
      <c r="Q115" s="14"/>
      <c r="R115" s="14"/>
    </row>
    <row r="116" spans="3:18" x14ac:dyDescent="0.2">
      <c r="C116" s="17"/>
      <c r="D116" s="4"/>
      <c r="E116" s="4"/>
      <c r="F116" s="4"/>
      <c r="G116" s="4"/>
      <c r="H116" s="4"/>
      <c r="I116" s="4"/>
      <c r="J116" s="4"/>
      <c r="K116" s="4"/>
      <c r="L116" s="4"/>
      <c r="M116" s="4"/>
      <c r="N116" s="4"/>
      <c r="O116" s="4"/>
      <c r="Q116" s="14"/>
      <c r="R116" s="14"/>
    </row>
    <row r="117" spans="3:18" x14ac:dyDescent="0.2">
      <c r="C117" s="17"/>
      <c r="D117" s="4"/>
      <c r="E117" s="4"/>
      <c r="F117" s="4"/>
      <c r="G117" s="4"/>
      <c r="H117" s="4"/>
      <c r="I117" s="4"/>
      <c r="J117" s="4"/>
      <c r="K117" s="4"/>
      <c r="L117" s="4"/>
      <c r="M117" s="4"/>
      <c r="N117" s="4"/>
      <c r="O117" s="4"/>
      <c r="Q117" s="14"/>
      <c r="R117" s="14"/>
    </row>
    <row r="118" spans="3:18" x14ac:dyDescent="0.2">
      <c r="C118" s="17"/>
      <c r="D118" s="4"/>
      <c r="E118" s="4"/>
      <c r="F118" s="4"/>
      <c r="G118" s="4"/>
      <c r="H118" s="4"/>
      <c r="I118" s="4"/>
      <c r="J118" s="4"/>
      <c r="K118" s="4"/>
      <c r="L118" s="4"/>
      <c r="M118" s="4"/>
      <c r="N118" s="4"/>
      <c r="O118" s="4"/>
      <c r="Q118" s="14"/>
      <c r="R118" s="14"/>
    </row>
    <row r="119" spans="3:18" x14ac:dyDescent="0.2">
      <c r="C119" s="17"/>
      <c r="D119" s="4"/>
      <c r="E119" s="4"/>
      <c r="F119" s="4"/>
      <c r="G119" s="4"/>
      <c r="H119" s="4"/>
      <c r="I119" s="4"/>
      <c r="J119" s="4"/>
      <c r="K119" s="4"/>
      <c r="L119" s="4"/>
      <c r="M119" s="4"/>
      <c r="N119" s="4"/>
      <c r="O119" s="4"/>
      <c r="Q119" s="14"/>
      <c r="R119" s="14"/>
    </row>
    <row r="120" spans="3:18" x14ac:dyDescent="0.2">
      <c r="C120" s="17"/>
      <c r="D120" s="4"/>
      <c r="E120" s="4"/>
      <c r="F120" s="4"/>
      <c r="G120" s="4"/>
      <c r="H120" s="4"/>
      <c r="I120" s="4"/>
      <c r="J120" s="4"/>
      <c r="K120" s="4"/>
      <c r="L120" s="4"/>
      <c r="M120" s="4"/>
      <c r="N120" s="4"/>
      <c r="O120" s="4"/>
      <c r="Q120" s="14"/>
      <c r="R120" s="14"/>
    </row>
    <row r="121" spans="3:18" x14ac:dyDescent="0.2">
      <c r="C121" s="17"/>
      <c r="D121" s="4"/>
      <c r="E121" s="4"/>
      <c r="F121" s="4"/>
      <c r="G121" s="4"/>
      <c r="H121" s="4"/>
      <c r="I121" s="4"/>
      <c r="J121" s="4"/>
      <c r="K121" s="4"/>
      <c r="L121" s="4"/>
      <c r="M121" s="4"/>
      <c r="N121" s="4"/>
      <c r="O121" s="4"/>
      <c r="Q121" s="14"/>
      <c r="R121" s="14"/>
    </row>
    <row r="122" spans="3:18" x14ac:dyDescent="0.2">
      <c r="C122" s="17"/>
      <c r="D122" s="4"/>
      <c r="E122" s="4"/>
      <c r="F122" s="4"/>
      <c r="G122" s="4"/>
      <c r="H122" s="4"/>
      <c r="I122" s="4"/>
      <c r="J122" s="4"/>
      <c r="K122" s="4"/>
      <c r="L122" s="4"/>
      <c r="M122" s="4"/>
      <c r="N122" s="4"/>
      <c r="O122" s="4"/>
      <c r="Q122" s="14"/>
      <c r="R122" s="14"/>
    </row>
    <row r="123" spans="3:18" x14ac:dyDescent="0.2">
      <c r="C123" s="17"/>
      <c r="D123" s="4"/>
      <c r="E123" s="4"/>
      <c r="F123" s="4"/>
      <c r="G123" s="4"/>
      <c r="H123" s="4"/>
      <c r="I123" s="4"/>
      <c r="J123" s="4"/>
      <c r="K123" s="4"/>
      <c r="L123" s="4"/>
      <c r="M123" s="4"/>
      <c r="N123" s="4"/>
      <c r="O123" s="4"/>
      <c r="Q123" s="14"/>
      <c r="R123" s="14"/>
    </row>
    <row r="124" spans="3:18" x14ac:dyDescent="0.2">
      <c r="C124" s="17"/>
      <c r="D124" s="4"/>
      <c r="E124" s="4"/>
      <c r="F124" s="4"/>
      <c r="G124" s="4"/>
      <c r="H124" s="4"/>
      <c r="I124" s="4"/>
      <c r="J124" s="4"/>
      <c r="K124" s="4"/>
      <c r="L124" s="4"/>
      <c r="M124" s="4"/>
      <c r="N124" s="4"/>
      <c r="O124" s="4"/>
      <c r="Q124" s="14"/>
      <c r="R124" s="14"/>
    </row>
    <row r="125" spans="3:18" x14ac:dyDescent="0.2">
      <c r="C125" s="17"/>
      <c r="D125" s="4"/>
      <c r="E125" s="4"/>
      <c r="F125" s="4"/>
      <c r="G125" s="4"/>
      <c r="H125" s="4"/>
      <c r="I125" s="4"/>
      <c r="J125" s="4"/>
      <c r="K125" s="4"/>
      <c r="L125" s="4"/>
      <c r="M125" s="4"/>
      <c r="N125" s="4"/>
      <c r="O125" s="4"/>
      <c r="Q125" s="14"/>
      <c r="R125" s="14"/>
    </row>
    <row r="126" spans="3:18" x14ac:dyDescent="0.2">
      <c r="C126" s="17"/>
      <c r="D126" s="4"/>
      <c r="E126" s="4"/>
      <c r="F126" s="4"/>
      <c r="G126" s="4"/>
      <c r="H126" s="4"/>
      <c r="I126" s="4"/>
      <c r="J126" s="4"/>
      <c r="K126" s="4"/>
      <c r="L126" s="4"/>
      <c r="M126" s="4"/>
      <c r="N126" s="4"/>
      <c r="O126" s="4"/>
      <c r="Q126" s="14"/>
      <c r="R126" s="14"/>
    </row>
    <row r="127" spans="3:18" x14ac:dyDescent="0.2">
      <c r="C127" s="17"/>
      <c r="D127" s="4"/>
      <c r="E127" s="4"/>
      <c r="F127" s="4"/>
      <c r="G127" s="4"/>
      <c r="H127" s="4"/>
      <c r="I127" s="4"/>
      <c r="J127" s="4"/>
      <c r="K127" s="4"/>
      <c r="L127" s="4"/>
      <c r="M127" s="4"/>
      <c r="N127" s="4"/>
      <c r="O127" s="4"/>
      <c r="Q127" s="14"/>
      <c r="R127" s="14"/>
    </row>
    <row r="128" spans="3:18" x14ac:dyDescent="0.2">
      <c r="C128" s="17"/>
      <c r="D128" s="4"/>
      <c r="E128" s="4"/>
      <c r="F128" s="4"/>
      <c r="G128" s="4"/>
      <c r="H128" s="4"/>
      <c r="I128" s="4"/>
      <c r="J128" s="4"/>
      <c r="K128" s="4"/>
      <c r="L128" s="4"/>
      <c r="M128" s="4"/>
      <c r="N128" s="4"/>
      <c r="O128" s="4"/>
      <c r="Q128" s="14"/>
      <c r="R128" s="14"/>
    </row>
    <row r="129" spans="3:18" x14ac:dyDescent="0.2">
      <c r="C129" s="17"/>
      <c r="D129" s="4"/>
      <c r="E129" s="4"/>
      <c r="F129" s="4"/>
      <c r="G129" s="4"/>
      <c r="H129" s="4"/>
      <c r="I129" s="4"/>
      <c r="J129" s="4"/>
      <c r="K129" s="4"/>
      <c r="L129" s="4"/>
      <c r="M129" s="4"/>
      <c r="N129" s="4"/>
      <c r="O129" s="4"/>
      <c r="Q129" s="14"/>
      <c r="R129" s="14"/>
    </row>
    <row r="130" spans="3:18" x14ac:dyDescent="0.2">
      <c r="C130" s="17"/>
      <c r="D130" s="4"/>
      <c r="E130" s="4"/>
      <c r="F130" s="4"/>
      <c r="G130" s="4"/>
      <c r="H130" s="4"/>
      <c r="I130" s="4"/>
      <c r="J130" s="4"/>
      <c r="K130" s="4"/>
      <c r="L130" s="4"/>
      <c r="M130" s="4"/>
      <c r="N130" s="4"/>
      <c r="O130" s="4"/>
      <c r="Q130" s="14"/>
      <c r="R130" s="14"/>
    </row>
    <row r="131" spans="3:18" x14ac:dyDescent="0.2">
      <c r="C131" s="17"/>
      <c r="D131" s="4"/>
      <c r="E131" s="4"/>
      <c r="F131" s="4"/>
      <c r="G131" s="4"/>
      <c r="H131" s="4"/>
      <c r="I131" s="4"/>
      <c r="J131" s="4"/>
      <c r="K131" s="4"/>
      <c r="L131" s="4"/>
      <c r="M131" s="4"/>
      <c r="N131" s="4"/>
      <c r="O131" s="4"/>
      <c r="Q131" s="14"/>
      <c r="R131" s="14"/>
    </row>
    <row r="132" spans="3:18" x14ac:dyDescent="0.2">
      <c r="C132" s="17"/>
      <c r="D132" s="4"/>
      <c r="E132" s="4"/>
      <c r="F132" s="4"/>
      <c r="G132" s="4"/>
      <c r="H132" s="4"/>
      <c r="I132" s="4"/>
      <c r="J132" s="4"/>
      <c r="K132" s="4"/>
      <c r="L132" s="4"/>
      <c r="M132" s="4"/>
      <c r="N132" s="4"/>
      <c r="O132" s="4"/>
      <c r="Q132" s="14"/>
      <c r="R132" s="14"/>
    </row>
    <row r="133" spans="3:18" x14ac:dyDescent="0.2">
      <c r="C133" s="17"/>
      <c r="D133" s="4"/>
      <c r="E133" s="4"/>
      <c r="F133" s="4"/>
      <c r="G133" s="4"/>
      <c r="H133" s="4"/>
      <c r="I133" s="4"/>
      <c r="J133" s="4"/>
      <c r="K133" s="4"/>
      <c r="L133" s="4"/>
      <c r="M133" s="4"/>
      <c r="N133" s="4"/>
      <c r="O133" s="4"/>
      <c r="Q133" s="14"/>
      <c r="R133" s="14"/>
    </row>
    <row r="134" spans="3:18" x14ac:dyDescent="0.2">
      <c r="C134" s="17"/>
      <c r="D134" s="4"/>
      <c r="E134" s="4"/>
      <c r="F134" s="4"/>
      <c r="G134" s="4"/>
      <c r="H134" s="4"/>
      <c r="I134" s="4"/>
      <c r="J134" s="4"/>
      <c r="K134" s="4"/>
      <c r="L134" s="4"/>
      <c r="M134" s="4"/>
      <c r="N134" s="4"/>
      <c r="O134" s="4"/>
      <c r="Q134" s="14"/>
      <c r="R134" s="14"/>
    </row>
    <row r="135" spans="3:18" x14ac:dyDescent="0.2">
      <c r="C135" s="17"/>
      <c r="D135" s="4"/>
      <c r="E135" s="4"/>
      <c r="F135" s="4"/>
      <c r="G135" s="4"/>
      <c r="H135" s="4"/>
      <c r="I135" s="4"/>
      <c r="J135" s="4"/>
      <c r="K135" s="4"/>
      <c r="L135" s="4"/>
      <c r="M135" s="4"/>
      <c r="N135" s="4"/>
      <c r="O135" s="4"/>
      <c r="Q135" s="14"/>
      <c r="R135" s="14"/>
    </row>
    <row r="136" spans="3:18" x14ac:dyDescent="0.2">
      <c r="C136" s="17"/>
      <c r="D136" s="4"/>
      <c r="E136" s="4"/>
      <c r="F136" s="4"/>
      <c r="G136" s="4"/>
      <c r="H136" s="4"/>
      <c r="I136" s="4"/>
      <c r="J136" s="4"/>
      <c r="K136" s="4"/>
      <c r="L136" s="4"/>
      <c r="M136" s="4"/>
      <c r="N136" s="4"/>
      <c r="O136" s="4"/>
      <c r="Q136" s="14"/>
      <c r="R136" s="14"/>
    </row>
    <row r="137" spans="3:18" x14ac:dyDescent="0.2">
      <c r="C137" s="17"/>
      <c r="D137" s="4"/>
      <c r="E137" s="4"/>
      <c r="F137" s="4"/>
      <c r="G137" s="4"/>
      <c r="H137" s="4"/>
      <c r="I137" s="4"/>
      <c r="J137" s="4"/>
      <c r="K137" s="4"/>
      <c r="L137" s="4"/>
      <c r="M137" s="4"/>
      <c r="N137" s="4"/>
      <c r="O137" s="4"/>
      <c r="Q137" s="14"/>
      <c r="R137" s="14"/>
    </row>
    <row r="138" spans="3:18" x14ac:dyDescent="0.2">
      <c r="C138" s="17"/>
      <c r="D138" s="4"/>
      <c r="E138" s="4"/>
      <c r="F138" s="4"/>
      <c r="G138" s="4"/>
      <c r="H138" s="4"/>
      <c r="I138" s="4"/>
      <c r="J138" s="4"/>
      <c r="K138" s="4"/>
      <c r="L138" s="4"/>
      <c r="M138" s="4"/>
      <c r="N138" s="4"/>
      <c r="O138" s="4"/>
      <c r="Q138" s="14"/>
      <c r="R138" s="14"/>
    </row>
    <row r="139" spans="3:18" x14ac:dyDescent="0.2">
      <c r="C139" s="17"/>
      <c r="D139" s="4"/>
      <c r="E139" s="4"/>
      <c r="F139" s="4"/>
      <c r="G139" s="4"/>
      <c r="H139" s="4"/>
      <c r="I139" s="4"/>
      <c r="J139" s="4"/>
      <c r="K139" s="4"/>
      <c r="L139" s="4"/>
      <c r="M139" s="4"/>
      <c r="N139" s="4"/>
      <c r="O139" s="4"/>
      <c r="Q139" s="14"/>
      <c r="R139" s="14"/>
    </row>
    <row r="140" spans="3:18" x14ac:dyDescent="0.2">
      <c r="C140" s="17"/>
      <c r="D140" s="4"/>
      <c r="E140" s="4"/>
      <c r="F140" s="4"/>
      <c r="G140" s="4"/>
      <c r="H140" s="4"/>
      <c r="I140" s="4"/>
      <c r="J140" s="4"/>
      <c r="K140" s="4"/>
      <c r="L140" s="4"/>
      <c r="M140" s="4"/>
      <c r="N140" s="4"/>
      <c r="O140" s="4"/>
      <c r="Q140" s="14"/>
      <c r="R140" s="14"/>
    </row>
    <row r="141" spans="3:18" x14ac:dyDescent="0.2">
      <c r="C141" s="17"/>
      <c r="D141" s="4"/>
      <c r="E141" s="4"/>
      <c r="F141" s="4"/>
      <c r="G141" s="4"/>
      <c r="H141" s="4"/>
      <c r="I141" s="4"/>
      <c r="J141" s="4"/>
      <c r="K141" s="4"/>
      <c r="L141" s="4"/>
      <c r="M141" s="4"/>
      <c r="N141" s="4"/>
      <c r="O141" s="4"/>
      <c r="Q141" s="14"/>
      <c r="R141" s="14"/>
    </row>
    <row r="142" spans="3:18" x14ac:dyDescent="0.2">
      <c r="C142" s="17"/>
      <c r="D142" s="4"/>
      <c r="E142" s="4"/>
      <c r="F142" s="4"/>
      <c r="G142" s="4"/>
      <c r="H142" s="4"/>
      <c r="I142" s="4"/>
      <c r="J142" s="4"/>
      <c r="K142" s="4"/>
      <c r="L142" s="4"/>
      <c r="M142" s="4"/>
      <c r="N142" s="4"/>
      <c r="O142" s="4"/>
      <c r="Q142" s="14"/>
      <c r="R142" s="14"/>
    </row>
    <row r="143" spans="3:18" x14ac:dyDescent="0.2">
      <c r="C143" s="17"/>
      <c r="D143" s="4"/>
      <c r="E143" s="4"/>
      <c r="F143" s="4"/>
      <c r="G143" s="4"/>
      <c r="H143" s="4"/>
      <c r="I143" s="4"/>
      <c r="J143" s="4"/>
      <c r="K143" s="4"/>
      <c r="L143" s="4"/>
      <c r="M143" s="4"/>
      <c r="N143" s="4"/>
      <c r="O143" s="4"/>
      <c r="Q143" s="14"/>
      <c r="R143" s="14"/>
    </row>
    <row r="144" spans="3:18" x14ac:dyDescent="0.2">
      <c r="C144" s="17"/>
      <c r="D144" s="4"/>
      <c r="E144" s="4"/>
      <c r="F144" s="4"/>
      <c r="G144" s="4"/>
      <c r="H144" s="4"/>
      <c r="I144" s="4"/>
      <c r="J144" s="4"/>
      <c r="K144" s="4"/>
      <c r="L144" s="4"/>
      <c r="M144" s="4"/>
      <c r="N144" s="4"/>
      <c r="O144" s="4"/>
      <c r="Q144" s="14"/>
      <c r="R144" s="14"/>
    </row>
    <row r="145" spans="3:18" x14ac:dyDescent="0.2">
      <c r="C145" s="17"/>
      <c r="D145" s="4"/>
      <c r="E145" s="4"/>
      <c r="F145" s="4"/>
      <c r="G145" s="4"/>
      <c r="H145" s="4"/>
      <c r="I145" s="4"/>
      <c r="J145" s="4"/>
      <c r="K145" s="4"/>
      <c r="L145" s="4"/>
      <c r="M145" s="4"/>
      <c r="N145" s="4"/>
      <c r="O145" s="4"/>
      <c r="Q145" s="14"/>
      <c r="R145" s="14"/>
    </row>
    <row r="146" spans="3:18" x14ac:dyDescent="0.2">
      <c r="C146" s="17"/>
      <c r="D146" s="4"/>
      <c r="E146" s="4"/>
      <c r="F146" s="4"/>
      <c r="G146" s="4"/>
      <c r="H146" s="4"/>
      <c r="I146" s="4"/>
      <c r="J146" s="4"/>
      <c r="K146" s="4"/>
      <c r="L146" s="4"/>
      <c r="M146" s="4"/>
      <c r="N146" s="4"/>
      <c r="O146" s="4"/>
      <c r="Q146" s="14"/>
      <c r="R146" s="14"/>
    </row>
    <row r="147" spans="3:18" x14ac:dyDescent="0.2">
      <c r="C147" s="17"/>
      <c r="D147" s="4"/>
      <c r="E147" s="4"/>
      <c r="F147" s="4"/>
      <c r="G147" s="4"/>
      <c r="H147" s="4"/>
      <c r="I147" s="4"/>
      <c r="J147" s="4"/>
      <c r="K147" s="4"/>
      <c r="L147" s="4"/>
      <c r="M147" s="4"/>
      <c r="N147" s="4"/>
      <c r="O147" s="4"/>
      <c r="Q147" s="14"/>
      <c r="R147" s="14"/>
    </row>
    <row r="148" spans="3:18" x14ac:dyDescent="0.2">
      <c r="C148" s="17"/>
      <c r="D148" s="4"/>
      <c r="E148" s="4"/>
      <c r="F148" s="4"/>
      <c r="G148" s="4"/>
      <c r="H148" s="4"/>
      <c r="I148" s="4"/>
      <c r="J148" s="4"/>
      <c r="K148" s="4"/>
      <c r="L148" s="4"/>
      <c r="M148" s="4"/>
      <c r="N148" s="4"/>
      <c r="O148" s="4"/>
      <c r="Q148" s="14"/>
      <c r="R148" s="14"/>
    </row>
    <row r="149" spans="3:18" x14ac:dyDescent="0.2">
      <c r="C149" s="17"/>
      <c r="D149" s="4"/>
      <c r="E149" s="4"/>
      <c r="F149" s="4"/>
      <c r="G149" s="4"/>
      <c r="H149" s="4"/>
      <c r="I149" s="4"/>
      <c r="J149" s="4"/>
      <c r="K149" s="4"/>
      <c r="L149" s="4"/>
      <c r="M149" s="4"/>
      <c r="N149" s="4"/>
      <c r="O149" s="4"/>
      <c r="Q149" s="14"/>
      <c r="R149" s="14"/>
    </row>
    <row r="150" spans="3:18" x14ac:dyDescent="0.2">
      <c r="C150" s="17"/>
      <c r="D150" s="4"/>
      <c r="E150" s="4"/>
      <c r="F150" s="4"/>
      <c r="G150" s="4"/>
      <c r="H150" s="4"/>
      <c r="I150" s="4"/>
      <c r="J150" s="4"/>
      <c r="K150" s="4"/>
      <c r="L150" s="4"/>
      <c r="M150" s="4"/>
      <c r="N150" s="4"/>
      <c r="O150" s="4"/>
      <c r="Q150" s="14"/>
      <c r="R150" s="14"/>
    </row>
    <row r="151" spans="3:18" x14ac:dyDescent="0.2">
      <c r="C151" s="17"/>
      <c r="D151" s="4"/>
      <c r="E151" s="4"/>
      <c r="F151" s="4"/>
      <c r="G151" s="4"/>
      <c r="H151" s="4"/>
      <c r="I151" s="4"/>
      <c r="J151" s="4"/>
      <c r="K151" s="4"/>
      <c r="L151" s="4"/>
      <c r="M151" s="4"/>
      <c r="N151" s="4"/>
      <c r="O151" s="4"/>
      <c r="Q151" s="14"/>
      <c r="R151" s="14"/>
    </row>
    <row r="152" spans="3:18" x14ac:dyDescent="0.2">
      <c r="C152" s="17"/>
      <c r="D152" s="4"/>
      <c r="E152" s="4"/>
      <c r="F152" s="4"/>
      <c r="G152" s="4"/>
      <c r="H152" s="4"/>
      <c r="I152" s="4"/>
      <c r="J152" s="4"/>
      <c r="K152" s="4"/>
      <c r="L152" s="4"/>
      <c r="M152" s="4"/>
      <c r="N152" s="4"/>
      <c r="O152" s="4"/>
      <c r="Q152" s="14"/>
      <c r="R152" s="14"/>
    </row>
    <row r="153" spans="3:18" x14ac:dyDescent="0.2">
      <c r="C153" s="17"/>
      <c r="D153" s="4"/>
      <c r="E153" s="4"/>
      <c r="F153" s="4"/>
      <c r="G153" s="4"/>
      <c r="H153" s="4"/>
      <c r="I153" s="4"/>
      <c r="J153" s="4"/>
      <c r="K153" s="4"/>
      <c r="L153" s="4"/>
      <c r="M153" s="4"/>
      <c r="N153" s="4"/>
      <c r="O153" s="4"/>
      <c r="Q153" s="14"/>
      <c r="R153" s="14"/>
    </row>
    <row r="154" spans="3:18" x14ac:dyDescent="0.2">
      <c r="C154" s="17"/>
      <c r="D154" s="4"/>
      <c r="E154" s="4"/>
      <c r="F154" s="4"/>
      <c r="G154" s="4"/>
      <c r="H154" s="4"/>
      <c r="I154" s="4"/>
      <c r="J154" s="4"/>
      <c r="K154" s="4"/>
      <c r="L154" s="4"/>
      <c r="M154" s="4"/>
      <c r="N154" s="4"/>
      <c r="O154" s="4"/>
      <c r="Q154" s="14"/>
      <c r="R154" s="14"/>
    </row>
    <row r="155" spans="3:18" x14ac:dyDescent="0.2">
      <c r="C155" s="17"/>
      <c r="D155" s="4"/>
      <c r="E155" s="4"/>
      <c r="F155" s="4"/>
      <c r="G155" s="4"/>
      <c r="H155" s="4"/>
      <c r="I155" s="4"/>
      <c r="J155" s="4"/>
      <c r="K155" s="4"/>
      <c r="L155" s="4"/>
      <c r="M155" s="4"/>
      <c r="N155" s="4"/>
      <c r="O155" s="4"/>
      <c r="Q155" s="14"/>
      <c r="R155" s="14"/>
    </row>
    <row r="156" spans="3:18" x14ac:dyDescent="0.2">
      <c r="C156" s="17"/>
      <c r="D156" s="4"/>
      <c r="E156" s="4"/>
      <c r="F156" s="4"/>
      <c r="G156" s="4"/>
      <c r="H156" s="4"/>
      <c r="I156" s="4"/>
      <c r="J156" s="4"/>
      <c r="K156" s="4"/>
      <c r="L156" s="4"/>
      <c r="M156" s="4"/>
      <c r="N156" s="4"/>
      <c r="O156" s="4"/>
      <c r="Q156" s="14"/>
      <c r="R156" s="14"/>
    </row>
    <row r="157" spans="3:18" x14ac:dyDescent="0.2">
      <c r="C157" s="17"/>
      <c r="D157" s="4"/>
      <c r="E157" s="4"/>
      <c r="F157" s="4"/>
      <c r="G157" s="4"/>
      <c r="H157" s="4"/>
      <c r="I157" s="4"/>
      <c r="J157" s="4"/>
      <c r="K157" s="4"/>
      <c r="L157" s="4"/>
      <c r="M157" s="4"/>
      <c r="N157" s="4"/>
      <c r="O157" s="4"/>
      <c r="Q157" s="14"/>
      <c r="R157" s="14"/>
    </row>
    <row r="158" spans="3:18" x14ac:dyDescent="0.2">
      <c r="C158" s="17"/>
      <c r="D158" s="4"/>
      <c r="E158" s="4"/>
      <c r="F158" s="4"/>
      <c r="G158" s="4"/>
      <c r="H158" s="4"/>
      <c r="I158" s="4"/>
      <c r="J158" s="4"/>
      <c r="K158" s="4"/>
      <c r="L158" s="4"/>
      <c r="M158" s="4"/>
      <c r="N158" s="4"/>
      <c r="O158" s="4"/>
      <c r="Q158" s="14"/>
      <c r="R158" s="14"/>
    </row>
    <row r="159" spans="3:18" x14ac:dyDescent="0.2">
      <c r="C159" s="17"/>
      <c r="D159" s="4"/>
      <c r="E159" s="4"/>
      <c r="F159" s="4"/>
      <c r="G159" s="4"/>
      <c r="H159" s="4"/>
      <c r="I159" s="4"/>
      <c r="J159" s="4"/>
      <c r="K159" s="4"/>
      <c r="L159" s="4"/>
      <c r="M159" s="4"/>
      <c r="N159" s="4"/>
      <c r="O159" s="4"/>
      <c r="Q159" s="14"/>
      <c r="R159" s="14"/>
    </row>
    <row r="160" spans="3:18" x14ac:dyDescent="0.2">
      <c r="C160" s="17"/>
      <c r="D160" s="4"/>
      <c r="E160" s="4"/>
      <c r="F160" s="4"/>
      <c r="G160" s="4"/>
      <c r="H160" s="4"/>
      <c r="I160" s="4"/>
      <c r="J160" s="4"/>
      <c r="K160" s="4"/>
      <c r="L160" s="4"/>
      <c r="M160" s="4"/>
      <c r="N160" s="4"/>
      <c r="O160" s="4"/>
      <c r="Q160" s="14"/>
      <c r="R160" s="14"/>
    </row>
    <row r="161" spans="3:18" x14ac:dyDescent="0.2">
      <c r="C161" s="17"/>
      <c r="D161" s="4"/>
      <c r="E161" s="4"/>
      <c r="F161" s="4"/>
      <c r="G161" s="4"/>
      <c r="H161" s="4"/>
      <c r="I161" s="4"/>
      <c r="J161" s="4"/>
      <c r="K161" s="4"/>
      <c r="L161" s="4"/>
      <c r="M161" s="4"/>
      <c r="N161" s="4"/>
      <c r="O161" s="4"/>
      <c r="Q161" s="14"/>
      <c r="R161" s="14"/>
    </row>
    <row r="162" spans="3:18" x14ac:dyDescent="0.2">
      <c r="C162" s="17"/>
      <c r="D162" s="4"/>
      <c r="E162" s="4"/>
      <c r="F162" s="4"/>
      <c r="G162" s="4"/>
      <c r="H162" s="4"/>
      <c r="I162" s="4"/>
      <c r="J162" s="4"/>
      <c r="K162" s="4"/>
      <c r="L162" s="4"/>
      <c r="M162" s="4"/>
      <c r="N162" s="4"/>
      <c r="O162" s="4"/>
      <c r="Q162" s="14"/>
      <c r="R162" s="14"/>
    </row>
    <row r="163" spans="3:18" x14ac:dyDescent="0.2">
      <c r="C163" s="17"/>
      <c r="D163" s="4"/>
      <c r="E163" s="4"/>
      <c r="F163" s="4"/>
      <c r="G163" s="4"/>
      <c r="H163" s="4"/>
      <c r="I163" s="4"/>
      <c r="J163" s="4"/>
      <c r="K163" s="4"/>
      <c r="L163" s="4"/>
      <c r="M163" s="4"/>
      <c r="N163" s="4"/>
      <c r="O163" s="4"/>
      <c r="Q163" s="14"/>
      <c r="R163" s="14"/>
    </row>
    <row r="164" spans="3:18" x14ac:dyDescent="0.2">
      <c r="C164" s="17"/>
      <c r="D164" s="4"/>
      <c r="E164" s="4"/>
      <c r="F164" s="4"/>
      <c r="G164" s="4"/>
      <c r="H164" s="4"/>
      <c r="I164" s="4"/>
      <c r="J164" s="4"/>
      <c r="K164" s="4"/>
      <c r="L164" s="4"/>
      <c r="M164" s="4"/>
      <c r="N164" s="4"/>
      <c r="O164" s="4"/>
      <c r="Q164" s="14"/>
      <c r="R164" s="14"/>
    </row>
    <row r="165" spans="3:18" x14ac:dyDescent="0.2">
      <c r="C165" s="17"/>
      <c r="D165" s="4"/>
      <c r="E165" s="4"/>
      <c r="F165" s="4"/>
      <c r="G165" s="4"/>
      <c r="H165" s="4"/>
      <c r="I165" s="4"/>
      <c r="J165" s="4"/>
      <c r="K165" s="4"/>
      <c r="L165" s="4"/>
      <c r="M165" s="4"/>
      <c r="N165" s="4"/>
      <c r="O165" s="4"/>
      <c r="Q165" s="14"/>
      <c r="R165" s="14"/>
    </row>
    <row r="166" spans="3:18" x14ac:dyDescent="0.2">
      <c r="C166" s="17"/>
      <c r="D166" s="4"/>
      <c r="E166" s="4"/>
      <c r="F166" s="4"/>
      <c r="G166" s="4"/>
      <c r="H166" s="4"/>
      <c r="I166" s="4"/>
      <c r="J166" s="4"/>
      <c r="K166" s="4"/>
      <c r="L166" s="4"/>
      <c r="M166" s="4"/>
      <c r="N166" s="4"/>
      <c r="O166" s="4"/>
      <c r="Q166" s="14"/>
      <c r="R166" s="14"/>
    </row>
    <row r="167" spans="3:18" x14ac:dyDescent="0.2">
      <c r="C167" s="17"/>
      <c r="D167" s="4"/>
      <c r="E167" s="4"/>
      <c r="F167" s="4"/>
      <c r="G167" s="4"/>
      <c r="H167" s="4"/>
      <c r="I167" s="4"/>
      <c r="J167" s="4"/>
      <c r="K167" s="4"/>
      <c r="L167" s="4"/>
      <c r="M167" s="4"/>
      <c r="N167" s="4"/>
      <c r="O167" s="4"/>
      <c r="Q167" s="14"/>
      <c r="R167" s="14"/>
    </row>
    <row r="168" spans="3:18" x14ac:dyDescent="0.2">
      <c r="C168" s="17"/>
      <c r="D168" s="4"/>
      <c r="E168" s="4"/>
      <c r="F168" s="4"/>
      <c r="G168" s="4"/>
      <c r="H168" s="4"/>
      <c r="I168" s="4"/>
      <c r="J168" s="4"/>
      <c r="K168" s="4"/>
      <c r="L168" s="4"/>
      <c r="M168" s="4"/>
      <c r="N168" s="4"/>
      <c r="O168" s="4"/>
      <c r="Q168" s="14"/>
      <c r="R168" s="14"/>
    </row>
    <row r="169" spans="3:18" x14ac:dyDescent="0.2">
      <c r="C169" s="17"/>
      <c r="D169" s="4"/>
      <c r="E169" s="4"/>
      <c r="F169" s="4"/>
      <c r="G169" s="4"/>
      <c r="H169" s="4"/>
      <c r="I169" s="4"/>
      <c r="J169" s="4"/>
      <c r="K169" s="4"/>
      <c r="L169" s="4"/>
      <c r="M169" s="4"/>
      <c r="N169" s="4"/>
      <c r="O169" s="4"/>
      <c r="Q169" s="14"/>
      <c r="R169" s="14"/>
    </row>
    <row r="170" spans="3:18" x14ac:dyDescent="0.2">
      <c r="C170" s="17"/>
      <c r="D170" s="4"/>
      <c r="E170" s="4"/>
      <c r="F170" s="4"/>
      <c r="G170" s="4"/>
      <c r="H170" s="4"/>
      <c r="I170" s="4"/>
      <c r="J170" s="4"/>
      <c r="K170" s="4"/>
      <c r="L170" s="4"/>
      <c r="M170" s="4"/>
      <c r="N170" s="4"/>
      <c r="O170" s="4"/>
      <c r="Q170" s="14"/>
      <c r="R170" s="14"/>
    </row>
    <row r="171" spans="3:18" x14ac:dyDescent="0.2">
      <c r="C171" s="17"/>
      <c r="D171" s="4"/>
      <c r="E171" s="4"/>
      <c r="F171" s="4"/>
      <c r="G171" s="4"/>
      <c r="H171" s="4"/>
      <c r="I171" s="4"/>
      <c r="J171" s="4"/>
      <c r="K171" s="4"/>
      <c r="L171" s="4"/>
      <c r="M171" s="4"/>
      <c r="N171" s="4"/>
      <c r="O171" s="4"/>
      <c r="Q171" s="14"/>
      <c r="R171" s="14"/>
    </row>
    <row r="172" spans="3:18" x14ac:dyDescent="0.2">
      <c r="C172" s="17"/>
      <c r="D172" s="4"/>
      <c r="E172" s="4"/>
      <c r="F172" s="4"/>
      <c r="G172" s="4"/>
      <c r="H172" s="4"/>
      <c r="I172" s="4"/>
      <c r="J172" s="4"/>
      <c r="K172" s="4"/>
      <c r="L172" s="4"/>
      <c r="M172" s="4"/>
      <c r="N172" s="4"/>
      <c r="O172" s="4"/>
      <c r="Q172" s="14"/>
      <c r="R172" s="14"/>
    </row>
    <row r="173" spans="3:18" x14ac:dyDescent="0.2">
      <c r="C173" s="17"/>
      <c r="D173" s="4"/>
      <c r="E173" s="4"/>
      <c r="F173" s="4"/>
      <c r="G173" s="4"/>
      <c r="H173" s="4"/>
      <c r="I173" s="4"/>
      <c r="J173" s="4"/>
      <c r="K173" s="4"/>
      <c r="L173" s="4"/>
      <c r="M173" s="4"/>
      <c r="N173" s="4"/>
      <c r="O173" s="4"/>
      <c r="Q173" s="14"/>
      <c r="R173" s="14"/>
    </row>
    <row r="174" spans="3:18" x14ac:dyDescent="0.2">
      <c r="C174" s="17"/>
      <c r="D174" s="4"/>
      <c r="E174" s="4"/>
      <c r="F174" s="4"/>
      <c r="G174" s="4"/>
      <c r="H174" s="4"/>
      <c r="I174" s="4"/>
      <c r="J174" s="4"/>
      <c r="K174" s="4"/>
      <c r="L174" s="4"/>
      <c r="M174" s="4"/>
      <c r="N174" s="4"/>
      <c r="O174" s="4"/>
      <c r="Q174" s="14"/>
      <c r="R174" s="14"/>
    </row>
    <row r="175" spans="3:18" x14ac:dyDescent="0.2">
      <c r="C175" s="17"/>
      <c r="D175" s="4"/>
      <c r="E175" s="4"/>
      <c r="F175" s="4"/>
      <c r="G175" s="4"/>
      <c r="H175" s="4"/>
      <c r="I175" s="4"/>
      <c r="J175" s="4"/>
      <c r="K175" s="4"/>
      <c r="L175" s="4"/>
      <c r="M175" s="4"/>
      <c r="N175" s="4"/>
      <c r="O175" s="4"/>
      <c r="Q175" s="14"/>
      <c r="R175" s="14"/>
    </row>
    <row r="176" spans="3:18" x14ac:dyDescent="0.2">
      <c r="C176" s="17"/>
      <c r="D176" s="4"/>
      <c r="E176" s="4"/>
      <c r="F176" s="4"/>
      <c r="G176" s="4"/>
      <c r="H176" s="4"/>
      <c r="I176" s="4"/>
      <c r="J176" s="4"/>
      <c r="K176" s="4"/>
      <c r="L176" s="4"/>
      <c r="M176" s="4"/>
      <c r="N176" s="4"/>
      <c r="O176" s="4"/>
      <c r="Q176" s="14"/>
      <c r="R176" s="14"/>
    </row>
    <row r="177" spans="3:18" x14ac:dyDescent="0.2">
      <c r="C177" s="17"/>
      <c r="D177" s="4"/>
      <c r="E177" s="4"/>
      <c r="F177" s="4"/>
      <c r="G177" s="4"/>
      <c r="H177" s="4"/>
      <c r="I177" s="4"/>
      <c r="J177" s="4"/>
      <c r="K177" s="4"/>
      <c r="L177" s="4"/>
      <c r="M177" s="4"/>
      <c r="N177" s="4"/>
      <c r="O177" s="4"/>
      <c r="Q177" s="14"/>
      <c r="R177" s="14"/>
    </row>
    <row r="178" spans="3:18" x14ac:dyDescent="0.2">
      <c r="C178" s="17"/>
      <c r="D178" s="4"/>
      <c r="E178" s="4"/>
      <c r="F178" s="4"/>
      <c r="G178" s="4"/>
      <c r="H178" s="4"/>
      <c r="I178" s="4"/>
      <c r="J178" s="4"/>
      <c r="K178" s="4"/>
      <c r="L178" s="4"/>
      <c r="M178" s="4"/>
      <c r="N178" s="4"/>
      <c r="O178" s="4"/>
      <c r="Q178" s="14"/>
      <c r="R178" s="14"/>
    </row>
    <row r="179" spans="3:18" x14ac:dyDescent="0.2">
      <c r="C179" s="17"/>
      <c r="D179" s="4"/>
      <c r="E179" s="4"/>
      <c r="F179" s="4"/>
      <c r="G179" s="4"/>
      <c r="H179" s="4"/>
      <c r="I179" s="4"/>
      <c r="J179" s="4"/>
      <c r="K179" s="4"/>
      <c r="L179" s="4"/>
      <c r="M179" s="4"/>
      <c r="N179" s="4"/>
      <c r="O179" s="4"/>
      <c r="Q179" s="14"/>
      <c r="R179" s="14"/>
    </row>
    <row r="180" spans="3:18" x14ac:dyDescent="0.2">
      <c r="C180" s="17"/>
      <c r="D180" s="4"/>
      <c r="E180" s="4"/>
      <c r="F180" s="4"/>
      <c r="G180" s="4"/>
      <c r="H180" s="4"/>
      <c r="I180" s="4"/>
      <c r="J180" s="4"/>
      <c r="K180" s="4"/>
      <c r="L180" s="4"/>
      <c r="M180" s="4"/>
      <c r="N180" s="4"/>
      <c r="O180" s="4"/>
      <c r="Q180" s="14"/>
      <c r="R180" s="14"/>
    </row>
    <row r="181" spans="3:18" x14ac:dyDescent="0.2">
      <c r="C181" s="17"/>
      <c r="D181" s="4"/>
      <c r="E181" s="4"/>
      <c r="F181" s="4"/>
      <c r="G181" s="4"/>
      <c r="H181" s="4"/>
      <c r="I181" s="4"/>
      <c r="J181" s="4"/>
      <c r="K181" s="4"/>
      <c r="L181" s="4"/>
      <c r="M181" s="4"/>
      <c r="N181" s="4"/>
      <c r="O181" s="4"/>
      <c r="Q181" s="14"/>
      <c r="R181" s="14"/>
    </row>
    <row r="182" spans="3:18" x14ac:dyDescent="0.2">
      <c r="C182" s="17"/>
      <c r="D182" s="4"/>
      <c r="E182" s="4"/>
      <c r="F182" s="4"/>
      <c r="G182" s="4"/>
      <c r="H182" s="4"/>
      <c r="I182" s="4"/>
      <c r="J182" s="4"/>
      <c r="K182" s="4"/>
      <c r="L182" s="4"/>
      <c r="M182" s="4"/>
      <c r="N182" s="4"/>
      <c r="O182" s="4"/>
      <c r="Q182" s="14"/>
      <c r="R182" s="14"/>
    </row>
    <row r="183" spans="3:18" x14ac:dyDescent="0.2">
      <c r="C183" s="17"/>
      <c r="D183" s="4"/>
      <c r="E183" s="4"/>
      <c r="F183" s="4"/>
      <c r="G183" s="4"/>
      <c r="H183" s="4"/>
      <c r="I183" s="4"/>
      <c r="J183" s="4"/>
      <c r="K183" s="4"/>
      <c r="L183" s="4"/>
      <c r="M183" s="4"/>
      <c r="N183" s="4"/>
      <c r="O183" s="4"/>
      <c r="Q183" s="14"/>
      <c r="R183" s="14"/>
    </row>
    <row r="184" spans="3:18" x14ac:dyDescent="0.2">
      <c r="C184" s="17"/>
      <c r="D184" s="4"/>
      <c r="E184" s="4"/>
      <c r="F184" s="4"/>
      <c r="G184" s="4"/>
      <c r="H184" s="4"/>
      <c r="I184" s="4"/>
      <c r="J184" s="4"/>
      <c r="K184" s="4"/>
      <c r="L184" s="4"/>
      <c r="M184" s="4"/>
      <c r="N184" s="4"/>
      <c r="O184" s="4"/>
      <c r="Q184" s="14"/>
      <c r="R184" s="14"/>
    </row>
    <row r="185" spans="3:18" x14ac:dyDescent="0.2">
      <c r="C185" s="17"/>
      <c r="D185" s="4"/>
      <c r="E185" s="4"/>
      <c r="F185" s="4"/>
      <c r="G185" s="4"/>
      <c r="H185" s="4"/>
      <c r="I185" s="4"/>
      <c r="J185" s="4"/>
      <c r="K185" s="4"/>
      <c r="L185" s="4"/>
      <c r="M185" s="4"/>
      <c r="N185" s="4"/>
      <c r="O185" s="4"/>
      <c r="Q185" s="14"/>
      <c r="R185" s="14"/>
    </row>
    <row r="186" spans="3:18" x14ac:dyDescent="0.2">
      <c r="C186" s="17"/>
      <c r="D186" s="4"/>
      <c r="E186" s="4"/>
      <c r="F186" s="4"/>
      <c r="G186" s="4"/>
      <c r="H186" s="4"/>
      <c r="I186" s="4"/>
      <c r="J186" s="4"/>
      <c r="K186" s="4"/>
      <c r="L186" s="4"/>
      <c r="M186" s="4"/>
      <c r="N186" s="4"/>
      <c r="O186" s="4"/>
      <c r="Q186" s="14"/>
      <c r="R186" s="14"/>
    </row>
    <row r="187" spans="3:18" x14ac:dyDescent="0.2">
      <c r="C187" s="17"/>
      <c r="D187" s="4"/>
      <c r="E187" s="4"/>
      <c r="F187" s="4"/>
      <c r="G187" s="4"/>
      <c r="H187" s="4"/>
      <c r="I187" s="4"/>
      <c r="J187" s="4"/>
      <c r="K187" s="4"/>
      <c r="L187" s="4"/>
      <c r="M187" s="4"/>
      <c r="N187" s="4"/>
      <c r="O187" s="4"/>
      <c r="Q187" s="14"/>
      <c r="R187" s="14"/>
    </row>
    <row r="188" spans="3:18" x14ac:dyDescent="0.2">
      <c r="C188" s="17"/>
      <c r="D188" s="4"/>
      <c r="E188" s="4"/>
      <c r="F188" s="4"/>
      <c r="G188" s="4"/>
      <c r="H188" s="4"/>
      <c r="I188" s="4"/>
      <c r="J188" s="4"/>
      <c r="K188" s="4"/>
      <c r="L188" s="4"/>
      <c r="M188" s="4"/>
      <c r="N188" s="4"/>
      <c r="O188" s="4"/>
      <c r="Q188" s="14"/>
      <c r="R188" s="14"/>
    </row>
    <row r="189" spans="3:18" x14ac:dyDescent="0.2">
      <c r="C189" s="17"/>
      <c r="D189" s="4"/>
      <c r="E189" s="4"/>
      <c r="F189" s="4"/>
      <c r="G189" s="4"/>
      <c r="H189" s="4"/>
      <c r="I189" s="4"/>
      <c r="J189" s="4"/>
      <c r="K189" s="4"/>
      <c r="L189" s="4"/>
      <c r="M189" s="4"/>
      <c r="N189" s="4"/>
      <c r="O189" s="4"/>
      <c r="Q189" s="14"/>
      <c r="R189" s="14"/>
    </row>
    <row r="190" spans="3:18" x14ac:dyDescent="0.2">
      <c r="C190" s="17"/>
      <c r="D190" s="4"/>
      <c r="E190" s="4"/>
      <c r="F190" s="4"/>
      <c r="G190" s="4"/>
      <c r="H190" s="4"/>
      <c r="I190" s="4"/>
      <c r="J190" s="4"/>
      <c r="K190" s="4"/>
      <c r="L190" s="4"/>
      <c r="M190" s="4"/>
      <c r="N190" s="4"/>
      <c r="O190" s="4"/>
      <c r="Q190" s="14"/>
      <c r="R190" s="14"/>
    </row>
    <row r="191" spans="3:18" x14ac:dyDescent="0.2">
      <c r="C191" s="17"/>
      <c r="D191" s="4"/>
      <c r="E191" s="4"/>
      <c r="F191" s="4"/>
      <c r="G191" s="4"/>
      <c r="H191" s="4"/>
      <c r="I191" s="4"/>
      <c r="J191" s="4"/>
      <c r="K191" s="4"/>
      <c r="L191" s="4"/>
      <c r="M191" s="4"/>
      <c r="N191" s="4"/>
      <c r="O191" s="4"/>
      <c r="Q191" s="14"/>
      <c r="R191" s="14"/>
    </row>
    <row r="192" spans="3:18" x14ac:dyDescent="0.2">
      <c r="C192" s="17"/>
      <c r="D192" s="4"/>
      <c r="E192" s="4"/>
      <c r="F192" s="4"/>
      <c r="G192" s="4"/>
      <c r="H192" s="4"/>
      <c r="I192" s="4"/>
      <c r="J192" s="4"/>
      <c r="K192" s="4"/>
      <c r="L192" s="4"/>
      <c r="M192" s="4"/>
      <c r="N192" s="4"/>
      <c r="O192" s="4"/>
      <c r="Q192" s="14"/>
      <c r="R192" s="14"/>
    </row>
    <row r="193" spans="3:18" x14ac:dyDescent="0.2">
      <c r="C193" s="17"/>
      <c r="D193" s="4"/>
      <c r="E193" s="4"/>
      <c r="F193" s="4"/>
      <c r="G193" s="4"/>
      <c r="H193" s="4"/>
      <c r="I193" s="4"/>
      <c r="J193" s="4"/>
      <c r="K193" s="4"/>
      <c r="L193" s="4"/>
      <c r="M193" s="4"/>
      <c r="N193" s="4"/>
      <c r="O193" s="4"/>
      <c r="Q193" s="14"/>
      <c r="R193" s="14"/>
    </row>
    <row r="194" spans="3:18" x14ac:dyDescent="0.2">
      <c r="C194" s="17"/>
      <c r="D194" s="4"/>
      <c r="E194" s="4"/>
      <c r="F194" s="4"/>
      <c r="G194" s="4"/>
      <c r="H194" s="4"/>
      <c r="I194" s="4"/>
      <c r="J194" s="4"/>
      <c r="K194" s="4"/>
      <c r="L194" s="4"/>
      <c r="M194" s="4"/>
      <c r="N194" s="4"/>
      <c r="O194" s="4"/>
      <c r="Q194" s="14"/>
      <c r="R194" s="14"/>
    </row>
    <row r="195" spans="3:18" x14ac:dyDescent="0.2">
      <c r="C195" s="17"/>
      <c r="D195" s="4"/>
      <c r="E195" s="4"/>
      <c r="F195" s="4"/>
      <c r="G195" s="4"/>
      <c r="H195" s="4"/>
      <c r="I195" s="4"/>
      <c r="J195" s="4"/>
      <c r="K195" s="4"/>
      <c r="L195" s="4"/>
      <c r="M195" s="4"/>
      <c r="N195" s="4"/>
      <c r="O195" s="4"/>
      <c r="Q195" s="14"/>
      <c r="R195" s="14"/>
    </row>
    <row r="196" spans="3:18" x14ac:dyDescent="0.2">
      <c r="C196" s="17"/>
      <c r="D196" s="4"/>
      <c r="E196" s="4"/>
      <c r="F196" s="4"/>
      <c r="G196" s="4"/>
      <c r="H196" s="4"/>
      <c r="I196" s="4"/>
      <c r="J196" s="4"/>
      <c r="K196" s="4"/>
      <c r="L196" s="4"/>
      <c r="M196" s="4"/>
      <c r="N196" s="4"/>
      <c r="O196" s="4"/>
      <c r="Q196" s="14"/>
      <c r="R196" s="14"/>
    </row>
    <row r="197" spans="3:18" x14ac:dyDescent="0.2">
      <c r="C197" s="17"/>
      <c r="D197" s="4"/>
      <c r="E197" s="4"/>
      <c r="F197" s="4"/>
      <c r="G197" s="4"/>
      <c r="H197" s="4"/>
      <c r="I197" s="4"/>
      <c r="J197" s="4"/>
      <c r="K197" s="4"/>
      <c r="L197" s="4"/>
      <c r="M197" s="4"/>
      <c r="N197" s="4"/>
      <c r="O197" s="4"/>
      <c r="Q197" s="14"/>
      <c r="R197" s="14"/>
    </row>
    <row r="198" spans="3:18" x14ac:dyDescent="0.2">
      <c r="C198" s="17"/>
      <c r="D198" s="4"/>
      <c r="E198" s="4"/>
      <c r="F198" s="4"/>
      <c r="G198" s="4"/>
      <c r="H198" s="4"/>
      <c r="I198" s="4"/>
      <c r="J198" s="4"/>
      <c r="K198" s="4"/>
      <c r="L198" s="4"/>
      <c r="M198" s="4"/>
      <c r="N198" s="4"/>
      <c r="O198" s="4"/>
      <c r="Q198" s="14"/>
      <c r="R198" s="14"/>
    </row>
    <row r="199" spans="3:18" x14ac:dyDescent="0.2">
      <c r="C199" s="17"/>
      <c r="D199" s="4"/>
      <c r="E199" s="4"/>
      <c r="F199" s="4"/>
      <c r="G199" s="4"/>
      <c r="H199" s="4"/>
      <c r="I199" s="4"/>
      <c r="J199" s="4"/>
      <c r="K199" s="4"/>
      <c r="L199" s="4"/>
      <c r="M199" s="4"/>
      <c r="N199" s="4"/>
      <c r="O199" s="4"/>
      <c r="Q199" s="14"/>
      <c r="R199" s="14"/>
    </row>
    <row r="200" spans="3:18" x14ac:dyDescent="0.2">
      <c r="C200" s="17"/>
      <c r="D200" s="4"/>
      <c r="E200" s="4"/>
      <c r="F200" s="4"/>
      <c r="G200" s="4"/>
      <c r="H200" s="4"/>
      <c r="I200" s="4"/>
      <c r="J200" s="4"/>
      <c r="K200" s="4"/>
      <c r="L200" s="4"/>
      <c r="M200" s="4"/>
      <c r="N200" s="4"/>
      <c r="O200" s="4"/>
      <c r="Q200" s="14"/>
      <c r="R200" s="14"/>
    </row>
    <row r="201" spans="3:18" x14ac:dyDescent="0.2">
      <c r="C201" s="17"/>
      <c r="D201" s="4"/>
      <c r="E201" s="4"/>
      <c r="F201" s="4"/>
      <c r="G201" s="4"/>
      <c r="H201" s="4"/>
      <c r="I201" s="4"/>
      <c r="J201" s="4"/>
      <c r="K201" s="4"/>
      <c r="L201" s="4"/>
      <c r="M201" s="4"/>
      <c r="N201" s="4"/>
      <c r="O201" s="4"/>
      <c r="Q201" s="14"/>
      <c r="R201" s="14"/>
    </row>
    <row r="202" spans="3:18" x14ac:dyDescent="0.2">
      <c r="C202" s="17"/>
      <c r="D202" s="4"/>
      <c r="E202" s="4"/>
      <c r="F202" s="4"/>
      <c r="G202" s="4"/>
      <c r="H202" s="4"/>
      <c r="I202" s="4"/>
      <c r="J202" s="4"/>
      <c r="K202" s="4"/>
      <c r="L202" s="4"/>
      <c r="M202" s="4"/>
      <c r="N202" s="4"/>
      <c r="O202" s="4"/>
      <c r="Q202" s="14"/>
      <c r="R202" s="14"/>
    </row>
    <row r="203" spans="3:18" x14ac:dyDescent="0.2">
      <c r="C203" s="17"/>
      <c r="D203" s="4"/>
      <c r="E203" s="4"/>
      <c r="F203" s="4"/>
      <c r="G203" s="4"/>
      <c r="H203" s="4"/>
      <c r="I203" s="4"/>
      <c r="J203" s="4"/>
      <c r="K203" s="4"/>
      <c r="L203" s="4"/>
      <c r="M203" s="4"/>
      <c r="N203" s="4"/>
      <c r="O203" s="4"/>
      <c r="Q203" s="14"/>
      <c r="R203" s="14"/>
    </row>
    <row r="204" spans="3:18" x14ac:dyDescent="0.2">
      <c r="C204" s="17"/>
      <c r="D204" s="4"/>
      <c r="E204" s="4"/>
      <c r="F204" s="4"/>
      <c r="G204" s="4"/>
      <c r="H204" s="4"/>
      <c r="I204" s="4"/>
      <c r="J204" s="4"/>
      <c r="K204" s="4"/>
      <c r="L204" s="4"/>
      <c r="M204" s="4"/>
      <c r="N204" s="4"/>
      <c r="O204" s="4"/>
      <c r="Q204" s="14"/>
      <c r="R204" s="14"/>
    </row>
    <row r="205" spans="3:18" x14ac:dyDescent="0.2">
      <c r="C205" s="17"/>
      <c r="D205" s="4"/>
      <c r="E205" s="4"/>
      <c r="F205" s="4"/>
      <c r="G205" s="4"/>
      <c r="H205" s="4"/>
      <c r="I205" s="4"/>
      <c r="J205" s="4"/>
      <c r="K205" s="4"/>
      <c r="L205" s="4"/>
      <c r="M205" s="4"/>
      <c r="N205" s="4"/>
      <c r="O205" s="4"/>
      <c r="Q205" s="14"/>
      <c r="R205" s="14"/>
    </row>
    <row r="206" spans="3:18" x14ac:dyDescent="0.2">
      <c r="C206" s="17"/>
      <c r="D206" s="4"/>
      <c r="E206" s="4"/>
      <c r="F206" s="4"/>
      <c r="G206" s="4"/>
      <c r="H206" s="4"/>
      <c r="I206" s="4"/>
      <c r="J206" s="4"/>
      <c r="K206" s="4"/>
      <c r="L206" s="4"/>
      <c r="M206" s="4"/>
      <c r="N206" s="4"/>
      <c r="O206" s="4"/>
      <c r="Q206" s="14"/>
      <c r="R206" s="14"/>
    </row>
  </sheetData>
  <mergeCells count="1">
    <mergeCell ref="Q4:R4"/>
  </mergeCells>
  <conditionalFormatting sqref="E2:F2">
    <cfRule type="expression" dxfId="3" priority="3">
      <formula>ROUND($M$4,2)&lt;&gt;0</formula>
    </cfRule>
    <cfRule type="expression" dxfId="2" priority="4">
      <formula>ROUND($M$4,2)=0</formula>
    </cfRule>
  </conditionalFormatting>
  <conditionalFormatting sqref="Q6:Q17">
    <cfRule type="cellIs" dxfId="1" priority="1" operator="equal">
      <formula>F6</formula>
    </cfRule>
    <cfRule type="cellIs" dxfId="0" priority="2" operator="equal">
      <formula>D6</formula>
    </cfRule>
  </conditionalFormatting>
  <pageMargins left="0.511811024" right="0.511811024" top="0.78740157499999996" bottom="0.78740157499999996" header="0.31496062000000002" footer="0.31496062000000002"/>
  <drawing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PLD!$U$4:$X$4</xm:f>
          </x14:formula1>
          <xm:sqref>O4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DCC82D1788AC144BCBC4162D988D28E" ma:contentTypeVersion="15" ma:contentTypeDescription="Create a new document." ma:contentTypeScope="" ma:versionID="08f6a7939226e052eaef7d02f85f8bc2">
  <xsd:schema xmlns:xsd="http://www.w3.org/2001/XMLSchema" xmlns:xs="http://www.w3.org/2001/XMLSchema" xmlns:p="http://schemas.microsoft.com/office/2006/metadata/properties" xmlns:ns2="534e3ced-8676-40ba-9f5f-1fdaca1f5b26" xmlns:ns3="6ac2fd69-10d0-44c6-a02e-bd02a2d7dde7" targetNamespace="http://schemas.microsoft.com/office/2006/metadata/properties" ma:root="true" ma:fieldsID="c0c8f676b9d86b6b5e44f94afa7ad262" ns2:_="" ns3:_="">
    <xsd:import namespace="534e3ced-8676-40ba-9f5f-1fdaca1f5b26"/>
    <xsd:import namespace="6ac2fd69-10d0-44c6-a02e-bd02a2d7dde7"/>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DateTaken" minOccurs="0"/>
                <xsd:element ref="ns2:MediaServiceLocation" minOccurs="0"/>
                <xsd:element ref="ns2:MediaServiceGenerationTime" minOccurs="0"/>
                <xsd:element ref="ns2:MediaServiceEventHashCode" minOccurs="0"/>
                <xsd:element ref="ns2:MediaLengthInSeconds" minOccurs="0"/>
                <xsd:element ref="ns2:MediaServiceOCR"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34e3ced-8676-40ba-9f5f-1fdaca1f5b2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3eb56beb-ba74-4994-af22-360193dda8ac" ma:termSetId="09814cd3-568e-fe90-9814-8d621ff8fb84" ma:anchorId="fba54fb3-c3e1-fe81-a776-ca4b69148c4d" ma:open="true" ma:isKeyword="false">
      <xsd:complexType>
        <xsd:sequence>
          <xsd:element ref="pc:Terms" minOccurs="0" maxOccurs="1"/>
        </xsd:sequence>
      </xsd:complex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Location" ma:index="15" nillable="true" ma:displayName="Location" ma:indexed="true"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ac2fd69-10d0-44c6-a02e-bd02a2d7dde7"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1c52a310-0165-455b-93a8-e5fdf878d5b1}" ma:internalName="TaxCatchAll" ma:showField="CatchAllData" ma:web="6ac2fd69-10d0-44c6-a02e-bd02a2d7dde7">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6ac2fd69-10d0-44c6-a02e-bd02a2d7dde7" xsi:nil="true"/>
    <lcf76f155ced4ddcb4097134ff3c332f xmlns="534e3ced-8676-40ba-9f5f-1fdaca1f5b2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FEF9F74-3224-4F7E-8830-63A550C984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34e3ced-8676-40ba-9f5f-1fdaca1f5b26"/>
    <ds:schemaRef ds:uri="6ac2fd69-10d0-44c6-a02e-bd02a2d7dd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53D553D-53BE-4E4F-8540-B8BE818771AE}">
  <ds:schemaRefs>
    <ds:schemaRef ds:uri="http://schemas.microsoft.com/sharepoint/v3/contenttype/forms"/>
  </ds:schemaRefs>
</ds:datastoreItem>
</file>

<file path=customXml/itemProps3.xml><?xml version="1.0" encoding="utf-8"?>
<ds:datastoreItem xmlns:ds="http://schemas.openxmlformats.org/officeDocument/2006/customXml" ds:itemID="{77E36E98-FD00-4D70-8CAB-AF894F52FE1A}">
  <ds:schemaRefs>
    <ds:schemaRef ds:uri="534e3ced-8676-40ba-9f5f-1fdaca1f5b26"/>
    <ds:schemaRef ds:uri="http://schemas.microsoft.com/office/2006/metadata/properties"/>
    <ds:schemaRef ds:uri="http://schemas.microsoft.com/office/2006/documentManagement/types"/>
    <ds:schemaRef ds:uri="6ac2fd69-10d0-44c6-a02e-bd02a2d7dde7"/>
    <ds:schemaRef ds:uri="http://purl.org/dc/dcmitype/"/>
    <ds:schemaRef ds:uri="http://www.w3.org/XML/1998/namespace"/>
    <ds:schemaRef ds:uri="http://schemas.microsoft.com/office/infopath/2007/PartnerControls"/>
    <ds:schemaRef ds:uri="http://schemas.openxmlformats.org/package/2006/metadata/core-properties"/>
    <ds:schemaRef ds:uri="http://purl.org/dc/terms/"/>
    <ds:schemaRef ds:uri="http://purl.org/dc/elements/1.1/"/>
  </ds:schemaRefs>
</ds:datastoreItem>
</file>

<file path=docMetadata/LabelInfo.xml><?xml version="1.0" encoding="utf-8"?>
<clbl:labelList xmlns:clbl="http://schemas.microsoft.com/office/2020/mipLabelMetadata">
  <clbl:label id="{ab4fbf03-83ba-4139-a617-50f960538fdc}" enabled="1" method="Privileged" siteId="{7e2324c6-6925-427e-b56d-4e6eda16752a}"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8</vt:i4>
      </vt:variant>
    </vt:vector>
  </HeadingPairs>
  <TitlesOfParts>
    <vt:vector size="8" baseType="lpstr">
      <vt:lpstr>Capa</vt:lpstr>
      <vt:lpstr>Instruções</vt:lpstr>
      <vt:lpstr>IPCA</vt:lpstr>
      <vt:lpstr>PLD</vt:lpstr>
      <vt:lpstr>PGA</vt:lpstr>
      <vt:lpstr>Consumo Energia</vt:lpstr>
      <vt:lpstr>Modulação Energia (MW)</vt:lpstr>
      <vt:lpstr>Modulação Energia (MWh)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Marcone Dutra Mesquita</dc:creator>
  <cp:keywords/>
  <dc:description/>
  <cp:lastModifiedBy>Ari Domiciano Costa Azevedo</cp:lastModifiedBy>
  <cp:revision/>
  <dcterms:created xsi:type="dcterms:W3CDTF">2015-06-05T18:19:34Z</dcterms:created>
  <dcterms:modified xsi:type="dcterms:W3CDTF">2025-01-29T14:26:25Z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{BF936532-4790-4045-8C4C-29945A0E10B7}</vt:lpwstr>
  </property>
  <property fmtid="{D5CDD505-2E9C-101B-9397-08002B2CF9AE}" pid="3" name="ContentTypeId">
    <vt:lpwstr>0x0101006DCC82D1788AC144BCBC4162D988D28E</vt:lpwstr>
  </property>
  <property fmtid="{D5CDD505-2E9C-101B-9397-08002B2CF9AE}" pid="4" name="MediaServiceImageTags">
    <vt:lpwstr/>
  </property>
</Properties>
</file>