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Limpeza\Pregão nº 02-2021\Pregão 022021 Republicar\Anexo XII - Planilhas\"/>
    </mc:Choice>
  </mc:AlternateContent>
  <xr:revisionPtr revIDLastSave="0" documentId="13_ncr:1_{93743D9C-0AC5-4EE9-AC11-5BD9BF73F0C7}" xr6:coauthVersionLast="46" xr6:coauthVersionMax="46" xr10:uidLastSave="{00000000-0000-0000-0000-000000000000}"/>
  <bookViews>
    <workbookView xWindow="-108" yWindow="-108" windowWidth="23256" windowHeight="12576" xr2:uid="{8EDB4A93-9541-4B75-B818-B93B6ECD8229}"/>
  </bookViews>
  <sheets>
    <sheet name="1#IDENTIFICAÇÃO" sheetId="1" r:id="rId1"/>
    <sheet name="2#CUSTO POR M²" sheetId="4" r:id="rId2"/>
    <sheet name="3#SERV. LIMPEZA CGU-TO 25 HORAS" sheetId="8" r:id="rId3"/>
    <sheet name=" 4#SERV. LIMPEZA SPU-TO 44 H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3" i="1" l="1"/>
  <c r="I144" i="1" s="1"/>
  <c r="K144" i="1"/>
  <c r="I12" i="1" l="1"/>
  <c r="J118" i="1" l="1"/>
  <c r="J129" i="1" s="1"/>
  <c r="J12" i="1"/>
  <c r="I27" i="4"/>
  <c r="L142" i="1" l="1"/>
  <c r="L143" i="1" s="1"/>
  <c r="H107" i="7" s="1" a="1"/>
  <c r="H107" i="7" s="1"/>
  <c r="L141" i="1"/>
  <c r="L140" i="1"/>
  <c r="L139" i="1"/>
  <c r="L138" i="1"/>
  <c r="L137" i="1"/>
  <c r="L136" i="1"/>
  <c r="L135" i="1"/>
  <c r="H107" i="8"/>
  <c r="J142" i="1"/>
  <c r="J141" i="1"/>
  <c r="J140" i="1"/>
  <c r="J139" i="1"/>
  <c r="J138" i="1"/>
  <c r="J137" i="1"/>
  <c r="J136" i="1"/>
  <c r="J135" i="1"/>
  <c r="L128" i="1" l="1"/>
  <c r="L127" i="1"/>
  <c r="L126" i="1"/>
  <c r="L125" i="1"/>
  <c r="L124" i="1"/>
  <c r="L123" i="1"/>
  <c r="L122" i="1"/>
  <c r="L121" i="1"/>
  <c r="L120" i="1"/>
  <c r="L119" i="1"/>
  <c r="L118" i="1"/>
  <c r="L129" i="1" s="1"/>
  <c r="J127" i="1"/>
  <c r="J124" i="1"/>
  <c r="J128" i="1"/>
  <c r="J126" i="1"/>
  <c r="J125" i="1"/>
  <c r="J123" i="1"/>
  <c r="J122" i="1"/>
  <c r="J121" i="1"/>
  <c r="J120" i="1"/>
  <c r="J119" i="1"/>
  <c r="L112" i="1"/>
  <c r="L102" i="1"/>
  <c r="L111" i="1"/>
  <c r="L110" i="1"/>
  <c r="L109" i="1"/>
  <c r="L108" i="1"/>
  <c r="L107" i="1"/>
  <c r="L106" i="1"/>
  <c r="L105" i="1"/>
  <c r="L104" i="1"/>
  <c r="L103" i="1"/>
  <c r="L101" i="1"/>
  <c r="L100" i="1"/>
  <c r="L84" i="1"/>
  <c r="L83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2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L113" i="1" l="1"/>
  <c r="L131" i="1" s="1"/>
  <c r="H106" i="7" s="1"/>
  <c r="J113" i="1"/>
  <c r="J131" i="1" l="1"/>
  <c r="H106" i="8" s="1"/>
  <c r="E35" i="1" l="1"/>
  <c r="G113" i="8"/>
  <c r="G112" i="8"/>
  <c r="G113" i="7"/>
  <c r="G112" i="7"/>
  <c r="G48" i="7"/>
  <c r="G48" i="8"/>
  <c r="E29" i="1"/>
  <c r="D29" i="1"/>
  <c r="O15" i="4" l="1"/>
  <c r="C153" i="1" l="1"/>
  <c r="C152" i="1"/>
  <c r="C155" i="1"/>
  <c r="C154" i="1"/>
  <c r="G121" i="7" l="1"/>
  <c r="H99" i="8"/>
  <c r="H99" i="7"/>
  <c r="H100" i="8"/>
  <c r="H128" i="8" s="1"/>
  <c r="G21" i="7"/>
  <c r="H28" i="7"/>
  <c r="H34" i="7" s="1"/>
  <c r="G122" i="7"/>
  <c r="H61" i="7"/>
  <c r="H60" i="7"/>
  <c r="G122" i="8"/>
  <c r="I75" i="1"/>
  <c r="I76" i="1" s="1"/>
  <c r="I69" i="1"/>
  <c r="I68" i="1"/>
  <c r="I67" i="1"/>
  <c r="I66" i="1"/>
  <c r="H61" i="8"/>
  <c r="H60" i="8"/>
  <c r="G50" i="1"/>
  <c r="H50" i="1" s="1"/>
  <c r="H59" i="7" s="1"/>
  <c r="G49" i="1"/>
  <c r="H49" i="1" s="1"/>
  <c r="H59" i="8" s="1"/>
  <c r="G21" i="8"/>
  <c r="H28" i="8" s="1"/>
  <c r="H34" i="8" s="1"/>
  <c r="H40" i="8" s="1"/>
  <c r="H74" i="8" l="1"/>
  <c r="H73" i="8"/>
  <c r="H41" i="8"/>
  <c r="H76" i="8"/>
  <c r="H75" i="8"/>
  <c r="H72" i="8"/>
  <c r="H58" i="8"/>
  <c r="H62" i="8" s="1"/>
  <c r="H67" i="8" s="1"/>
  <c r="H73" i="7"/>
  <c r="H72" i="7"/>
  <c r="H41" i="7"/>
  <c r="H40" i="7"/>
  <c r="H58" i="7"/>
  <c r="H62" i="7" s="1"/>
  <c r="H67" i="7" s="1"/>
  <c r="H105" i="7"/>
  <c r="H105" i="8"/>
  <c r="H76" i="7"/>
  <c r="H75" i="7"/>
  <c r="H74" i="7"/>
  <c r="H125" i="7"/>
  <c r="I70" i="1"/>
  <c r="H77" i="8" l="1"/>
  <c r="H127" i="8" s="1"/>
  <c r="H104" i="7"/>
  <c r="H104" i="8"/>
  <c r="H77" i="7"/>
  <c r="H127" i="7" s="1"/>
  <c r="H42" i="7"/>
  <c r="H108" i="8" l="1"/>
  <c r="H129" i="8" s="1"/>
  <c r="H108" i="7"/>
  <c r="H65" i="7"/>
  <c r="H48" i="7"/>
  <c r="H47" i="7"/>
  <c r="H46" i="7"/>
  <c r="H49" i="7"/>
  <c r="H52" i="7"/>
  <c r="H50" i="7"/>
  <c r="H51" i="7"/>
  <c r="H53" i="7"/>
  <c r="H129" i="7" l="1"/>
  <c r="H54" i="7"/>
  <c r="H87" i="7" s="1"/>
  <c r="H85" i="7" l="1"/>
  <c r="H66" i="7"/>
  <c r="H68" i="7" s="1"/>
  <c r="H126" i="7" s="1"/>
  <c r="H86" i="7"/>
  <c r="H83" i="7"/>
  <c r="H84" i="7"/>
  <c r="H89" i="7" l="1"/>
  <c r="H98" i="7" s="1"/>
  <c r="H100" i="7" s="1"/>
  <c r="H112" i="7" s="1"/>
  <c r="H113" i="7" l="1"/>
  <c r="H116" i="7"/>
  <c r="H128" i="7"/>
  <c r="H130" i="7" s="1"/>
  <c r="H117" i="7"/>
  <c r="H120" i="7"/>
  <c r="H122" i="7" l="1"/>
  <c r="H131" i="7" s="1"/>
  <c r="H132" i="7" s="1"/>
  <c r="H42" i="8" l="1"/>
  <c r="H125" i="8"/>
  <c r="C25" i="4" l="1"/>
  <c r="C12" i="4"/>
  <c r="O22" i="4"/>
  <c r="O21" i="4"/>
  <c r="O14" i="4"/>
  <c r="O13" i="4"/>
  <c r="O12" i="4"/>
  <c r="O8" i="4"/>
  <c r="Q24" i="4" s="1"/>
  <c r="O24" i="4"/>
  <c r="F24" i="4"/>
  <c r="O23" i="4"/>
  <c r="F23" i="4"/>
  <c r="F22" i="4"/>
  <c r="F21" i="4"/>
  <c r="F25" i="4" s="1"/>
  <c r="F11" i="4"/>
  <c r="F10" i="4"/>
  <c r="F9" i="4"/>
  <c r="F8" i="4"/>
  <c r="F12" i="4" l="1"/>
  <c r="Q22" i="4"/>
  <c r="S22" i="4" s="1"/>
  <c r="G22" i="4" s="1"/>
  <c r="I22" i="4" s="1"/>
  <c r="Q23" i="4"/>
  <c r="S23" i="4" s="1"/>
  <c r="G23" i="4" s="1"/>
  <c r="I23" i="4" s="1"/>
  <c r="Q21" i="4"/>
  <c r="S21" i="4" s="1"/>
  <c r="G21" i="4" s="1"/>
  <c r="I21" i="4" s="1"/>
  <c r="S24" i="4"/>
  <c r="G24" i="4" s="1"/>
  <c r="I24" i="4" s="1"/>
  <c r="I25" i="4" l="1"/>
  <c r="H12" i="1" l="1"/>
  <c r="I26" i="4"/>
  <c r="H65" i="8" l="1"/>
  <c r="H53" i="8"/>
  <c r="H51" i="8"/>
  <c r="H50" i="8"/>
  <c r="H49" i="8"/>
  <c r="H47" i="8"/>
  <c r="H52" i="8"/>
  <c r="H46" i="8"/>
  <c r="H48" i="8"/>
  <c r="H54" i="8" l="1"/>
  <c r="H83" i="8" s="1"/>
  <c r="H66" i="8" l="1"/>
  <c r="H68" i="8" s="1"/>
  <c r="H112" i="8" s="1"/>
  <c r="H113" i="8" s="1"/>
  <c r="H84" i="8"/>
  <c r="H87" i="8"/>
  <c r="H86" i="8"/>
  <c r="H85" i="8"/>
  <c r="H126" i="8" l="1"/>
  <c r="H130" i="8" s="1"/>
  <c r="H89" i="8"/>
  <c r="H116" i="8"/>
  <c r="H117" i="8"/>
  <c r="H120" i="8"/>
  <c r="H122" i="8" l="1"/>
  <c r="H131" i="8" s="1"/>
  <c r="H132" i="8" s="1"/>
  <c r="O7" i="4" s="1"/>
  <c r="Q13" i="4" s="1"/>
  <c r="S13" i="4" s="1"/>
  <c r="G9" i="4" s="1"/>
  <c r="I9" i="4" s="1"/>
  <c r="Q14" i="4" l="1"/>
  <c r="S14" i="4" s="1"/>
  <c r="G10" i="4" s="1"/>
  <c r="I10" i="4" s="1"/>
  <c r="Q12" i="4"/>
  <c r="S12" i="4" s="1"/>
  <c r="G8" i="4" s="1"/>
  <c r="I8" i="4" s="1"/>
  <c r="Q15" i="4"/>
  <c r="S15" i="4" s="1"/>
  <c r="G11" i="4" s="1"/>
  <c r="I11" i="4" s="1"/>
  <c r="I12" i="4" l="1"/>
  <c r="I14" i="4" s="1"/>
  <c r="H11" i="1" l="1"/>
  <c r="I13" i="4"/>
  <c r="J11" i="1" l="1"/>
  <c r="J13" i="1" s="1"/>
  <c r="H13" i="1"/>
  <c r="I11" i="1"/>
  <c r="I13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<sst xmlns="http://schemas.openxmlformats.org/spreadsheetml/2006/main" count="743" uniqueCount="342">
  <si>
    <t>Telefone:</t>
  </si>
  <si>
    <t>Contato:</t>
  </si>
  <si>
    <t>E-mail:</t>
  </si>
  <si>
    <t>Razão Social:</t>
  </si>
  <si>
    <t>Endereço:</t>
  </si>
  <si>
    <t>UF:</t>
  </si>
  <si>
    <t>CEP:</t>
  </si>
  <si>
    <t>IDENTIFICAÇÃO</t>
  </si>
  <si>
    <t>Qtde/meses</t>
  </si>
  <si>
    <t>Valor Mensal</t>
  </si>
  <si>
    <t>Postos</t>
  </si>
  <si>
    <t>Nº de Postos</t>
  </si>
  <si>
    <t>GRUPO 2</t>
  </si>
  <si>
    <t>VALOR TOTAL GRUPO 2</t>
  </si>
  <si>
    <t>ÁREAS INTERNAS</t>
  </si>
  <si>
    <t xml:space="preserve">Pisos Frios: </t>
  </si>
  <si>
    <t>Almoxarifados/galpões:</t>
  </si>
  <si>
    <t>Banheiros:</t>
  </si>
  <si>
    <t>ÁREAS EXTERNAS</t>
  </si>
  <si>
    <t>Áreas com espaços livres - saguão, hall e salão:</t>
  </si>
  <si>
    <t>Pátios e áreas verdes com baixa frequência:</t>
  </si>
  <si>
    <t xml:space="preserve">ESQUADRIAS EXTERNAS </t>
  </si>
  <si>
    <t xml:space="preserve">Face interna: </t>
  </si>
  <si>
    <t>Produtividade</t>
  </si>
  <si>
    <t>-------</t>
  </si>
  <si>
    <t>SPU/TO</t>
  </si>
  <si>
    <t>CGU/TO</t>
  </si>
  <si>
    <t>ÁREA TOTAL DO ÓRGÃO (M²)</t>
  </si>
  <si>
    <t>Tipo</t>
  </si>
  <si>
    <t>FACHADA ENVIDRAÇADA (observada a periodicidade prevista no Projeto Básico)</t>
  </si>
  <si>
    <t xml:space="preserve"> ANEXO  VII D - PLANILHA DE CUSTO E FORMAÇÃO DE PREÇOS </t>
  </si>
  <si>
    <t>Nº  do Processo:</t>
  </si>
  <si>
    <t>Licitação Nº:</t>
  </si>
  <si>
    <t xml:space="preserve">Data: </t>
  </si>
  <si>
    <t>___/___/___ às __:__ horas</t>
  </si>
  <si>
    <t>Empresa/CNPJ:</t>
  </si>
  <si>
    <t>DISCRIMINAÇÃO DOS SERVIÇOS (dados referentes à contratação)</t>
  </si>
  <si>
    <t>A</t>
  </si>
  <si>
    <t>Data da apresentação da proposta (dia/mês/ano):</t>
  </si>
  <si>
    <t>B</t>
  </si>
  <si>
    <t>Município/UF:</t>
  </si>
  <si>
    <t>C</t>
  </si>
  <si>
    <t>Ano do Acordo, Convenção ou Dissídio Coletivo:</t>
  </si>
  <si>
    <t>D</t>
  </si>
  <si>
    <t>Número de meses de execução contratual:</t>
  </si>
  <si>
    <t>IDENTIFICAÇÃO DO SERVIÇO</t>
  </si>
  <si>
    <t>Tipo de Serviço</t>
  </si>
  <si>
    <t>Unidade</t>
  </si>
  <si>
    <t xml:space="preserve">Quantidade total a contratar </t>
  </si>
  <si>
    <t>Posto</t>
  </si>
  <si>
    <t>Nota 1: Esta tabela poderá ser adaptada às características do serviço contratado, inclusive no que concerne às rubricas e suas respectivas provisões e/ou estimativas, desde que haja justificativa.
Nota 2: As provisões constantes desta planilha poderão ser desnecessárias quando se tratar de determinados serviços que prescindam da dedicação exclusiva dos trabalhadores da contratada para com a Administração.</t>
  </si>
  <si>
    <t>Mão de obra vinculada a execução contratual</t>
  </si>
  <si>
    <t>Dados para composição dos custos referentes a mão de obra</t>
  </si>
  <si>
    <t>Tipo de serviço</t>
  </si>
  <si>
    <t>Terceirizados</t>
  </si>
  <si>
    <t>Classificação Brasileira de Ocupações (CBO)</t>
  </si>
  <si>
    <t>Salário Normativo da Categora Profissional</t>
  </si>
  <si>
    <t>Categoria Profissional (vinculada à execução contratual)</t>
  </si>
  <si>
    <t>Data-Base da Categoria (dia/mês/ano)</t>
  </si>
  <si>
    <t>Nota 1: Deverá ser elaborado um quadro para cada tipo de serviço.
Nota 2: A planilha será calculada considerando o valor mensal do empregado.</t>
  </si>
  <si>
    <t xml:space="preserve">Módulo 1: Composição da Remuneração </t>
  </si>
  <si>
    <t>Composição da remuneração</t>
  </si>
  <si>
    <t>Valor (R$)</t>
  </si>
  <si>
    <t xml:space="preserve">Salário-Base </t>
  </si>
  <si>
    <r>
      <t xml:space="preserve">Adicional de periculosidade </t>
    </r>
    <r>
      <rPr>
        <i/>
        <sz val="11"/>
        <color rgb="FFFF0000"/>
        <rFont val="Calibri"/>
        <family val="2"/>
      </rPr>
      <t>(salário base*30%)</t>
    </r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</si>
  <si>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</si>
  <si>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</si>
  <si>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</si>
  <si>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</si>
  <si>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</si>
  <si>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</si>
  <si>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Total</t>
  </si>
  <si>
    <t>Nota 1: O Módulo 1 refere-se ao valor mensal devido ao empregado pela prestação do serviço no período de 12 meses.</t>
  </si>
  <si>
    <t xml:space="preserve">Módulo 2: Encargos e Benefícios Anuais, Mensais e Diários </t>
  </si>
  <si>
    <t xml:space="preserve">Submódulo 2.1 - 13º (décimo terceiro) Salário, Férias e Adicional de Férias </t>
  </si>
  <si>
    <t>2.1</t>
  </si>
  <si>
    <t xml:space="preserve">13º (décimo terceiro) Salário, Férias e Adicional de Férias </t>
  </si>
  <si>
    <t>Percentual %</t>
  </si>
  <si>
    <r>
      <t xml:space="preserve">13º (décimo terceiro)  </t>
    </r>
    <r>
      <rPr>
        <i/>
        <sz val="11"/>
        <color rgb="FFFF0000"/>
        <rFont val="Calibri"/>
        <family val="2"/>
        <scheme val="minor"/>
      </rPr>
      <t xml:space="preserve">Obrigatória a cotação de 8,33% sobre o valor do Módulo 1 – Composição da Remuneração, conforme Anexo XII da IN 5/17       </t>
    </r>
    <r>
      <rPr>
        <sz val="11"/>
        <rFont val="Calibri"/>
        <family val="2"/>
        <scheme val="minor"/>
      </rPr>
      <t xml:space="preserve">                                                    </t>
    </r>
  </si>
  <si>
    <r>
      <t xml:space="preserve"> Adicional de Férias    </t>
    </r>
    <r>
      <rPr>
        <i/>
        <sz val="11"/>
        <color rgb="FFFF0000"/>
        <rFont val="Calibri"/>
        <family val="2"/>
        <scheme val="minor"/>
      </rPr>
      <t>Obrigatória a cotação de 3,025% sobre o valor do Módulo 1 – Composição da Remuneração, conforme Anexo XII da IN 5/17 (Férias + Adicional = 9,075% + 3,025% = 12,10%)</t>
    </r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</si>
  <si>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
Nota 2: O adicional de férias contido no Submódulo 2.1 corresponde a 1/3 (um terço) da remuneração que por sua vez é divido por 12 (doze) conforme Nota 1 acima.
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</si>
  <si>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</t>
  </si>
  <si>
    <t>2.2</t>
  </si>
  <si>
    <t>GPS, FGTS e outras contribuições</t>
  </si>
  <si>
    <r>
      <t xml:space="preserve">INSS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</si>
  <si>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Salário Educação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</si>
  <si>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>SAT</t>
    </r>
    <r>
      <rPr>
        <i/>
        <sz val="11"/>
        <color rgb="FFFF0000"/>
        <rFont val="Calibri"/>
        <family val="2"/>
        <scheme val="minor"/>
      </rPr>
      <t xml:space="preserve"> SAT = RAT X FAP (Módulo1 + SubMódulo 2.1)*(Alíquota) </t>
    </r>
  </si>
  <si>
    <t>RAT:</t>
  </si>
  <si>
    <t>FAP:</t>
  </si>
  <si>
    <r>
      <t xml:space="preserve">SESC ou SESI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</si>
  <si>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r>
      <t xml:space="preserve">SENAI - SENAC 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</si>
  <si>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r>
      <t xml:space="preserve">SEBRAE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</si>
  <si>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G</t>
  </si>
  <si>
    <r>
      <t>INCRA</t>
    </r>
    <r>
      <rPr>
        <i/>
        <sz val="11"/>
        <color rgb="FFFF0000"/>
        <rFont val="Calibri"/>
        <family val="2"/>
        <scheme val="minor"/>
      </rPr>
      <t xml:space="preserve"> (Módulo1 + SubMódulo 2.1)*Alíquota</t>
    </r>
  </si>
  <si>
    <t>H</t>
  </si>
  <si>
    <r>
      <t xml:space="preserve">FGTS </t>
    </r>
    <r>
      <rPr>
        <i/>
        <sz val="11"/>
        <color rgb="FFFF0000"/>
        <rFont val="Calibri"/>
        <family val="2"/>
        <scheme val="minor"/>
      </rPr>
      <t>(Módulo1 + SubMódulo 2.1)*Alíquota</t>
    </r>
  </si>
  <si>
    <t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1, o Submódulo 2.1. (Redação dada pela Instrução Normativa nº 7, de 2018)</t>
  </si>
  <si>
    <t xml:space="preserve">Submódulo 2.3 - Benefícios mensais e diários </t>
  </si>
  <si>
    <t xml:space="preserve">2.3 </t>
  </si>
  <si>
    <t xml:space="preserve">Benefícios mensais e diários </t>
  </si>
  <si>
    <r>
      <t>Transporte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[(valor unitário da passagem*22*2)-(Sálário-base*6%)]    (vide memória de cálculo)</t>
    </r>
  </si>
  <si>
    <r>
      <t xml:space="preserve">Auxilio -Refeição/Alimentação </t>
    </r>
    <r>
      <rPr>
        <i/>
        <sz val="11"/>
        <color rgb="FFFF0000"/>
        <rFont val="Calibri"/>
        <family val="2"/>
        <scheme val="minor"/>
      </rPr>
      <t>[(valor unitário*22)-desconto]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</si>
  <si>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Benefício Amparo Familiar </t>
    </r>
    <r>
      <rPr>
        <i/>
        <sz val="11"/>
        <color rgb="FFFF0000"/>
        <rFont val="Calibri"/>
        <family val="2"/>
        <scheme val="minor"/>
      </rPr>
      <t>Conforme CCT (vide memória de cálculo)</t>
    </r>
  </si>
  <si>
    <r>
      <t xml:space="preserve">Seguro de Vida </t>
    </r>
    <r>
      <rPr>
        <i/>
        <sz val="11"/>
        <color rgb="FFFF0000"/>
        <rFont val="Calibri"/>
        <family val="2"/>
        <scheme val="minor"/>
      </rPr>
      <t>Conforme CCT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(vide memória de cálculo)</t>
    </r>
  </si>
  <si>
    <t xml:space="preserve">Total </t>
  </si>
  <si>
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desta Instrução Normativa.</t>
  </si>
  <si>
    <t xml:space="preserve">Quadro-resumo Módulo 2: Encargos e Benefícios Anuais, Mensais e Diários </t>
  </si>
  <si>
    <t xml:space="preserve">Submódulo 2.1 - 13º (décimo terceiro) Salário e Adicional de Férias </t>
  </si>
  <si>
    <t>Módulo 3: Provisão para Rescisão</t>
  </si>
  <si>
    <t>Provisão para Rescisão</t>
  </si>
  <si>
    <r>
      <t xml:space="preserve">Aviso Prévio indenizado </t>
    </r>
    <r>
      <rPr>
        <i/>
        <sz val="11"/>
        <color rgb="FFFF0000"/>
        <rFont val="Calibri"/>
        <family val="2"/>
        <scheme val="minor"/>
      </rPr>
      <t>(Acórdão TCU nº 1.904/2007)</t>
    </r>
    <r>
      <rPr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1/12*5,55%=0,46%  (Módulo 1*0,46%)</t>
    </r>
  </si>
  <si>
    <r>
      <t xml:space="preserve">Incidência do FGTS sobre o Aviso Prévio Indenizado </t>
    </r>
    <r>
      <rPr>
        <i/>
        <sz val="11"/>
        <color rgb="FFFF0000"/>
        <rFont val="Calibri"/>
        <family val="2"/>
        <scheme val="minor"/>
      </rPr>
      <t>8%*0,46%=0,04%  (Módulo 1*0,04%)</t>
    </r>
  </si>
  <si>
    <r>
      <t xml:space="preserve">Aviso prévio trabalhado </t>
    </r>
    <r>
      <rPr>
        <i/>
        <sz val="11"/>
        <color rgb="FFFF0000"/>
        <rFont val="Calibri"/>
        <family val="2"/>
        <scheme val="minor"/>
      </rPr>
      <t xml:space="preserve">(Acórdão TCU Plenário nº 1186/2017)     [(1/ 30) x 7]/12=1,94%      (Módulo 1*1,94%) </t>
    </r>
  </si>
  <si>
    <r>
      <t xml:space="preserve">Incidência de GPS, FGTS e outras contribuições sobre o Aviso Prévio Trabalhado </t>
    </r>
    <r>
      <rPr>
        <i/>
        <sz val="11"/>
        <color rgb="FFFF0000"/>
        <rFont val="Calibri"/>
        <family val="2"/>
        <scheme val="minor"/>
      </rPr>
      <t xml:space="preserve">(36,80%*1,94%)=0,71% (Módulo 1*0,71%) </t>
    </r>
    <r>
      <rPr>
        <sz val="11"/>
        <rFont val="Calibri"/>
        <family val="2"/>
        <scheme val="minor"/>
      </rPr>
      <t xml:space="preserve">         </t>
    </r>
  </si>
  <si>
    <r>
      <t xml:space="preserve">Multa do FGTS sobre o Aviso Prévio Trabalhado e sobre o Aviso Prévio Indenizado     </t>
    </r>
    <r>
      <rPr>
        <i/>
        <sz val="11"/>
        <color rgb="FFFF0000"/>
        <rFont val="Calibri"/>
        <family val="2"/>
        <scheme val="minor"/>
      </rPr>
      <t>Obrigatória a cotação de 4% sobre o valor do Módulo 1 – Composição da Remuneração, conforme Anexo XII da IN Seges nº 5/2017, considerada a alteração do art. 1º Lei 13.932/19, que exclui 10% da Contribuição Social</t>
    </r>
  </si>
  <si>
    <t>Módulo 4: Custo de Reposição do Profissional ausente</t>
  </si>
  <si>
    <r>
      <rPr>
        <sz val="11"/>
        <rFont val="Calibri"/>
        <family val="2"/>
        <scheme val="minor"/>
      </rPr>
      <t xml:space="preserve"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Calibri"/>
        <family val="2"/>
        <scheme val="minor"/>
      </rPr>
      <t xml:space="preserve">Os percentuais de referência das linhas B a E abaixo foram extraídos da Nota Técnica nº 2/2018/CGAC/CISET/SG-PR, da Secretaria-Geral da Presidência da República.    </t>
    </r>
  </si>
  <si>
    <t>Submódulo 4.1 - Substituto nas Ausências Legais</t>
  </si>
  <si>
    <t>4.1</t>
  </si>
  <si>
    <t>Ausências Legais</t>
  </si>
  <si>
    <r>
      <t>Substituto na cobertura de Férias</t>
    </r>
    <r>
      <rPr>
        <i/>
        <sz val="11"/>
        <color rgb="FFFF0000"/>
        <rFont val="Calibri"/>
        <family val="2"/>
        <scheme val="minor"/>
      </rPr>
      <t xml:space="preserve"> [9,075%*(Módulo 1 + Submódulo 2.1 + Submódulo 2.2 + Submódulo 2.3 (exceto Transporte e Auxílio-alimentação) + Módulo 3)]</t>
    </r>
  </si>
  <si>
    <r>
      <t>Substituto na cobertura de Ausências Legais</t>
    </r>
    <r>
      <rPr>
        <i/>
        <sz val="11"/>
        <color rgb="FFFF0000"/>
        <rFont val="Calibri"/>
        <family val="2"/>
        <scheme val="minor"/>
      </rPr>
      <t xml:space="preserve"> (5,96/365 dias)*100 = 1,63%  [1,63%*(Módulo 1 + Submódulo 2.1 + Submódulo 2.2 + Submódulo 2.3 (exceto Transporte e Auxílio-alimentação) + Módulo 3)]</t>
    </r>
  </si>
  <si>
    <r>
      <t xml:space="preserve">Substituto na cobertura de Licença-Paternidade </t>
    </r>
    <r>
      <rPr>
        <i/>
        <sz val="11"/>
        <color rgb="FFFF0000"/>
        <rFont val="Calibri"/>
        <family val="2"/>
        <scheme val="minor"/>
      </rPr>
      <t xml:space="preserve"> [(5/30)/12]*0,015*100 = 0,02%   [0,02%*(Módulo 1 + Submódulo 2.1 + Submódulo 2.2 + Submódulo 2.3 (exceto Transporte e Auxílio-alimentação) + Módulo 3)]</t>
    </r>
  </si>
  <si>
    <r>
      <t>Substituto na cobertura de Ausência por acidente de trabalho</t>
    </r>
    <r>
      <rPr>
        <i/>
        <sz val="11"/>
        <color rgb="FFFF0000"/>
        <rFont val="Calibri"/>
        <family val="2"/>
        <scheme val="minor"/>
      </rPr>
      <t xml:space="preserve"> [(15/30)/12]*0,08*100 = 0,33%  [0,33%*(Módulo 1 + Submódulo 2.1 + Submódulo 2.2 + Submódulo 2.3 (exceto Transporte e Auxílio-alimentação) + Módulo 3)]</t>
    </r>
  </si>
  <si>
    <r>
      <t xml:space="preserve">Substituto na cobertura de Afastamento Maternidade </t>
    </r>
    <r>
      <rPr>
        <i/>
        <sz val="11"/>
        <color rgb="FFFF0000"/>
        <rFont val="Calibri"/>
        <family val="2"/>
        <scheme val="minor"/>
      </rPr>
      <t>[0,02*(4/12)/12*100] = 0,055%</t>
    </r>
    <r>
      <rPr>
        <sz val="1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>[0,055%*(Módulo 1 + Submódulo 2.1 + Submódulo 2.2 + Submódulo 2.3 (exceto Transporte e Auxílio-alimentação) + Módulo 3)]</t>
    </r>
  </si>
  <si>
    <t>Substituto na cobertura de Outras ausências (especificar)</t>
  </si>
  <si>
    <r>
      <rPr>
        <b/>
        <i/>
        <sz val="11"/>
        <color rgb="FFFF0000"/>
        <rFont val="Calibri"/>
        <family val="2"/>
        <scheme val="minor"/>
      </rPr>
      <t xml:space="preserve">                                                        </t>
    </r>
    <r>
      <rPr>
        <sz val="11"/>
        <rFont val="Calibri"/>
        <family val="2"/>
        <scheme val="minor"/>
      </rPr>
      <t xml:space="preserve">                                                         </t>
    </r>
  </si>
  <si>
    <t>Submódulo 4.2 - Substituto na Intrajornada</t>
  </si>
  <si>
    <t>4.2.</t>
  </si>
  <si>
    <t>Substituto na Intrajornada</t>
  </si>
  <si>
    <t>Substituto na cobertura de Intervalo para repouso ou alimentação</t>
  </si>
  <si>
    <t>Quadro-Resumo do Módulo 4 - Custo de Reposição do Profissional Ausente (Redação dada pela Instrução Normativa nº 7, de 2018)</t>
  </si>
  <si>
    <t>Custo de Reposição do Profissional Ausente</t>
  </si>
  <si>
    <t>Ausências legais</t>
  </si>
  <si>
    <t>Módulo 5 : Insumos Diversos</t>
  </si>
  <si>
    <t xml:space="preserve"> Insumos diversos</t>
  </si>
  <si>
    <r>
      <t xml:space="preserve">Uniformes e EPIs </t>
    </r>
    <r>
      <rPr>
        <i/>
        <sz val="11"/>
        <color rgb="FFFF0000"/>
        <rFont val="Calibri"/>
        <family val="2"/>
        <scheme val="minor"/>
      </rPr>
      <t>(vide memória de cálculo)</t>
    </r>
  </si>
  <si>
    <r>
      <t xml:space="preserve">Máscara de Tecido </t>
    </r>
    <r>
      <rPr>
        <i/>
        <sz val="11"/>
        <color rgb="FFFF0000"/>
        <rFont val="Calibri"/>
        <family val="2"/>
        <scheme val="minor"/>
      </rPr>
      <t>(vide memória de cálculo)</t>
    </r>
  </si>
  <si>
    <t>Nota: Valores mensais por empregado.</t>
  </si>
  <si>
    <t>Módulo 6 : Custos Indiretos, Lucro e Tributos</t>
  </si>
  <si>
    <t>Custos Indiretos, Lucro e Tributos</t>
  </si>
  <si>
    <t>Valor R$</t>
  </si>
  <si>
    <r>
      <t xml:space="preserve">Custos Indiretos  </t>
    </r>
    <r>
      <rPr>
        <i/>
        <sz val="11"/>
        <color rgb="FFFF0000"/>
        <rFont val="Calibri"/>
        <family val="2"/>
      </rPr>
      <t xml:space="preserve"> (somatório dos módulos 1,2,3,4 e 5)*alíquota%</t>
    </r>
  </si>
  <si>
    <r>
      <t xml:space="preserve">Lucro </t>
    </r>
    <r>
      <rPr>
        <i/>
        <sz val="11"/>
        <color rgb="FFFF0000"/>
        <rFont val="Calibri"/>
        <family val="2"/>
      </rPr>
      <t xml:space="preserve"> (somatório dos módulos 1,2,3,4, 5 + CI)*alíquota%</t>
    </r>
  </si>
  <si>
    <t xml:space="preserve">Tributos   </t>
  </si>
  <si>
    <t xml:space="preserve">C.1. Tributos Federais </t>
  </si>
  <si>
    <r>
      <t xml:space="preserve">PIS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</si>
  <si>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r>
      <t>COFINS</t>
    </r>
    <r>
      <rPr>
        <i/>
        <sz val="11"/>
        <color rgb="FFFF0000"/>
        <rFont val="Calibri"/>
        <family val="2"/>
      </rPr>
      <t xml:space="preserve"> (somatório dos módulos 1,2,3,4,5 + CI + Lucro) / (1-%tributos)*alíquota%</t>
    </r>
  </si>
  <si>
    <t xml:space="preserve">C.2  Tributos Estaduais </t>
  </si>
  <si>
    <t>C3. Tributos Municipais</t>
  </si>
  <si>
    <r>
      <t xml:space="preserve">ISS </t>
    </r>
    <r>
      <rPr>
        <i/>
        <sz val="11"/>
        <color rgb="FFFF0000"/>
        <rFont val="Calibri"/>
        <family val="2"/>
      </rPr>
      <t>(somatório dos módulos 1,2,3,4,5 + CI + Lucro) / (1-%tributos)*alíquota%</t>
    </r>
  </si>
  <si>
    <t>Nota 1: Custos Indiretos, Tributos e Lucro por empregado.
Nota 2: O valor referente a tributos é obtido aplicando-se o percentual sobre o valor do faturamento.</t>
  </si>
  <si>
    <t>2. QUADRO-RESUMO DO CUSTO POR EMPREGADO</t>
  </si>
  <si>
    <t xml:space="preserve">Módulo 1 - Composição da Remuneração 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</si>
  <si>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</si>
  <si>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</si>
  <si>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</si>
  <si>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</si>
  <si>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</t>
  </si>
  <si>
    <t>Módulo 6 - Custos indiretos, Lucro e Tributos (CITL)</t>
  </si>
  <si>
    <t>Valor total do empregado</t>
  </si>
  <si>
    <t>I - CUSTO DE MÃO DE OBRA</t>
  </si>
  <si>
    <t>II - CÁLCULO DO VALOR DO METRO QUADRADO</t>
  </si>
  <si>
    <t>Mão de Obra</t>
  </si>
  <si>
    <t>Preço Homem-Mês</t>
  </si>
  <si>
    <t>Planilha-Referência</t>
  </si>
  <si>
    <t>Tipo de Área</t>
  </si>
  <si>
    <t>Área Total</t>
  </si>
  <si>
    <t>Valor Por Metro</t>
  </si>
  <si>
    <t>Valor Total Mensal</t>
  </si>
  <si>
    <t>Pisos Frios</t>
  </si>
  <si>
    <t>Almoxarifados/galpões</t>
  </si>
  <si>
    <t>Área Livre: saguão, hall e salão</t>
  </si>
  <si>
    <t>Banheiros</t>
  </si>
  <si>
    <t>Subtotal</t>
  </si>
  <si>
    <t xml:space="preserve">TOTAL: </t>
  </si>
  <si>
    <t>Banheiro</t>
  </si>
  <si>
    <t xml:space="preserve">TOTAL ANUAL: </t>
  </si>
  <si>
    <t>TOTAL 30 MESES:</t>
  </si>
  <si>
    <t>Servente de Limpeza</t>
  </si>
  <si>
    <t>Área livre: saguão, hall e salão</t>
  </si>
  <si>
    <t>Palmas-TO</t>
  </si>
  <si>
    <t>CGU-TO</t>
  </si>
  <si>
    <t>SERVENTE DE LIMPEZA - 25 HORAS</t>
  </si>
  <si>
    <t>5143-20</t>
  </si>
  <si>
    <t>Servente de Limpeza Palmas</t>
  </si>
  <si>
    <t>Preço Homem-Mês - TO</t>
  </si>
  <si>
    <t>Carga Horária</t>
  </si>
  <si>
    <t>Órgão</t>
  </si>
  <si>
    <t>TOCANTINS</t>
  </si>
  <si>
    <t>Observação</t>
  </si>
  <si>
    <t>Quantidade de Pessoal / Postos / Salário Básico</t>
  </si>
  <si>
    <t>Valor Salário Base</t>
  </si>
  <si>
    <t>Custo da Passagem</t>
  </si>
  <si>
    <t>Área</t>
  </si>
  <si>
    <t>Vale Transporte</t>
  </si>
  <si>
    <t>Palmas</t>
  </si>
  <si>
    <t>Vale Alimentação / Refeição</t>
  </si>
  <si>
    <t>Dias efetivamente trabalhados</t>
  </si>
  <si>
    <t>Valor do Desconto</t>
  </si>
  <si>
    <t>Custo Efetivo</t>
  </si>
  <si>
    <t>Servente de Limpeza 25 hs</t>
  </si>
  <si>
    <t>Servente de Limpeza 44 hs</t>
  </si>
  <si>
    <t>Percentual p/ Desconto</t>
  </si>
  <si>
    <t>Categoria</t>
  </si>
  <si>
    <t>Desconto</t>
  </si>
  <si>
    <t>Amparo Familiar</t>
  </si>
  <si>
    <t>Cláusula CCT</t>
  </si>
  <si>
    <t>Outros Benefícios</t>
  </si>
  <si>
    <t>Benefício</t>
  </si>
  <si>
    <t>Seguro de Vida</t>
  </si>
  <si>
    <t>Servente de Limpeza (25 hs ou 44 hs)</t>
  </si>
  <si>
    <t>MENSAL</t>
  </si>
  <si>
    <t>Litro</t>
  </si>
  <si>
    <t>Álcool Etílico</t>
  </si>
  <si>
    <t>Frasco</t>
  </si>
  <si>
    <t>Pacote c/ 8 unid.</t>
  </si>
  <si>
    <t>Un</t>
  </si>
  <si>
    <t>Fr</t>
  </si>
  <si>
    <t>Limpa pedra</t>
  </si>
  <si>
    <t>Luvas de látex natural – tamanho Médio</t>
  </si>
  <si>
    <t>Par</t>
  </si>
  <si>
    <t>Sabão em pó tipo detergente biodegradável</t>
  </si>
  <si>
    <t>Quilo</t>
  </si>
  <si>
    <t>Sabonete líquido concentrado, ph neutro, perolizado, glicerinado, concentrado, biodegradável</t>
  </si>
  <si>
    <t>Saco plástico preto 40 l c/100</t>
  </si>
  <si>
    <t>Fardo</t>
  </si>
  <si>
    <t>Saco plástico preto 60 l c/100</t>
  </si>
  <si>
    <t>Saco plástico preto 100 l c/100</t>
  </si>
  <si>
    <t>Saco plástico branco 60 l c/100</t>
  </si>
  <si>
    <t>Saco plástico branco 100 l c/100</t>
  </si>
  <si>
    <t>Soda cáustica</t>
  </si>
  <si>
    <t>Escova para lavar vaso sanitário</t>
  </si>
  <si>
    <t>Desentupidor para sanitário</t>
  </si>
  <si>
    <t>Vassoura com cerdas de nylon</t>
  </si>
  <si>
    <t>Relação Materiais e Equipamentos</t>
  </si>
  <si>
    <t>EQUIPAMENTOS</t>
  </si>
  <si>
    <t>Valor Unitário</t>
  </si>
  <si>
    <t xml:space="preserve">SEMESTRAL </t>
  </si>
  <si>
    <t>Vida Útil (meses)</t>
  </si>
  <si>
    <t>SPU-TO</t>
  </si>
  <si>
    <t xml:space="preserve">UNIFORMES e EPIs - COMPOSIÇÃO - VALOR ANUAL </t>
  </si>
  <si>
    <t>Item</t>
  </si>
  <si>
    <t>Quantidade ANUAL</t>
  </si>
  <si>
    <t>Valor Total Estimado</t>
  </si>
  <si>
    <t>Meia em algodão, tipo soquete</t>
  </si>
  <si>
    <t>Botina de seguranç, pelo leve, antiderrapante, forma alta, cano curto, três gomos, forro interno resistente à tração e rasgamento, em conformidade com a NR-32.</t>
  </si>
  <si>
    <t>Máscara de tecido para proteção facial individual, lavável e reutilizável. Mínimo de três camadas de tecido</t>
  </si>
  <si>
    <t>Custo Mensal por Pessoa</t>
  </si>
  <si>
    <t>k</t>
  </si>
  <si>
    <t>Valor Unitário Estimado</t>
  </si>
  <si>
    <t>SERVENTE DE LIMPEZA - 44 HORAS</t>
  </si>
  <si>
    <t>SAT (FAP X RAT)</t>
  </si>
  <si>
    <t>INFORMAÇÃO DE PERCENTUAIS ESTIMADOS DE CITL</t>
  </si>
  <si>
    <t>Custos Indiretos</t>
  </si>
  <si>
    <t>Tributos</t>
  </si>
  <si>
    <t>Goiânia-GO</t>
  </si>
  <si>
    <t>PIS+COFINS+ISS. Alíquotas máximas: 1,65% (PIS) + 7,60% (COFINS) + 5% (ISS) = 14,25%. Os tributos COFINS e PIS foram definidos utilizando o regime de tributação de Lucro REAL, a licitante deve elaborar sua proposta e, por conseguinte, sua planilha com base no regime de tributação ao qual estará submetido durante a execução do contrato. Quanto ao ISS deve ser observada a alíquota de cada município.</t>
  </si>
  <si>
    <t>Anápolis-GO</t>
  </si>
  <si>
    <t>Rio Verde-GO</t>
  </si>
  <si>
    <t>Lucro</t>
  </si>
  <si>
    <t xml:space="preserve">                                                            Utilizou-se como referência o valor máximo previsto para os serviços de limpeza, conforme doc. SEI nº 13096813 e Caderno Técnico de Limpeza Goiás 2019.</t>
  </si>
  <si>
    <t>Valor da alíquota do ISS por município</t>
  </si>
  <si>
    <t>Camiseta malha fria, gola polo, de mangas curtas, com logotipo da empresa, no lado esquerdo, cor cinza.</t>
  </si>
  <si>
    <t>Calça comprida cós alto, com elástico e cordão, tecido gabardine com elastano, cor preta.</t>
  </si>
  <si>
    <t>Água sanitária, à base de Cloro, teor cloro ativo variando de 2 a 2,5% (K-boa ou similar)</t>
  </si>
  <si>
    <t>Aromatizante concentrado - Limpador de Superfícies (Ajax, Veja ou similar)</t>
  </si>
  <si>
    <t>Desinfetante e germicida concentrado  líquido</t>
  </si>
  <si>
    <t>Detergente biodegradável líquido neutro concentrado (cozinha) (Limpol, Minuano ou similar)</t>
  </si>
  <si>
    <t>Desodorizador ambiental, aerossol, sem CFC, Essências suaves, Lata com 360 ml</t>
  </si>
  <si>
    <t>Detergente desencrustante alcalino para limpeza de gordura</t>
  </si>
  <si>
    <t>Escova de mão, base madeira ou plástico</t>
  </si>
  <si>
    <t>Lã de aço (Bombril, Assolan ou similar)</t>
  </si>
  <si>
    <t>Esponja de fibra sintética dupla face (Scotch Brite ou similar)</t>
  </si>
  <si>
    <t>Flanela 40cmx50cm ou 40cmx60cm</t>
  </si>
  <si>
    <t>Limpador multiuso limpeza pesada, 500ml, 1ª qualidade (Veja ou similar)</t>
  </si>
  <si>
    <t>Limpa vidros, c/proteção contra mancha de chuva</t>
  </si>
  <si>
    <t>Lustra móveis a base de silicone, repelente de umidade e poeira que permita um brilho seco. Embalagem com 200ml</t>
  </si>
  <si>
    <t>Pano de chão - Saco de Algodão alvejado 50cmx80cm (aproximado)</t>
  </si>
  <si>
    <t>Papel higiênico, folha dupla, picotado biodegradável, rolo 10cmx260m 100% celulose virgem, branca, alto poder de absorção, classificação classe 1, semelhante à Kimberly-Clark, Softpaper, Indaial , Propaper</t>
  </si>
  <si>
    <t>Pacote c/ 8  unid.</t>
  </si>
  <si>
    <t>Papel Higiênico, folha dupla, 100% celulose virgem, cor
branca, premium, macio embalagem com 4 rolos com
30m x 10 cm cada.</t>
  </si>
  <si>
    <t>Pacote c/ 4 unid.</t>
  </si>
  <si>
    <t>Papel toalha entre folha branco de 1ª qualidade 100% celulose virgem, 20x21, 02 dobras, sem odor, gramatura mínima 24 g/m2 (nc papeis, selecto ou similar)</t>
  </si>
  <si>
    <t>Sabão em barra c/glicerina, 200 gramas</t>
  </si>
  <si>
    <t>Pacote com 1000 folhas</t>
  </si>
  <si>
    <t>Saponáceo em pó - 300 grs</t>
  </si>
  <si>
    <t>Balde material plástico reciclado, com alça de metal. 12 ou 15 litros</t>
  </si>
  <si>
    <t>Pá para lixo coletora cabo longo</t>
  </si>
  <si>
    <t>Rodo de borracha dupla reforçado de 40 cm</t>
  </si>
  <si>
    <t>Rodo de borracha dupla reforçado de 60 cm</t>
  </si>
  <si>
    <t>Rodo de mão de 25 cm para limpeza de vidros (rodo dobrável)</t>
  </si>
  <si>
    <t>Vassoura de palha com cabo</t>
  </si>
  <si>
    <t>Vassoura de teto, 2 metros</t>
  </si>
  <si>
    <t>Vassoura de pelo de 60 cm</t>
  </si>
  <si>
    <r>
      <t>Carrinho funcional completo – descrição aproximada: conjunto doblô-removível, balde, carro, haste, refil mop, placa de sinalização piso molhado, pá pop, conj. Mop Pó bolsa coleta de lixo, organizadores para acessórios</t>
    </r>
    <r>
      <rPr>
        <sz val="11"/>
        <color rgb="FF000000"/>
        <rFont val="Calibri"/>
        <family val="2"/>
        <scheme val="minor"/>
      </rPr>
      <t xml:space="preserve"> organizadores para acessórios</t>
    </r>
  </si>
  <si>
    <t>Extensão elétrica cabo mínimo 30 metros com tomada dupla</t>
  </si>
  <si>
    <t>Enceradeira industrial 350 mm com as escovas e demais acessórios e insumos necessários ao seu perfeito funcionamento - 220v e insumos necessários para seu perfeito funcionamento.</t>
  </si>
  <si>
    <t>Escada de alumínio tipo cavalete c/ 7 degraus</t>
  </si>
  <si>
    <t>Mangueira com adaptadores para torneira (50m de comprimento) 3/4</t>
  </si>
  <si>
    <t>Mangueira com adaptadores para torneira (30m de comprimento) 3/4</t>
  </si>
  <si>
    <t>Lavadora de alta pressão - (MIN. DE 1600 PSI -  MIN. VAZÃO 400L/h - 220W)</t>
  </si>
  <si>
    <t>Álcool gel - 70%</t>
  </si>
  <si>
    <t>CGU/TO.</t>
  </si>
  <si>
    <t>SPU/TO.</t>
  </si>
  <si>
    <t>Local</t>
  </si>
  <si>
    <t>Servente de Limpeza Palmas - 44 hs</t>
  </si>
  <si>
    <t xml:space="preserve"> CCT 2021/2021 - NÚMERO DE REGISTRO NO MTE: TO000011/2021</t>
  </si>
  <si>
    <t>1º/01/2021</t>
  </si>
  <si>
    <t>Valor Anual</t>
  </si>
  <si>
    <t>Recomendação de uso para pessoas assintomáticas emitida pela Organização Mundial da Saúde (OMS) em decorrência da pandemia de COVID-19. Poderá haver supressão desse custo a qualquer tempo caso a orientação para uso da máscara seja alterada.</t>
  </si>
  <si>
    <t>Valor proporcional (Cláusula vigésima segunda da CCT): (salário integral / 220) x 125. A jornada de 25h/semanais equivale a 125 horas mensais.</t>
  </si>
  <si>
    <t>Cláusula Quarta TA CCT de Limpeza 2021/2021</t>
  </si>
  <si>
    <t>Cláusula Quarta, Parágrafo 2º  TA CCT de Limpeza 2021/2021</t>
  </si>
  <si>
    <t>* Conforme o Parágrafo 3º, Cláusula Décima da CCT, será descontado o valor de R$19,80 por falta, justificada ou não.</t>
  </si>
  <si>
    <t>Cláusula Quinta, Parágrafo 2º  do TA  CCT 2021/2021, Registro no MTE: TO000011/2021.</t>
  </si>
  <si>
    <t>Salário base de Tocantins conforme TA CCT 2021/2021, Registro no MTE: TO000011/2021.</t>
  </si>
  <si>
    <t>Cláusula Décima Segunda, parágrafo primeiro da CCT 2020/2021, Registro no MTE: TO000012/2020.</t>
  </si>
  <si>
    <t>Utilizou-se para o cálculo do valor estimado o percentual previsto no Caderno Técnico de Limpeza - Tocantins 2019</t>
  </si>
  <si>
    <r>
      <t xml:space="preserve"> Utilizou-se como referência o valor máximo previsto para os serviços de limpeza, conforme doc. </t>
    </r>
    <r>
      <rPr>
        <sz val="11"/>
        <rFont val="Calibri"/>
        <family val="2"/>
        <scheme val="minor"/>
      </rPr>
      <t>SEI nº 13096813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 Caderno Técnico de Limpeza - Tocantins 2019.</t>
    </r>
  </si>
  <si>
    <t>25 horas</t>
  </si>
  <si>
    <t>44 horas</t>
  </si>
  <si>
    <t>Quantitativo de Postos a Contratar:</t>
  </si>
  <si>
    <t>VALOR TOTAL MENSAL</t>
  </si>
  <si>
    <t>Qtde</t>
  </si>
  <si>
    <t>Total Item</t>
  </si>
  <si>
    <t>TOTAL MATERIAL MENSAL + MATERIAL SEMESTRAL (POR ÓRGÃO)</t>
  </si>
  <si>
    <t>VALOR TOTAL POR ÓRGÃO (Valor Semestral/6)</t>
  </si>
  <si>
    <t>Valor Semestral/6</t>
  </si>
  <si>
    <t>3# Serv de Limpeza CGU-TO - 25 hs</t>
  </si>
  <si>
    <t>4# Serv de Limpeza SPU-TO - 44 hs</t>
  </si>
  <si>
    <t>Materiais</t>
  </si>
  <si>
    <t>Equipamentos</t>
  </si>
  <si>
    <t xml:space="preserve">Valor Unitário </t>
  </si>
  <si>
    <r>
      <t xml:space="preserve">Materiais </t>
    </r>
    <r>
      <rPr>
        <sz val="11"/>
        <color rgb="FFFF0000"/>
        <rFont val="Calibri"/>
        <family val="2"/>
        <scheme val="minor"/>
      </rPr>
      <t>(vide memória de cálculo)</t>
    </r>
  </si>
  <si>
    <r>
      <t xml:space="preserve">Equipamentos </t>
    </r>
    <r>
      <rPr>
        <sz val="11"/>
        <color rgb="FFFF0000"/>
        <rFont val="Calibri"/>
        <family val="2"/>
        <scheme val="minor"/>
      </rPr>
      <t>(vide memória de cálculo)</t>
    </r>
  </si>
  <si>
    <t>Valor Total</t>
  </si>
  <si>
    <t>VALOR TOTAL POR ÓRGÃO</t>
  </si>
  <si>
    <t>VALOR TOTAL POR ÓRGÃO/VIDA ÚTIL</t>
  </si>
  <si>
    <t>Placas sinalizadoras dobráveis e compactas (sendo 4 c/alerta p/ piso molhado escrito e 2 c/alerta banheiro fora de uso).</t>
  </si>
  <si>
    <t>TOCATINS (Cláusula Décima da CCT 2021/2021, Registro no TEM)</t>
  </si>
  <si>
    <t>Valor Global (30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</si>
</sst>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R$&quot;\ #,##0.00;[Red]&quot;R$&quot;\ #,##0.00"/>
    <numFmt numFmtId="165" formatCode="_(&quot;R$ &quot;* #,##0.00_);_(&quot;R$ &quot;* \(#,##0.00\);_(&quot;R$ &quot;* &quot;-&quot;??_);_(@_)"/>
    <numFmt numFmtId="166" formatCode="[$-416]d\-mmm;@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\ #,##0.00"/>
    <numFmt numFmtId="170" formatCode="0.00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color rgb="FFFF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6"/>
        <bgColor rgb="FFBFBFBF"/>
      </patternFill>
    </fill>
    <fill>
      <patternFill patternType="solid">
        <fgColor rgb="FFFFFF00"/>
        <bgColor rgb="FFB4C7E7"/>
      </patternFill>
    </fill>
    <fill>
      <patternFill patternType="solid">
        <fgColor rgb="FF92D050"/>
        <bgColor indexed="64"/>
      </patternFill>
    </fill>
    <fill>
      <patternFill patternType="solid">
        <fgColor rgb="FFDAE3F3"/>
        <bgColor rgb="FFDAE3F3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34998626667073579"/>
        <bgColor rgb="FFB4C7E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2" fillId="0" borderId="0" applyFill="0" applyBorder="0" applyAlignment="0" applyProtection="0"/>
    <xf numFmtId="9" fontId="20" fillId="0" borderId="0" applyFont="0" applyFill="0" applyBorder="0" applyAlignment="0" applyProtection="0"/>
  </cellStyleXfs>
  <cellXfs count="38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distributed"/>
    </xf>
    <xf numFmtId="0" fontId="0" fillId="0" borderId="1" xfId="0" quotePrefix="1" applyBorder="1" applyAlignment="1">
      <alignment horizontal="center"/>
    </xf>
    <xf numFmtId="2" fontId="0" fillId="0" borderId="1" xfId="0" applyNumberFormat="1" applyBorder="1"/>
    <xf numFmtId="0" fontId="0" fillId="0" borderId="0" xfId="0"/>
    <xf numFmtId="0" fontId="0" fillId="0" borderId="0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11" borderId="1" xfId="0" applyFill="1" applyBorder="1"/>
    <xf numFmtId="0" fontId="0" fillId="11" borderId="3" xfId="0" applyFill="1" applyBorder="1" applyAlignment="1"/>
    <xf numFmtId="0" fontId="0" fillId="11" borderId="4" xfId="0" applyFill="1" applyBorder="1" applyAlignment="1"/>
    <xf numFmtId="0" fontId="0" fillId="11" borderId="5" xfId="0" applyFill="1" applyBorder="1" applyAlignment="1"/>
    <xf numFmtId="0" fontId="0" fillId="0" borderId="0" xfId="0"/>
    <xf numFmtId="165" fontId="8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165" fontId="8" fillId="0" borderId="0" xfId="2" applyFont="1" applyFill="1" applyBorder="1" applyAlignment="1" applyProtection="1">
      <alignment vertical="center"/>
    </xf>
    <xf numFmtId="3" fontId="8" fillId="0" borderId="0" xfId="1" applyNumberFormat="1" applyFont="1" applyFill="1" applyBorder="1" applyAlignment="1">
      <alignment horizontal="center" vertical="center"/>
    </xf>
    <xf numFmtId="169" fontId="0" fillId="0" borderId="0" xfId="0" applyNumberFormat="1" applyBorder="1" applyAlignment="1">
      <alignment horizontal="center"/>
    </xf>
    <xf numFmtId="0" fontId="0" fillId="0" borderId="0" xfId="0"/>
    <xf numFmtId="0" fontId="5" fillId="6" borderId="1" xfId="1" applyFont="1" applyFill="1" applyBorder="1" applyAlignment="1">
      <alignment horizontal="center" vertical="center"/>
    </xf>
    <xf numFmtId="10" fontId="5" fillId="6" borderId="1" xfId="3" applyNumberFormat="1" applyFont="1" applyFill="1" applyBorder="1" applyAlignment="1" applyProtection="1">
      <alignment horizontal="left" vertical="center"/>
    </xf>
    <xf numFmtId="165" fontId="5" fillId="6" borderId="1" xfId="2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left" vertical="center"/>
    </xf>
    <xf numFmtId="165" fontId="8" fillId="3" borderId="1" xfId="2" applyFont="1" applyFill="1" applyBorder="1" applyAlignment="1" applyProtection="1">
      <alignment horizontal="left" vertical="center"/>
    </xf>
    <xf numFmtId="10" fontId="7" fillId="3" borderId="1" xfId="3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/>
    </xf>
    <xf numFmtId="0" fontId="6" fillId="6" borderId="4" xfId="1" applyFont="1" applyFill="1" applyBorder="1" applyAlignment="1">
      <alignment horizontal="left" vertical="center"/>
    </xf>
    <xf numFmtId="0" fontId="6" fillId="6" borderId="5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167" fontId="8" fillId="4" borderId="1" xfId="2" applyNumberFormat="1" applyFont="1" applyFill="1" applyBorder="1" applyAlignment="1" applyProtection="1">
      <alignment horizontal="left" vertical="center"/>
    </xf>
    <xf numFmtId="167" fontId="8" fillId="10" borderId="1" xfId="2" applyNumberFormat="1" applyFont="1" applyFill="1" applyBorder="1" applyAlignment="1" applyProtection="1">
      <alignment horizontal="left" vertical="center"/>
    </xf>
    <xf numFmtId="167" fontId="7" fillId="5" borderId="1" xfId="2" applyNumberFormat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10" fontId="6" fillId="6" borderId="1" xfId="3" applyNumberFormat="1" applyFont="1" applyFill="1" applyBorder="1" applyAlignment="1" applyProtection="1">
      <alignment horizontal="center" vertical="center"/>
    </xf>
    <xf numFmtId="165" fontId="6" fillId="3" borderId="1" xfId="2" applyFont="1" applyFill="1" applyBorder="1" applyAlignment="1" applyProtection="1">
      <alignment horizontal="left" vertical="center"/>
    </xf>
    <xf numFmtId="170" fontId="6" fillId="6" borderId="1" xfId="3" applyNumberFormat="1" applyFont="1" applyFill="1" applyBorder="1" applyAlignment="1" applyProtection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167" fontId="7" fillId="4" borderId="1" xfId="2" applyNumberFormat="1" applyFont="1" applyFill="1" applyBorder="1" applyAlignment="1" applyProtection="1">
      <alignment horizontal="left" vertical="center"/>
    </xf>
    <xf numFmtId="10" fontId="6" fillId="3" borderId="1" xfId="3" applyNumberFormat="1" applyFont="1" applyFill="1" applyBorder="1" applyAlignment="1" applyProtection="1">
      <alignment horizontal="center" vertical="center"/>
    </xf>
    <xf numFmtId="0" fontId="6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center"/>
    </xf>
    <xf numFmtId="10" fontId="6" fillId="7" borderId="1" xfId="3" applyNumberFormat="1" applyFont="1" applyFill="1" applyBorder="1" applyAlignment="1" applyProtection="1">
      <alignment horizontal="center" vertical="center"/>
    </xf>
    <xf numFmtId="10" fontId="5" fillId="6" borderId="1" xfId="3" applyNumberFormat="1" applyFont="1" applyFill="1" applyBorder="1" applyAlignment="1" applyProtection="1">
      <alignment horizontal="center" vertical="center"/>
    </xf>
    <xf numFmtId="165" fontId="5" fillId="6" borderId="1" xfId="2" applyFont="1" applyFill="1" applyBorder="1" applyAlignment="1" applyProtection="1">
      <alignment horizontal="left" vertical="center"/>
    </xf>
    <xf numFmtId="0" fontId="6" fillId="6" borderId="5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65" fontId="6" fillId="7" borderId="5" xfId="2" applyFont="1" applyFill="1" applyBorder="1" applyAlignment="1" applyProtection="1">
      <alignment horizontal="left" vertical="center"/>
    </xf>
    <xf numFmtId="0" fontId="5" fillId="6" borderId="9" xfId="1" applyFont="1" applyFill="1" applyBorder="1" applyAlignment="1">
      <alignment vertical="center"/>
    </xf>
    <xf numFmtId="165" fontId="6" fillId="3" borderId="5" xfId="2" applyFont="1" applyFill="1" applyBorder="1" applyAlignment="1" applyProtection="1">
      <alignment horizontal="left" vertical="center"/>
    </xf>
    <xf numFmtId="165" fontId="5" fillId="2" borderId="5" xfId="2" applyFont="1" applyFill="1" applyBorder="1" applyAlignment="1" applyProtection="1">
      <alignment horizontal="left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10" fontId="6" fillId="3" borderId="1" xfId="3" applyNumberFormat="1" applyFont="1" applyFill="1" applyBorder="1" applyAlignment="1">
      <alignment horizontal="center" vertical="center"/>
    </xf>
    <xf numFmtId="165" fontId="6" fillId="3" borderId="1" xfId="5" applyFont="1" applyFill="1" applyBorder="1" applyAlignment="1">
      <alignment horizontal="left" vertical="center"/>
    </xf>
    <xf numFmtId="10" fontId="6" fillId="6" borderId="1" xfId="3" applyNumberFormat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10" fontId="5" fillId="2" borderId="1" xfId="3" applyNumberFormat="1" applyFont="1" applyFill="1" applyBorder="1" applyAlignment="1" applyProtection="1">
      <alignment horizontal="left" vertical="center"/>
    </xf>
    <xf numFmtId="165" fontId="6" fillId="6" borderId="1" xfId="5" applyFont="1" applyFill="1" applyBorder="1" applyAlignment="1">
      <alignment horizontal="left" vertical="center"/>
    </xf>
    <xf numFmtId="165" fontId="6" fillId="6" borderId="1" xfId="2" applyFont="1" applyFill="1" applyBorder="1" applyAlignment="1" applyProtection="1">
      <alignment horizontal="left" vertical="center"/>
    </xf>
    <xf numFmtId="165" fontId="6" fillId="2" borderId="1" xfId="5" applyFont="1" applyFill="1" applyBorder="1" applyAlignment="1">
      <alignment horizontal="left" vertical="center"/>
    </xf>
    <xf numFmtId="0" fontId="6" fillId="6" borderId="3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center" vertical="center"/>
    </xf>
    <xf numFmtId="165" fontId="6" fillId="7" borderId="1" xfId="2" applyFont="1" applyFill="1" applyBorder="1" applyAlignment="1" applyProtection="1">
      <alignment horizontal="left" vertical="center"/>
    </xf>
    <xf numFmtId="165" fontId="5" fillId="2" borderId="1" xfId="2" applyFont="1" applyFill="1" applyBorder="1" applyAlignment="1" applyProtection="1">
      <alignment horizontal="left" vertical="center"/>
    </xf>
    <xf numFmtId="10" fontId="8" fillId="7" borderId="1" xfId="3" applyNumberFormat="1" applyFont="1" applyFill="1" applyBorder="1" applyAlignment="1" applyProtection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165" fontId="7" fillId="2" borderId="1" xfId="2" applyFont="1" applyFill="1" applyBorder="1" applyAlignment="1" applyProtection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165" fontId="5" fillId="3" borderId="1" xfId="2" applyFont="1" applyFill="1" applyBorder="1" applyAlignment="1" applyProtection="1">
      <alignment horizontal="left" vertical="center"/>
    </xf>
    <xf numFmtId="165" fontId="5" fillId="8" borderId="1" xfId="2" applyFont="1" applyFill="1" applyBorder="1" applyAlignment="1" applyProtection="1">
      <alignment horizontal="left" vertical="center"/>
    </xf>
    <xf numFmtId="167" fontId="8" fillId="9" borderId="1" xfId="2" applyNumberFormat="1" applyFont="1" applyFill="1" applyBorder="1" applyAlignment="1" applyProtection="1">
      <alignment horizontal="left" vertical="center"/>
    </xf>
    <xf numFmtId="10" fontId="8" fillId="7" borderId="1" xfId="1" applyNumberFormat="1" applyFont="1" applyFill="1" applyBorder="1" applyAlignment="1">
      <alignment horizontal="center" vertical="center"/>
    </xf>
    <xf numFmtId="170" fontId="6" fillId="7" borderId="1" xfId="3" applyNumberFormat="1" applyFont="1" applyFill="1" applyBorder="1" applyAlignment="1" applyProtection="1">
      <alignment horizontal="center" vertical="center"/>
    </xf>
    <xf numFmtId="169" fontId="0" fillId="0" borderId="1" xfId="0" applyNumberFormat="1" applyBorder="1"/>
    <xf numFmtId="0" fontId="0" fillId="0" borderId="0" xfId="0" applyBorder="1"/>
    <xf numFmtId="169" fontId="0" fillId="0" borderId="0" xfId="0" applyNumberFormat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/>
    <xf numFmtId="4" fontId="0" fillId="0" borderId="0" xfId="0" applyNumberFormat="1" applyBorder="1"/>
    <xf numFmtId="2" fontId="0" fillId="0" borderId="0" xfId="0" applyNumberFormat="1" applyBorder="1"/>
    <xf numFmtId="0" fontId="0" fillId="0" borderId="1" xfId="0" applyFill="1" applyBorder="1" applyAlignment="1"/>
    <xf numFmtId="169" fontId="0" fillId="0" borderId="1" xfId="0" applyNumberFormat="1" applyFill="1" applyBorder="1"/>
    <xf numFmtId="10" fontId="0" fillId="0" borderId="0" xfId="0" applyNumberFormat="1"/>
    <xf numFmtId="169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0" xfId="0" applyFill="1" applyBorder="1" applyAlignment="1">
      <alignment horizontal="center" vertical="distributed"/>
    </xf>
    <xf numFmtId="2" fontId="0" fillId="0" borderId="0" xfId="0" applyNumberFormat="1" applyFill="1" applyBorder="1"/>
    <xf numFmtId="2" fontId="0" fillId="0" borderId="0" xfId="0" quotePrefix="1" applyNumberForma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/>
    <xf numFmtId="0" fontId="16" fillId="0" borderId="0" xfId="0" applyFont="1" applyFill="1" applyBorder="1" applyAlignment="1"/>
    <xf numFmtId="0" fontId="0" fillId="0" borderId="14" xfId="0" applyBorder="1" applyAlignment="1">
      <alignment horizontal="center"/>
    </xf>
    <xf numFmtId="165" fontId="6" fillId="3" borderId="0" xfId="2" applyFont="1" applyFill="1" applyBorder="1" applyAlignment="1" applyProtection="1">
      <alignment vertical="center" wrapText="1"/>
    </xf>
    <xf numFmtId="9" fontId="0" fillId="0" borderId="0" xfId="0" applyNumberFormat="1" applyBorder="1" applyAlignment="1">
      <alignment horizontal="center"/>
    </xf>
    <xf numFmtId="165" fontId="6" fillId="0" borderId="0" xfId="2" applyFont="1" applyFill="1" applyBorder="1" applyAlignment="1" applyProtection="1">
      <alignment horizontal="left" vertical="center"/>
    </xf>
    <xf numFmtId="165" fontId="5" fillId="0" borderId="0" xfId="2" applyFont="1" applyFill="1" applyBorder="1" applyAlignment="1" applyProtection="1">
      <alignment horizontal="left" vertical="center"/>
    </xf>
    <xf numFmtId="165" fontId="6" fillId="3" borderId="0" xfId="5" applyFont="1" applyFill="1" applyBorder="1" applyAlignment="1">
      <alignment horizontal="left" vertical="center"/>
    </xf>
    <xf numFmtId="165" fontId="6" fillId="6" borderId="0" xfId="5" applyFont="1" applyFill="1" applyBorder="1" applyAlignment="1">
      <alignment vertical="center"/>
    </xf>
    <xf numFmtId="43" fontId="8" fillId="3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0" fontId="6" fillId="0" borderId="3" xfId="7" applyNumberFormat="1" applyFont="1" applyBorder="1" applyAlignment="1">
      <alignment horizontal="center" vertical="center"/>
    </xf>
    <xf numFmtId="10" fontId="6" fillId="0" borderId="1" xfId="7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/>
    <xf numFmtId="0" fontId="0" fillId="0" borderId="1" xfId="0" applyBorder="1" applyAlignment="1"/>
    <xf numFmtId="0" fontId="0" fillId="2" borderId="1" xfId="0" applyFill="1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6" fillId="19" borderId="1" xfId="1" applyFont="1" applyFill="1" applyBorder="1" applyAlignment="1">
      <alignment vertical="center"/>
    </xf>
    <xf numFmtId="165" fontId="16" fillId="0" borderId="0" xfId="0" applyNumberFormat="1" applyFont="1" applyFill="1" applyBorder="1"/>
    <xf numFmtId="43" fontId="16" fillId="0" borderId="0" xfId="0" applyNumberFormat="1" applyFont="1" applyFill="1" applyBorder="1"/>
    <xf numFmtId="0" fontId="16" fillId="18" borderId="1" xfId="0" applyFont="1" applyFill="1" applyBorder="1"/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4" xfId="1" applyFont="1" applyFill="1" applyBorder="1" applyAlignment="1">
      <alignment horizontal="left" vertical="center"/>
    </xf>
    <xf numFmtId="0" fontId="6" fillId="6" borderId="5" xfId="1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/>
    <xf numFmtId="164" fontId="0" fillId="0" borderId="5" xfId="0" applyNumberFormat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164" fontId="0" fillId="0" borderId="1" xfId="0" applyNumberFormat="1" applyBorder="1" applyAlignment="1"/>
    <xf numFmtId="169" fontId="0" fillId="0" borderId="0" xfId="0" applyNumberFormat="1" applyBorder="1" applyAlignment="1"/>
    <xf numFmtId="169" fontId="0" fillId="0" borderId="3" xfId="0" applyNumberFormat="1" applyBorder="1" applyAlignment="1"/>
    <xf numFmtId="0" fontId="2" fillId="0" borderId="14" xfId="0" applyFont="1" applyBorder="1"/>
    <xf numFmtId="0" fontId="0" fillId="2" borderId="14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164" fontId="0" fillId="20" borderId="1" xfId="0" applyNumberFormat="1" applyFill="1" applyBorder="1" applyAlignment="1">
      <alignment horizontal="center"/>
    </xf>
    <xf numFmtId="169" fontId="0" fillId="20" borderId="1" xfId="0" applyNumberFormat="1" applyFill="1" applyBorder="1" applyAlignment="1"/>
    <xf numFmtId="169" fontId="0" fillId="20" borderId="1" xfId="0" applyNumberFormat="1" applyFill="1" applyBorder="1" applyAlignment="1">
      <alignment horizontal="center"/>
    </xf>
    <xf numFmtId="164" fontId="0" fillId="0" borderId="0" xfId="0" applyNumberFormat="1" applyBorder="1" applyAlignment="1"/>
    <xf numFmtId="1" fontId="0" fillId="0" borderId="1" xfId="0" applyNumberFormat="1" applyBorder="1" applyAlignment="1"/>
    <xf numFmtId="1" fontId="0" fillId="20" borderId="1" xfId="0" applyNumberFormat="1" applyFill="1" applyBorder="1" applyAlignment="1"/>
    <xf numFmtId="164" fontId="0" fillId="20" borderId="1" xfId="0" applyNumberFormat="1" applyFill="1" applyBorder="1" applyAlignment="1"/>
    <xf numFmtId="0" fontId="0" fillId="20" borderId="14" xfId="0" applyFill="1" applyBorder="1" applyAlignment="1">
      <alignment horizontal="center"/>
    </xf>
    <xf numFmtId="164" fontId="0" fillId="20" borderId="5" xfId="0" applyNumberFormat="1" applyFill="1" applyBorder="1" applyAlignment="1"/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3" fillId="1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0" borderId="3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0" borderId="7" xfId="0" applyBorder="1" applyAlignment="1">
      <alignment horizontal="center" vertical="justify"/>
    </xf>
    <xf numFmtId="0" fontId="0" fillId="0" borderId="24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0" fillId="0" borderId="1" xfId="0" applyBorder="1" applyAlignment="1">
      <alignment horizontal="left" vertical="justify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justify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 vertical="justify" wrapText="1"/>
    </xf>
    <xf numFmtId="0" fontId="0" fillId="20" borderId="1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0" borderId="4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9" fontId="0" fillId="0" borderId="1" xfId="0" applyNumberFormat="1" applyBorder="1" applyAlignment="1">
      <alignment horizontal="center"/>
    </xf>
    <xf numFmtId="0" fontId="16" fillId="12" borderId="16" xfId="0" applyFont="1" applyFill="1" applyBorder="1" applyAlignment="1">
      <alignment horizontal="center"/>
    </xf>
    <xf numFmtId="0" fontId="17" fillId="12" borderId="19" xfId="0" applyFont="1" applyFill="1" applyBorder="1" applyAlignment="1">
      <alignment horizontal="left"/>
    </xf>
    <xf numFmtId="0" fontId="17" fillId="12" borderId="18" xfId="0" applyFont="1" applyFill="1" applyBorder="1" applyAlignment="1">
      <alignment horizontal="left"/>
    </xf>
    <xf numFmtId="0" fontId="17" fillId="12" borderId="20" xfId="0" applyFont="1" applyFill="1" applyBorder="1" applyAlignment="1">
      <alignment horizontal="left"/>
    </xf>
    <xf numFmtId="0" fontId="17" fillId="12" borderId="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6" xfId="0" applyFont="1" applyBorder="1" applyAlignment="1">
      <alignment horizontal="center"/>
    </xf>
    <xf numFmtId="169" fontId="0" fillId="15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9" fontId="0" fillId="0" borderId="3" xfId="0" applyNumberFormat="1" applyBorder="1" applyAlignment="1">
      <alignment horizontal="center"/>
    </xf>
    <xf numFmtId="0" fontId="17" fillId="16" borderId="1" xfId="0" applyFont="1" applyFill="1" applyBorder="1" applyAlignment="1">
      <alignment horizontal="left"/>
    </xf>
    <xf numFmtId="0" fontId="17" fillId="16" borderId="1" xfId="0" applyFont="1" applyFill="1" applyBorder="1" applyAlignment="1">
      <alignment horizontal="justify" vertical="justify"/>
    </xf>
    <xf numFmtId="0" fontId="0" fillId="11" borderId="1" xfId="0" applyFill="1" applyBorder="1" applyAlignment="1">
      <alignment horizontal="left"/>
    </xf>
    <xf numFmtId="0" fontId="0" fillId="11" borderId="1" xfId="0" applyFill="1" applyBorder="1" applyAlignment="1">
      <alignment horizontal="center"/>
    </xf>
    <xf numFmtId="169" fontId="0" fillId="11" borderId="3" xfId="0" applyNumberFormat="1" applyFill="1" applyBorder="1" applyAlignment="1">
      <alignment horizontal="center"/>
    </xf>
    <xf numFmtId="169" fontId="0" fillId="11" borderId="5" xfId="0" applyNumberFormat="1" applyFill="1" applyBorder="1" applyAlignment="1">
      <alignment horizontal="center"/>
    </xf>
    <xf numFmtId="169" fontId="0" fillId="11" borderId="1" xfId="0" applyNumberFormat="1" applyFill="1" applyBorder="1" applyAlignment="1">
      <alignment horizontal="center"/>
    </xf>
    <xf numFmtId="0" fontId="16" fillId="13" borderId="17" xfId="0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16" fillId="13" borderId="2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justify"/>
    </xf>
    <xf numFmtId="0" fontId="16" fillId="13" borderId="18" xfId="0" applyFont="1" applyFill="1" applyBorder="1" applyAlignment="1">
      <alignment horizontal="center" vertical="center"/>
    </xf>
    <xf numFmtId="0" fontId="16" fillId="1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169" fontId="0" fillId="0" borderId="0" xfId="0" applyNumberFormat="1" applyFill="1" applyBorder="1" applyAlignment="1">
      <alignment horizontal="center"/>
    </xf>
    <xf numFmtId="0" fontId="19" fillId="0" borderId="15" xfId="0" applyFont="1" applyBorder="1" applyAlignment="1">
      <alignment horizontal="left"/>
    </xf>
    <xf numFmtId="169" fontId="17" fillId="14" borderId="15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left" vertical="center"/>
    </xf>
    <xf numFmtId="0" fontId="5" fillId="8" borderId="3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18" borderId="1" xfId="0" applyFont="1" applyFill="1" applyBorder="1" applyAlignment="1">
      <alignment horizontal="right"/>
    </xf>
    <xf numFmtId="0" fontId="10" fillId="6" borderId="3" xfId="1" applyFont="1" applyFill="1" applyBorder="1" applyAlignment="1">
      <alignment horizontal="left" vertical="center"/>
    </xf>
    <xf numFmtId="0" fontId="10" fillId="6" borderId="4" xfId="1" applyFont="1" applyFill="1" applyBorder="1" applyAlignment="1">
      <alignment horizontal="left" vertical="center"/>
    </xf>
    <xf numFmtId="0" fontId="10" fillId="6" borderId="5" xfId="1" applyFont="1" applyFill="1" applyBorder="1" applyAlignment="1">
      <alignment horizontal="left" vertical="center"/>
    </xf>
    <xf numFmtId="0" fontId="8" fillId="6" borderId="3" xfId="1" applyFont="1" applyFill="1" applyBorder="1" applyAlignment="1">
      <alignment horizontal="left" vertical="center"/>
    </xf>
    <xf numFmtId="0" fontId="8" fillId="6" borderId="4" xfId="1" applyFont="1" applyFill="1" applyBorder="1" applyAlignment="1">
      <alignment horizontal="left" vertical="center"/>
    </xf>
    <xf numFmtId="0" fontId="8" fillId="6" borderId="5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center"/>
    </xf>
    <xf numFmtId="0" fontId="6" fillId="6" borderId="5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left" vertical="center"/>
    </xf>
    <xf numFmtId="0" fontId="7" fillId="6" borderId="4" xfId="1" applyFont="1" applyFill="1" applyBorder="1" applyAlignment="1">
      <alignment horizontal="left" vertical="center"/>
    </xf>
    <xf numFmtId="0" fontId="7" fillId="6" borderId="5" xfId="1" applyFont="1" applyFill="1" applyBorder="1" applyAlignment="1">
      <alignment horizontal="left" vertical="center"/>
    </xf>
    <xf numFmtId="0" fontId="9" fillId="6" borderId="3" xfId="1" applyFont="1" applyFill="1" applyBorder="1" applyAlignment="1">
      <alignment horizontal="left" vertical="center"/>
    </xf>
    <xf numFmtId="0" fontId="9" fillId="6" borderId="4" xfId="1" applyFont="1" applyFill="1" applyBorder="1" applyAlignment="1">
      <alignment horizontal="left" vertical="center"/>
    </xf>
    <xf numFmtId="0" fontId="9" fillId="6" borderId="5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horizontal="left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5" fillId="6" borderId="3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5" fillId="6" borderId="5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left" vertical="center" wrapText="1"/>
    </xf>
    <xf numFmtId="0" fontId="6" fillId="6" borderId="5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165" fontId="18" fillId="7" borderId="3" xfId="2" applyFont="1" applyFill="1" applyBorder="1" applyAlignment="1" applyProtection="1">
      <alignment horizontal="center" vertical="center"/>
    </xf>
    <xf numFmtId="165" fontId="18" fillId="7" borderId="5" xfId="2" applyFont="1" applyFill="1" applyBorder="1" applyAlignment="1" applyProtection="1">
      <alignment horizontal="center" vertical="center"/>
    </xf>
    <xf numFmtId="166" fontId="6" fillId="7" borderId="3" xfId="1" applyNumberFormat="1" applyFont="1" applyFill="1" applyBorder="1" applyAlignment="1">
      <alignment horizontal="center" vertical="center"/>
    </xf>
    <xf numFmtId="166" fontId="6" fillId="7" borderId="5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165" fontId="6" fillId="7" borderId="3" xfId="2" applyFont="1" applyFill="1" applyBorder="1" applyAlignment="1" applyProtection="1">
      <alignment horizontal="center" vertical="center"/>
    </xf>
    <xf numFmtId="165" fontId="6" fillId="7" borderId="5" xfId="2" applyFont="1" applyFill="1" applyBorder="1" applyAlignment="1" applyProtection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6" fillId="7" borderId="3" xfId="1" applyNumberFormat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top"/>
    </xf>
    <xf numFmtId="0" fontId="5" fillId="6" borderId="4" xfId="1" applyFont="1" applyFill="1" applyBorder="1" applyAlignment="1">
      <alignment horizontal="center" vertical="top"/>
    </xf>
    <xf numFmtId="0" fontId="5" fillId="6" borderId="5" xfId="1" applyFont="1" applyFill="1" applyBorder="1" applyAlignment="1">
      <alignment horizontal="center" vertical="top"/>
    </xf>
    <xf numFmtId="0" fontId="5" fillId="6" borderId="3" xfId="1" applyFont="1" applyFill="1" applyBorder="1" applyAlignment="1">
      <alignment horizontal="center" vertical="top" wrapText="1"/>
    </xf>
    <xf numFmtId="0" fontId="5" fillId="6" borderId="5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4" fontId="6" fillId="3" borderId="3" xfId="1" applyNumberFormat="1" applyFont="1" applyFill="1" applyBorder="1" applyAlignment="1">
      <alignment horizontal="center" vertical="center"/>
    </xf>
    <xf numFmtId="14" fontId="6" fillId="3" borderId="4" xfId="1" applyNumberFormat="1" applyFont="1" applyFill="1" applyBorder="1" applyAlignment="1">
      <alignment horizontal="center" vertical="center"/>
    </xf>
    <xf numFmtId="14" fontId="6" fillId="3" borderId="5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17" fontId="6" fillId="3" borderId="3" xfId="1" applyNumberFormat="1" applyFont="1" applyFill="1" applyBorder="1" applyAlignment="1">
      <alignment horizontal="center" vertical="center"/>
    </xf>
    <xf numFmtId="17" fontId="6" fillId="3" borderId="4" xfId="1" applyNumberFormat="1" applyFont="1" applyFill="1" applyBorder="1" applyAlignment="1">
      <alignment horizontal="center" vertical="center"/>
    </xf>
    <xf numFmtId="17" fontId="6" fillId="3" borderId="5" xfId="1" applyNumberFormat="1" applyFont="1" applyFill="1" applyBorder="1" applyAlignment="1">
      <alignment horizontal="center" vertical="center"/>
    </xf>
    <xf numFmtId="0" fontId="25" fillId="7" borderId="3" xfId="1" applyFont="1" applyFill="1" applyBorder="1" applyAlignment="1">
      <alignment horizontal="center" vertical="center" wrapText="1"/>
    </xf>
    <xf numFmtId="0" fontId="25" fillId="7" borderId="4" xfId="1" applyFont="1" applyFill="1" applyBorder="1" applyAlignment="1">
      <alignment horizontal="center" vertical="center" wrapText="1"/>
    </xf>
    <xf numFmtId="0" fontId="25" fillId="7" borderId="5" xfId="1" applyFont="1" applyFill="1" applyBorder="1" applyAlignment="1">
      <alignment horizontal="center" vertical="center" wrapText="1"/>
    </xf>
  </cellXfs>
  <cellStyles count="8">
    <cellStyle name="Moeda 2" xfId="2" xr:uid="{08115B60-9D26-4204-9132-95777EB6A319}"/>
    <cellStyle name="Moeda 3" xfId="5" xr:uid="{C28FF1AB-833F-4F82-8F28-24951F85C285}"/>
    <cellStyle name="Normal" xfId="0" builtinId="0"/>
    <cellStyle name="Normal 2" xfId="1" xr:uid="{2CD14D7B-2BA9-43D8-B923-4ED798B97A67}"/>
    <cellStyle name="Porcentagem" xfId="7" builtinId="5"/>
    <cellStyle name="Porcentagem 2" xfId="4" xr:uid="{F52C17A6-C587-48FB-B4BF-F0B6CE2CDE42}"/>
    <cellStyle name="Porcentagem 6" xfId="3" xr:uid="{64784F1C-1539-47A4-8127-81DBA3D3D9C1}"/>
    <cellStyle name="Vírgula 2" xfId="6" xr:uid="{B76D3783-2955-4A70-BCE6-F39B52F40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F665-8C08-45BB-ADB2-4062F64994A1}">
  <dimension ref="A1:T163"/>
  <sheetViews>
    <sheetView tabSelected="1" topLeftCell="A28" workbookViewId="0">
      <selection activeCell="I144" sqref="I144:J144"/>
    </sheetView>
  </sheetViews>
  <sheetFormatPr defaultRowHeight="14.4" x14ac:dyDescent="0.3"/>
  <cols>
    <col min="1" max="1" width="11.21875" bestFit="1" customWidth="1"/>
    <col min="2" max="2" width="16.5546875" customWidth="1"/>
    <col min="3" max="3" width="10.77734375" style="23" customWidth="1"/>
    <col min="4" max="4" width="10.77734375" customWidth="1"/>
    <col min="5" max="5" width="15.77734375" bestFit="1" customWidth="1"/>
    <col min="6" max="6" width="11.88671875" customWidth="1"/>
    <col min="7" max="7" width="13.6640625" customWidth="1"/>
    <col min="8" max="8" width="15.77734375" customWidth="1"/>
    <col min="9" max="9" width="11.6640625" customWidth="1"/>
    <col min="10" max="10" width="21" customWidth="1"/>
    <col min="12" max="12" width="17.5546875" customWidth="1"/>
    <col min="13" max="13" width="15.5546875" customWidth="1"/>
    <col min="15" max="15" width="15.6640625" customWidth="1"/>
  </cols>
  <sheetData>
    <row r="1" spans="1:11" x14ac:dyDescent="0.3">
      <c r="A1" s="201" t="s">
        <v>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 x14ac:dyDescent="0.3">
      <c r="A2" s="171" t="s">
        <v>3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1" x14ac:dyDescent="0.3">
      <c r="A3" s="1" t="s">
        <v>4</v>
      </c>
      <c r="B3" s="228"/>
      <c r="C3" s="228"/>
      <c r="D3" s="228"/>
      <c r="E3" s="228"/>
      <c r="F3" s="228"/>
      <c r="G3" s="171" t="s">
        <v>5</v>
      </c>
      <c r="H3" s="246" t="s">
        <v>6</v>
      </c>
      <c r="I3" s="246"/>
      <c r="J3" s="246"/>
    </row>
    <row r="4" spans="1:11" x14ac:dyDescent="0.3">
      <c r="A4" s="1" t="s">
        <v>0</v>
      </c>
      <c r="B4" s="245"/>
      <c r="C4" s="245"/>
      <c r="D4" s="245"/>
      <c r="E4" s="245"/>
      <c r="F4" s="245"/>
      <c r="G4" s="245"/>
      <c r="H4" s="245"/>
      <c r="I4" s="245"/>
      <c r="J4" s="245"/>
    </row>
    <row r="5" spans="1:11" x14ac:dyDescent="0.3">
      <c r="A5" s="1" t="s">
        <v>1</v>
      </c>
      <c r="B5" s="245"/>
      <c r="C5" s="245"/>
      <c r="D5" s="245"/>
      <c r="E5" s="245"/>
      <c r="F5" s="245"/>
      <c r="G5" s="245"/>
      <c r="H5" s="245"/>
      <c r="I5" s="245"/>
      <c r="J5" s="245"/>
      <c r="K5" s="145"/>
    </row>
    <row r="6" spans="1:11" x14ac:dyDescent="0.3">
      <c r="A6" s="1" t="s">
        <v>2</v>
      </c>
      <c r="B6" s="245"/>
      <c r="C6" s="245"/>
      <c r="D6" s="245"/>
      <c r="E6" s="245"/>
      <c r="F6" s="245"/>
      <c r="G6" s="245"/>
      <c r="H6" s="245"/>
      <c r="I6" s="245"/>
      <c r="J6" s="245"/>
      <c r="K6" s="145"/>
    </row>
    <row r="7" spans="1:11" x14ac:dyDescent="0.3">
      <c r="K7" s="145"/>
    </row>
    <row r="9" spans="1:11" x14ac:dyDescent="0.3">
      <c r="A9" s="201" t="s">
        <v>12</v>
      </c>
      <c r="B9" s="201"/>
      <c r="C9" s="201"/>
      <c r="D9" s="201"/>
      <c r="E9" s="201"/>
      <c r="F9" s="201"/>
      <c r="G9" s="201"/>
      <c r="H9" s="201"/>
      <c r="I9" s="201"/>
      <c r="J9" s="201"/>
    </row>
    <row r="10" spans="1:11" x14ac:dyDescent="0.3">
      <c r="A10" s="3" t="s">
        <v>242</v>
      </c>
      <c r="B10" s="192" t="s">
        <v>305</v>
      </c>
      <c r="C10" s="192"/>
      <c r="D10" s="192"/>
      <c r="E10" s="138" t="s">
        <v>11</v>
      </c>
      <c r="F10" s="3" t="s">
        <v>11</v>
      </c>
      <c r="G10" s="3" t="s">
        <v>8</v>
      </c>
      <c r="H10" s="3" t="s">
        <v>9</v>
      </c>
      <c r="I10" s="3" t="s">
        <v>309</v>
      </c>
      <c r="J10" s="135" t="s">
        <v>341</v>
      </c>
    </row>
    <row r="11" spans="1:11" ht="58.95" customHeight="1" x14ac:dyDescent="0.3">
      <c r="A11" s="2">
        <v>6</v>
      </c>
      <c r="B11" s="187" t="s">
        <v>303</v>
      </c>
      <c r="C11" s="188"/>
      <c r="D11" s="189"/>
      <c r="E11" s="138">
        <v>1</v>
      </c>
      <c r="F11" s="135" t="s">
        <v>320</v>
      </c>
      <c r="G11" s="3">
        <v>30</v>
      </c>
      <c r="H11" s="116">
        <f>'2#CUSTO POR M²'!I12</f>
        <v>2869.8588952876498</v>
      </c>
      <c r="I11" s="4">
        <f>H11*12</f>
        <v>34438.306743451802</v>
      </c>
      <c r="J11" s="4">
        <f>G11*H11</f>
        <v>86095.766858629489</v>
      </c>
    </row>
    <row r="12" spans="1:11" ht="58.95" customHeight="1" x14ac:dyDescent="0.3">
      <c r="A12" s="2">
        <v>7</v>
      </c>
      <c r="B12" s="187" t="s">
        <v>304</v>
      </c>
      <c r="C12" s="188"/>
      <c r="D12" s="189"/>
      <c r="E12" s="138">
        <v>1</v>
      </c>
      <c r="F12" s="135" t="s">
        <v>321</v>
      </c>
      <c r="G12" s="3">
        <v>30</v>
      </c>
      <c r="H12" s="116">
        <f>'2#CUSTO POR M²'!I25</f>
        <v>4319.9716445514159</v>
      </c>
      <c r="I12" s="4">
        <f>ROUND(H12*12,2)</f>
        <v>51839.66</v>
      </c>
      <c r="J12" s="4">
        <f>G12*H12</f>
        <v>129599.14933654248</v>
      </c>
    </row>
    <row r="13" spans="1:11" x14ac:dyDescent="0.3">
      <c r="A13" s="230" t="s">
        <v>13</v>
      </c>
      <c r="B13" s="231"/>
      <c r="C13" s="231"/>
      <c r="D13" s="231"/>
      <c r="E13" s="231"/>
      <c r="F13" s="231"/>
      <c r="G13" s="232"/>
      <c r="H13" s="141">
        <f>SUM(H11:H12)</f>
        <v>7189.8305398390658</v>
      </c>
      <c r="I13" s="141">
        <f>SUM(I11:I12)</f>
        <v>86277.966743451805</v>
      </c>
      <c r="J13" s="141">
        <f>SUM(J11:J12)</f>
        <v>215694.91619517197</v>
      </c>
    </row>
    <row r="15" spans="1:11" s="23" customFormat="1" x14ac:dyDescent="0.3"/>
    <row r="16" spans="1:11" s="23" customFormat="1" x14ac:dyDescent="0.3">
      <c r="A16" s="201" t="s">
        <v>194</v>
      </c>
      <c r="B16" s="201"/>
      <c r="C16" s="201"/>
      <c r="D16" s="201"/>
      <c r="E16" s="201"/>
      <c r="F16" s="107"/>
      <c r="G16" s="107"/>
      <c r="H16" s="107"/>
      <c r="I16" s="107"/>
      <c r="J16" s="107"/>
    </row>
    <row r="17" spans="1:15" ht="30" customHeight="1" x14ac:dyDescent="0.3">
      <c r="A17" s="192" t="s">
        <v>28</v>
      </c>
      <c r="B17" s="192"/>
      <c r="C17" s="192"/>
      <c r="D17" s="6" t="s">
        <v>26</v>
      </c>
      <c r="E17" s="6" t="s">
        <v>25</v>
      </c>
      <c r="F17" s="120"/>
      <c r="G17" s="120"/>
      <c r="H17" s="120"/>
      <c r="I17" s="120"/>
      <c r="J17" s="120"/>
    </row>
    <row r="18" spans="1:15" ht="15" customHeight="1" x14ac:dyDescent="0.3">
      <c r="A18" s="191" t="s">
        <v>14</v>
      </c>
      <c r="B18" s="191"/>
      <c r="C18" s="191"/>
      <c r="D18" s="143"/>
      <c r="E18" s="143"/>
      <c r="F18" s="107"/>
      <c r="G18" s="107"/>
      <c r="H18" s="107"/>
      <c r="I18" s="107"/>
      <c r="J18" s="107"/>
    </row>
    <row r="19" spans="1:15" ht="15" customHeight="1" x14ac:dyDescent="0.3">
      <c r="A19" s="193" t="s">
        <v>15</v>
      </c>
      <c r="B19" s="193"/>
      <c r="C19" s="193"/>
      <c r="D19" s="8">
        <v>378.23</v>
      </c>
      <c r="E19" s="8">
        <v>435.8</v>
      </c>
      <c r="F19" s="121"/>
      <c r="G19" s="121"/>
      <c r="H19" s="121"/>
      <c r="I19" s="121"/>
      <c r="J19" s="121"/>
    </row>
    <row r="20" spans="1:15" ht="15" customHeight="1" x14ac:dyDescent="0.3">
      <c r="A20" s="193" t="s">
        <v>16</v>
      </c>
      <c r="B20" s="193"/>
      <c r="C20" s="193"/>
      <c r="D20" s="8">
        <v>36.729999999999997</v>
      </c>
      <c r="E20" s="8">
        <v>6.7</v>
      </c>
      <c r="F20" s="121"/>
      <c r="G20" s="121"/>
      <c r="H20" s="121"/>
      <c r="I20" s="121"/>
      <c r="J20" s="121"/>
    </row>
    <row r="21" spans="1:15" ht="29.4" customHeight="1" x14ac:dyDescent="0.3">
      <c r="A21" s="229" t="s">
        <v>19</v>
      </c>
      <c r="B21" s="229"/>
      <c r="C21" s="229"/>
      <c r="D21" s="8">
        <v>93.31</v>
      </c>
      <c r="E21" s="8">
        <v>94.5</v>
      </c>
      <c r="F21" s="121"/>
      <c r="G21" s="121"/>
      <c r="H21" s="121"/>
      <c r="I21" s="121"/>
      <c r="J21" s="121"/>
    </row>
    <row r="22" spans="1:15" ht="15" customHeight="1" x14ac:dyDescent="0.3">
      <c r="A22" s="193" t="s">
        <v>17</v>
      </c>
      <c r="B22" s="193"/>
      <c r="C22" s="193"/>
      <c r="D22" s="8">
        <v>12.96</v>
      </c>
      <c r="E22" s="8">
        <v>16.8</v>
      </c>
      <c r="F22" s="121"/>
      <c r="G22" s="121"/>
      <c r="H22" s="121"/>
      <c r="I22" s="121"/>
      <c r="J22" s="121"/>
    </row>
    <row r="23" spans="1:15" ht="15" customHeight="1" x14ac:dyDescent="0.3">
      <c r="A23" s="191" t="s">
        <v>18</v>
      </c>
      <c r="B23" s="191"/>
      <c r="C23" s="191"/>
      <c r="D23" s="143"/>
      <c r="E23" s="143"/>
      <c r="F23" s="107"/>
      <c r="G23" s="107"/>
      <c r="H23" s="107"/>
      <c r="I23" s="107"/>
      <c r="J23" s="107"/>
    </row>
    <row r="24" spans="1:15" ht="28.2" customHeight="1" x14ac:dyDescent="0.3">
      <c r="A24" s="229" t="s">
        <v>20</v>
      </c>
      <c r="B24" s="229"/>
      <c r="C24" s="229"/>
      <c r="D24" s="7" t="s">
        <v>24</v>
      </c>
      <c r="E24" s="7" t="s">
        <v>24</v>
      </c>
      <c r="F24" s="121"/>
      <c r="G24" s="122"/>
      <c r="H24" s="123"/>
      <c r="I24" s="123"/>
      <c r="J24" s="123"/>
    </row>
    <row r="25" spans="1:15" ht="15" customHeight="1" x14ac:dyDescent="0.3">
      <c r="A25" s="191" t="s">
        <v>21</v>
      </c>
      <c r="B25" s="191"/>
      <c r="C25" s="191"/>
      <c r="D25" s="143"/>
      <c r="E25" s="143"/>
      <c r="F25" s="107"/>
      <c r="G25" s="107"/>
      <c r="H25" s="107"/>
      <c r="I25" s="107"/>
      <c r="J25" s="107"/>
    </row>
    <row r="26" spans="1:15" ht="15" customHeight="1" x14ac:dyDescent="0.3">
      <c r="A26" s="193" t="s">
        <v>22</v>
      </c>
      <c r="B26" s="193"/>
      <c r="C26" s="193"/>
      <c r="D26" s="7" t="s">
        <v>24</v>
      </c>
      <c r="E26" s="7" t="s">
        <v>24</v>
      </c>
      <c r="F26" s="123"/>
      <c r="G26" s="123"/>
      <c r="H26" s="123"/>
      <c r="I26" s="123"/>
      <c r="J26" s="123"/>
    </row>
    <row r="27" spans="1:15" ht="15" customHeight="1" x14ac:dyDescent="0.3">
      <c r="A27" s="190" t="s">
        <v>29</v>
      </c>
      <c r="B27" s="190"/>
      <c r="C27" s="190"/>
      <c r="D27" s="143"/>
      <c r="E27" s="143"/>
      <c r="F27" s="107"/>
      <c r="G27" s="107"/>
      <c r="H27" s="107"/>
      <c r="I27" s="107"/>
      <c r="J27" s="107"/>
    </row>
    <row r="28" spans="1:15" x14ac:dyDescent="0.3">
      <c r="A28" s="190"/>
      <c r="B28" s="190"/>
      <c r="C28" s="190"/>
      <c r="D28" s="7" t="s">
        <v>24</v>
      </c>
      <c r="E28" s="7" t="s">
        <v>24</v>
      </c>
      <c r="F28" s="121"/>
      <c r="G28" s="123"/>
      <c r="H28" s="123"/>
      <c r="I28" s="123"/>
      <c r="J28" s="123"/>
    </row>
    <row r="29" spans="1:15" x14ac:dyDescent="0.3">
      <c r="A29" s="187" t="s">
        <v>27</v>
      </c>
      <c r="B29" s="188"/>
      <c r="C29" s="189"/>
      <c r="D29" s="8">
        <f>SUM(D19:D28)</f>
        <v>521.23</v>
      </c>
      <c r="E29" s="8">
        <f>SUM(E19:E28)</f>
        <v>553.79999999999995</v>
      </c>
      <c r="F29" s="108"/>
      <c r="G29" s="108"/>
      <c r="H29" s="121"/>
      <c r="I29" s="121"/>
      <c r="J29" s="121"/>
    </row>
    <row r="30" spans="1:15" s="23" customFormat="1" x14ac:dyDescent="0.3">
      <c r="A30" s="106"/>
      <c r="B30" s="106"/>
      <c r="C30" s="106"/>
      <c r="D30" s="104"/>
      <c r="E30" s="109"/>
      <c r="F30" s="104"/>
      <c r="G30" s="104"/>
      <c r="H30" s="104"/>
      <c r="I30" s="110"/>
      <c r="J30" s="110"/>
    </row>
    <row r="32" spans="1:15" x14ac:dyDescent="0.3">
      <c r="A32" s="201" t="s">
        <v>191</v>
      </c>
      <c r="B32" s="201"/>
      <c r="C32" s="201"/>
      <c r="D32" s="201"/>
      <c r="E32" s="201"/>
      <c r="F32" s="201"/>
      <c r="G32" s="201"/>
      <c r="H32" s="201"/>
      <c r="I32" s="201"/>
      <c r="J32" s="201"/>
      <c r="K32" s="107"/>
      <c r="L32" s="107"/>
      <c r="M32" s="107"/>
      <c r="N32" s="107"/>
      <c r="O32" s="107"/>
    </row>
    <row r="33" spans="1:20" x14ac:dyDescent="0.3">
      <c r="A33" s="192" t="s">
        <v>179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06"/>
      <c r="L33" s="106"/>
      <c r="M33" s="106"/>
      <c r="N33" s="106"/>
      <c r="O33" s="106"/>
    </row>
    <row r="34" spans="1:20" s="23" customFormat="1" x14ac:dyDescent="0.3">
      <c r="A34" s="138" t="s">
        <v>188</v>
      </c>
      <c r="B34" s="192" t="s">
        <v>187</v>
      </c>
      <c r="C34" s="192"/>
      <c r="D34" s="138" t="s">
        <v>10</v>
      </c>
      <c r="E34" s="2" t="s">
        <v>192</v>
      </c>
      <c r="F34" s="192" t="s">
        <v>190</v>
      </c>
      <c r="G34" s="192"/>
      <c r="H34" s="192"/>
      <c r="I34" s="192"/>
      <c r="J34" s="192"/>
      <c r="K34" s="106"/>
      <c r="L34" s="106"/>
      <c r="M34" s="106"/>
      <c r="N34" s="106"/>
      <c r="O34" s="106"/>
    </row>
    <row r="35" spans="1:20" x14ac:dyDescent="0.3">
      <c r="A35" s="6" t="s">
        <v>26</v>
      </c>
      <c r="B35" s="192">
        <v>25</v>
      </c>
      <c r="C35" s="192"/>
      <c r="D35" s="2">
        <v>1</v>
      </c>
      <c r="E35" s="139">
        <f>(E36/44)*25</f>
        <v>664.31818181818187</v>
      </c>
      <c r="F35" s="212" t="s">
        <v>316</v>
      </c>
      <c r="G35" s="213"/>
      <c r="H35" s="213"/>
      <c r="I35" s="213"/>
      <c r="J35" s="214"/>
      <c r="K35" s="144" t="s">
        <v>311</v>
      </c>
      <c r="L35" s="106"/>
      <c r="M35" s="106"/>
      <c r="N35" s="106"/>
      <c r="O35" s="106"/>
      <c r="P35" s="106"/>
      <c r="Q35" s="106"/>
      <c r="R35" s="106"/>
      <c r="S35" s="106"/>
      <c r="T35" s="23"/>
    </row>
    <row r="36" spans="1:20" x14ac:dyDescent="0.3">
      <c r="A36" s="6" t="s">
        <v>25</v>
      </c>
      <c r="B36" s="192">
        <v>44</v>
      </c>
      <c r="C36" s="192"/>
      <c r="D36" s="2">
        <v>1</v>
      </c>
      <c r="E36" s="139">
        <v>1169.2</v>
      </c>
      <c r="F36" s="142" t="s">
        <v>316</v>
      </c>
      <c r="G36" s="142"/>
      <c r="H36" s="142"/>
      <c r="I36" s="142"/>
      <c r="J36" s="142"/>
      <c r="K36" s="106"/>
      <c r="L36" s="106"/>
      <c r="M36" s="106"/>
      <c r="N36" s="106"/>
      <c r="O36" s="106"/>
    </row>
    <row r="38" spans="1:20" x14ac:dyDescent="0.3">
      <c r="E38" s="22"/>
      <c r="F38" s="106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0" s="23" customFormat="1" x14ac:dyDescent="0.3">
      <c r="A39" s="201" t="s">
        <v>195</v>
      </c>
      <c r="B39" s="201"/>
    </row>
    <row r="40" spans="1:20" x14ac:dyDescent="0.3">
      <c r="A40" s="202" t="s">
        <v>193</v>
      </c>
      <c r="B40" s="202"/>
      <c r="C40" s="107"/>
      <c r="D40" s="107"/>
      <c r="E40" s="107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20" x14ac:dyDescent="0.3">
      <c r="A41" s="111" t="s">
        <v>196</v>
      </c>
      <c r="B41" s="112">
        <v>3.85</v>
      </c>
    </row>
    <row r="44" spans="1:20" x14ac:dyDescent="0.3">
      <c r="A44" s="201" t="s">
        <v>197</v>
      </c>
      <c r="B44" s="201"/>
      <c r="C44" s="201"/>
      <c r="D44" s="201"/>
      <c r="E44" s="201"/>
      <c r="F44" s="201"/>
      <c r="G44" s="201"/>
    </row>
    <row r="45" spans="1:20" s="23" customFormat="1" x14ac:dyDescent="0.3">
      <c r="A45" s="114"/>
      <c r="D45" s="114"/>
      <c r="E45" s="113"/>
      <c r="F45" s="114"/>
      <c r="G45" s="114"/>
      <c r="I45" s="114"/>
      <c r="L45" s="22"/>
      <c r="M45" s="203"/>
      <c r="N45" s="203"/>
      <c r="O45" s="129"/>
      <c r="P45" s="22"/>
      <c r="Q45" s="22"/>
    </row>
    <row r="46" spans="1:20" x14ac:dyDescent="0.3">
      <c r="A46" s="201" t="s">
        <v>340</v>
      </c>
      <c r="B46" s="201"/>
      <c r="C46" s="201"/>
      <c r="D46" s="201"/>
      <c r="E46" s="201"/>
      <c r="F46" s="201"/>
      <c r="G46" s="201"/>
      <c r="H46" s="201"/>
    </row>
    <row r="47" spans="1:20" s="23" customFormat="1" ht="14.4" customHeight="1" x14ac:dyDescent="0.3">
      <c r="A47" s="215" t="s">
        <v>204</v>
      </c>
      <c r="B47" s="215"/>
      <c r="C47" s="233" t="s">
        <v>9</v>
      </c>
      <c r="D47" s="215" t="s">
        <v>198</v>
      </c>
      <c r="E47" s="215"/>
      <c r="F47" s="233" t="s">
        <v>203</v>
      </c>
      <c r="G47" s="233" t="s">
        <v>199</v>
      </c>
      <c r="H47" s="215" t="s">
        <v>200</v>
      </c>
    </row>
    <row r="48" spans="1:20" s="23" customFormat="1" x14ac:dyDescent="0.3">
      <c r="A48" s="215"/>
      <c r="B48" s="215"/>
      <c r="C48" s="233"/>
      <c r="D48" s="215"/>
      <c r="E48" s="215"/>
      <c r="F48" s="233"/>
      <c r="G48" s="233"/>
      <c r="H48" s="215"/>
    </row>
    <row r="49" spans="1:15" x14ac:dyDescent="0.3">
      <c r="A49" s="2" t="s">
        <v>201</v>
      </c>
      <c r="B49" s="2"/>
      <c r="C49" s="11">
        <v>325.48</v>
      </c>
      <c r="D49" s="192">
        <v>22</v>
      </c>
      <c r="E49" s="192"/>
      <c r="F49" s="117">
        <v>0.01</v>
      </c>
      <c r="G49" s="11">
        <f>C49*0.01</f>
        <v>3.2548000000000004</v>
      </c>
      <c r="H49" s="11">
        <f>C49-G49</f>
        <v>322.22520000000003</v>
      </c>
      <c r="I49" s="23" t="s">
        <v>313</v>
      </c>
    </row>
    <row r="50" spans="1:15" x14ac:dyDescent="0.3">
      <c r="A50" s="2" t="s">
        <v>202</v>
      </c>
      <c r="B50" s="2"/>
      <c r="C50" s="11">
        <v>514.79999999999995</v>
      </c>
      <c r="D50" s="192">
        <v>22</v>
      </c>
      <c r="E50" s="192"/>
      <c r="F50" s="117">
        <v>0.01</v>
      </c>
      <c r="G50" s="11">
        <f>C50*0.01</f>
        <v>5.1479999999999997</v>
      </c>
      <c r="H50" s="11">
        <f>C50-G50</f>
        <v>509.65199999999993</v>
      </c>
      <c r="I50" t="s">
        <v>312</v>
      </c>
    </row>
    <row r="51" spans="1:15" x14ac:dyDescent="0.3">
      <c r="A51" s="234" t="s">
        <v>314</v>
      </c>
      <c r="B51" s="234"/>
      <c r="C51" s="234"/>
      <c r="D51" s="234"/>
      <c r="E51" s="234"/>
      <c r="F51" s="234"/>
      <c r="G51" s="234"/>
      <c r="H51" s="234"/>
    </row>
    <row r="52" spans="1:15" x14ac:dyDescent="0.3">
      <c r="O52" t="s">
        <v>249</v>
      </c>
    </row>
    <row r="54" spans="1:15" x14ac:dyDescent="0.3">
      <c r="A54" s="201" t="s">
        <v>208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</row>
    <row r="56" spans="1:15" x14ac:dyDescent="0.3">
      <c r="A56" s="201" t="s">
        <v>189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</row>
    <row r="57" spans="1:15" x14ac:dyDescent="0.3">
      <c r="A57" s="192" t="s">
        <v>204</v>
      </c>
      <c r="B57" s="192"/>
      <c r="C57" s="192" t="s">
        <v>209</v>
      </c>
      <c r="D57" s="192"/>
      <c r="E57" s="187" t="s">
        <v>207</v>
      </c>
      <c r="F57" s="188"/>
      <c r="G57" s="188"/>
      <c r="H57" s="188"/>
      <c r="I57" s="188"/>
      <c r="J57" s="189"/>
      <c r="K57" s="3" t="s">
        <v>205</v>
      </c>
    </row>
    <row r="58" spans="1:15" ht="14.4" customHeight="1" x14ac:dyDescent="0.3">
      <c r="A58" s="208" t="s">
        <v>211</v>
      </c>
      <c r="B58" s="209"/>
      <c r="C58" s="193" t="s">
        <v>206</v>
      </c>
      <c r="D58" s="193"/>
      <c r="E58" s="212" t="s">
        <v>315</v>
      </c>
      <c r="F58" s="213"/>
      <c r="G58" s="213"/>
      <c r="H58" s="213"/>
      <c r="I58" s="213"/>
      <c r="J58" s="214"/>
      <c r="K58" s="11">
        <v>21.88</v>
      </c>
    </row>
    <row r="59" spans="1:15" x14ac:dyDescent="0.3">
      <c r="A59" s="210"/>
      <c r="B59" s="211"/>
      <c r="C59" s="212" t="s">
        <v>210</v>
      </c>
      <c r="D59" s="214"/>
      <c r="E59" s="193" t="s">
        <v>317</v>
      </c>
      <c r="F59" s="193"/>
      <c r="G59" s="193"/>
      <c r="H59" s="193"/>
      <c r="I59" s="193"/>
      <c r="J59" s="193"/>
      <c r="K59" s="11">
        <v>1.1200000000000001</v>
      </c>
    </row>
    <row r="60" spans="1:15" s="23" customFormat="1" x14ac:dyDescent="0.3">
      <c r="A60" s="124"/>
      <c r="B60" s="124"/>
      <c r="C60" s="5"/>
      <c r="D60" s="5"/>
      <c r="E60" s="5"/>
      <c r="F60" s="5"/>
      <c r="G60" s="5"/>
      <c r="H60" s="5"/>
      <c r="I60" s="5"/>
      <c r="J60" s="5"/>
      <c r="K60" s="22"/>
    </row>
    <row r="61" spans="1:15" s="23" customFormat="1" x14ac:dyDescent="0.3">
      <c r="A61" s="124"/>
      <c r="B61" s="124"/>
      <c r="C61" s="5"/>
      <c r="D61" s="5"/>
      <c r="E61" s="5"/>
      <c r="F61" s="5"/>
      <c r="G61" s="5"/>
      <c r="H61" s="5"/>
      <c r="I61" s="5"/>
      <c r="J61" s="5"/>
      <c r="K61" s="22"/>
    </row>
    <row r="62" spans="1:15" s="23" customFormat="1" x14ac:dyDescent="0.3">
      <c r="A62" s="201" t="s">
        <v>241</v>
      </c>
      <c r="B62" s="201"/>
      <c r="C62" s="201"/>
      <c r="D62" s="201"/>
      <c r="E62" s="201"/>
      <c r="F62" s="201"/>
      <c r="G62" s="201"/>
      <c r="H62" s="201"/>
      <c r="I62" s="201"/>
      <c r="J62" s="5"/>
      <c r="K62" s="22"/>
    </row>
    <row r="63" spans="1:15" s="23" customFormat="1" x14ac:dyDescent="0.3">
      <c r="A63" s="125"/>
      <c r="B63" s="118"/>
      <c r="C63" s="118"/>
      <c r="D63" s="118"/>
      <c r="E63" s="118"/>
      <c r="F63" s="118"/>
      <c r="G63" s="118"/>
      <c r="H63" s="118"/>
      <c r="I63" s="119"/>
      <c r="J63" s="5"/>
      <c r="K63" s="22"/>
    </row>
    <row r="64" spans="1:15" s="23" customFormat="1" x14ac:dyDescent="0.3">
      <c r="A64" s="215" t="s">
        <v>242</v>
      </c>
      <c r="B64" s="215"/>
      <c r="C64" s="215"/>
      <c r="D64" s="215"/>
      <c r="E64" s="215"/>
      <c r="F64" s="215"/>
      <c r="G64" s="233" t="s">
        <v>243</v>
      </c>
      <c r="H64" s="233" t="s">
        <v>250</v>
      </c>
      <c r="I64" s="235" t="s">
        <v>244</v>
      </c>
      <c r="J64" s="5"/>
      <c r="K64" s="22"/>
    </row>
    <row r="65" spans="1:13" s="23" customFormat="1" x14ac:dyDescent="0.3">
      <c r="A65" s="215"/>
      <c r="B65" s="215"/>
      <c r="C65" s="215"/>
      <c r="D65" s="215"/>
      <c r="E65" s="215"/>
      <c r="F65" s="215"/>
      <c r="G65" s="233"/>
      <c r="H65" s="233"/>
      <c r="I65" s="236"/>
      <c r="J65" s="5"/>
      <c r="K65" s="22"/>
    </row>
    <row r="66" spans="1:13" s="23" customFormat="1" ht="27" customHeight="1" x14ac:dyDescent="0.3">
      <c r="A66" s="229" t="s">
        <v>264</v>
      </c>
      <c r="B66" s="229"/>
      <c r="C66" s="229"/>
      <c r="D66" s="229"/>
      <c r="E66" s="229"/>
      <c r="F66" s="229"/>
      <c r="G66" s="2">
        <v>4</v>
      </c>
      <c r="H66" s="115">
        <v>30.69</v>
      </c>
      <c r="I66" s="103">
        <f>(G66*H66)</f>
        <v>122.76</v>
      </c>
      <c r="J66" s="5"/>
      <c r="K66" s="22"/>
    </row>
    <row r="67" spans="1:13" s="23" customFormat="1" ht="29.4" customHeight="1" x14ac:dyDescent="0.3">
      <c r="A67" s="229" t="s">
        <v>263</v>
      </c>
      <c r="B67" s="229"/>
      <c r="C67" s="229"/>
      <c r="D67" s="229"/>
      <c r="E67" s="229"/>
      <c r="F67" s="229"/>
      <c r="G67" s="2">
        <v>4</v>
      </c>
      <c r="H67" s="115">
        <v>17.059999999999999</v>
      </c>
      <c r="I67" s="103">
        <f t="shared" ref="I67:I75" si="0">(G67*H67)</f>
        <v>68.239999999999995</v>
      </c>
      <c r="J67" s="5"/>
      <c r="K67" s="22"/>
    </row>
    <row r="68" spans="1:13" s="23" customFormat="1" x14ac:dyDescent="0.3">
      <c r="A68" s="193" t="s">
        <v>245</v>
      </c>
      <c r="B68" s="193"/>
      <c r="C68" s="193"/>
      <c r="D68" s="193"/>
      <c r="E68" s="193"/>
      <c r="F68" s="193"/>
      <c r="G68" s="2">
        <v>4</v>
      </c>
      <c r="H68" s="115">
        <v>3.86</v>
      </c>
      <c r="I68" s="103">
        <f t="shared" si="0"/>
        <v>15.44</v>
      </c>
      <c r="J68" s="5"/>
      <c r="K68" s="22"/>
    </row>
    <row r="69" spans="1:13" s="23" customFormat="1" ht="27.6" customHeight="1" x14ac:dyDescent="0.3">
      <c r="A69" s="229" t="s">
        <v>246</v>
      </c>
      <c r="B69" s="229"/>
      <c r="C69" s="229"/>
      <c r="D69" s="229"/>
      <c r="E69" s="229"/>
      <c r="F69" s="229"/>
      <c r="G69" s="2">
        <v>4</v>
      </c>
      <c r="H69" s="115">
        <v>33.6</v>
      </c>
      <c r="I69" s="103">
        <f t="shared" si="0"/>
        <v>134.4</v>
      </c>
      <c r="J69" s="5"/>
      <c r="K69" s="22"/>
    </row>
    <row r="70" spans="1:13" s="23" customFormat="1" x14ac:dyDescent="0.3">
      <c r="A70" s="192" t="s">
        <v>248</v>
      </c>
      <c r="B70" s="192"/>
      <c r="C70" s="192"/>
      <c r="D70" s="192"/>
      <c r="E70" s="192"/>
      <c r="F70" s="192"/>
      <c r="G70" s="192"/>
      <c r="H70" s="192"/>
      <c r="I70" s="103">
        <f>(I66+I67+I68+I69)/12</f>
        <v>28.403333333333336</v>
      </c>
      <c r="J70" s="5"/>
      <c r="K70" s="22"/>
    </row>
    <row r="71" spans="1:13" s="23" customFormat="1" x14ac:dyDescent="0.3">
      <c r="A71" s="10"/>
      <c r="B71" s="10"/>
      <c r="C71" s="10"/>
      <c r="D71" s="10"/>
      <c r="E71" s="10"/>
      <c r="F71" s="10"/>
      <c r="G71" s="10"/>
      <c r="H71" s="10"/>
      <c r="I71" s="105"/>
      <c r="J71" s="5"/>
      <c r="K71" s="22"/>
    </row>
    <row r="72" spans="1:13" s="23" customFormat="1" x14ac:dyDescent="0.3">
      <c r="A72" s="10"/>
      <c r="B72" s="10"/>
      <c r="C72" s="10"/>
      <c r="D72" s="10"/>
      <c r="E72" s="10"/>
      <c r="F72" s="10"/>
      <c r="G72" s="10"/>
      <c r="H72" s="10"/>
      <c r="I72" s="105"/>
      <c r="J72" s="5"/>
      <c r="K72" s="22"/>
    </row>
    <row r="73" spans="1:13" s="23" customFormat="1" x14ac:dyDescent="0.3">
      <c r="A73" s="215" t="s">
        <v>242</v>
      </c>
      <c r="B73" s="215"/>
      <c r="C73" s="215"/>
      <c r="D73" s="215"/>
      <c r="E73" s="215"/>
      <c r="F73" s="215"/>
      <c r="G73" s="233" t="s">
        <v>243</v>
      </c>
      <c r="H73" s="233" t="s">
        <v>250</v>
      </c>
      <c r="I73" s="235" t="s">
        <v>244</v>
      </c>
      <c r="J73" s="204" t="s">
        <v>310</v>
      </c>
      <c r="K73" s="205"/>
      <c r="L73" s="205"/>
      <c r="M73" s="205"/>
    </row>
    <row r="74" spans="1:13" s="23" customFormat="1" x14ac:dyDescent="0.3">
      <c r="A74" s="215"/>
      <c r="B74" s="215"/>
      <c r="C74" s="215"/>
      <c r="D74" s="215"/>
      <c r="E74" s="215"/>
      <c r="F74" s="215"/>
      <c r="G74" s="233"/>
      <c r="H74" s="233"/>
      <c r="I74" s="236"/>
      <c r="J74" s="204"/>
      <c r="K74" s="205"/>
      <c r="L74" s="205"/>
      <c r="M74" s="205"/>
    </row>
    <row r="75" spans="1:13" s="23" customFormat="1" ht="27" customHeight="1" x14ac:dyDescent="0.3">
      <c r="A75" s="229" t="s">
        <v>247</v>
      </c>
      <c r="B75" s="229"/>
      <c r="C75" s="229"/>
      <c r="D75" s="229"/>
      <c r="E75" s="229"/>
      <c r="F75" s="229"/>
      <c r="G75" s="2">
        <v>6</v>
      </c>
      <c r="H75" s="115">
        <v>3.56</v>
      </c>
      <c r="I75" s="103">
        <f t="shared" si="0"/>
        <v>21.36</v>
      </c>
      <c r="J75" s="204"/>
      <c r="K75" s="205"/>
      <c r="L75" s="205"/>
      <c r="M75" s="205"/>
    </row>
    <row r="76" spans="1:13" x14ac:dyDescent="0.3">
      <c r="A76" s="187" t="s">
        <v>248</v>
      </c>
      <c r="B76" s="188"/>
      <c r="C76" s="188"/>
      <c r="D76" s="188"/>
      <c r="E76" s="188"/>
      <c r="F76" s="188"/>
      <c r="G76" s="188"/>
      <c r="H76" s="189"/>
      <c r="I76" s="103">
        <f>I75/12</f>
        <v>1.78</v>
      </c>
      <c r="J76" s="204"/>
      <c r="K76" s="205"/>
      <c r="L76" s="205"/>
      <c r="M76" s="205"/>
    </row>
    <row r="77" spans="1:13" s="23" customFormat="1" x14ac:dyDescent="0.3">
      <c r="A77" s="10"/>
      <c r="B77" s="10"/>
      <c r="C77" s="10"/>
      <c r="D77" s="10"/>
      <c r="E77" s="10"/>
      <c r="F77" s="10"/>
      <c r="G77" s="10"/>
      <c r="H77" s="10"/>
      <c r="I77" s="105"/>
    </row>
    <row r="79" spans="1:13" ht="14.4" customHeight="1" x14ac:dyDescent="0.3">
      <c r="A79" s="230" t="s">
        <v>235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</row>
    <row r="80" spans="1:13" x14ac:dyDescent="0.3">
      <c r="A80" s="192" t="s">
        <v>204</v>
      </c>
      <c r="B80" s="192"/>
      <c r="C80" s="192"/>
      <c r="D80" s="192"/>
      <c r="E80" s="192"/>
      <c r="F80" s="192"/>
      <c r="G80" s="3" t="s">
        <v>47</v>
      </c>
      <c r="H80" s="3" t="s">
        <v>237</v>
      </c>
      <c r="I80" s="187" t="s">
        <v>26</v>
      </c>
      <c r="J80" s="189"/>
      <c r="K80" s="206" t="s">
        <v>25</v>
      </c>
      <c r="L80" s="207"/>
    </row>
    <row r="81" spans="1:12" x14ac:dyDescent="0.3">
      <c r="A81" s="166" t="s">
        <v>212</v>
      </c>
      <c r="B81" s="167"/>
      <c r="C81" s="167"/>
      <c r="D81" s="167"/>
      <c r="E81" s="167"/>
      <c r="F81" s="167"/>
      <c r="G81" s="167"/>
      <c r="H81" s="167"/>
      <c r="I81" s="156" t="s">
        <v>324</v>
      </c>
      <c r="J81" s="156" t="s">
        <v>325</v>
      </c>
      <c r="K81" s="156" t="s">
        <v>324</v>
      </c>
      <c r="L81" s="156" t="s">
        <v>325</v>
      </c>
    </row>
    <row r="82" spans="1:12" x14ac:dyDescent="0.3">
      <c r="A82" s="238" t="s">
        <v>265</v>
      </c>
      <c r="B82" s="238"/>
      <c r="C82" s="238"/>
      <c r="D82" s="238"/>
      <c r="E82" s="238"/>
      <c r="F82" s="238"/>
      <c r="G82" s="127" t="s">
        <v>213</v>
      </c>
      <c r="H82" s="164">
        <v>2.2999999999999998</v>
      </c>
      <c r="I82" s="183">
        <v>3</v>
      </c>
      <c r="J82" s="165">
        <f>H82*I82</f>
        <v>6.8999999999999995</v>
      </c>
      <c r="K82" s="181">
        <v>5</v>
      </c>
      <c r="L82" s="182">
        <f>H82*K82</f>
        <v>11.5</v>
      </c>
    </row>
    <row r="83" spans="1:12" ht="14.4" customHeight="1" x14ac:dyDescent="0.3">
      <c r="A83" s="193" t="s">
        <v>214</v>
      </c>
      <c r="B83" s="193"/>
      <c r="C83" s="193"/>
      <c r="D83" s="193"/>
      <c r="E83" s="193"/>
      <c r="F83" s="193"/>
      <c r="G83" s="3" t="s">
        <v>213</v>
      </c>
      <c r="H83" s="164">
        <v>5.99</v>
      </c>
      <c r="I83" s="183">
        <v>4</v>
      </c>
      <c r="J83" s="165">
        <f t="shared" ref="J83:J112" si="1">H83*I83</f>
        <v>23.96</v>
      </c>
      <c r="K83" s="181">
        <v>5</v>
      </c>
      <c r="L83" s="182">
        <f>H83*K83</f>
        <v>29.950000000000003</v>
      </c>
    </row>
    <row r="84" spans="1:12" ht="14.4" customHeight="1" x14ac:dyDescent="0.3">
      <c r="A84" s="193" t="s">
        <v>302</v>
      </c>
      <c r="B84" s="193"/>
      <c r="C84" s="193"/>
      <c r="D84" s="193"/>
      <c r="E84" s="193"/>
      <c r="F84" s="193"/>
      <c r="G84" s="3" t="s">
        <v>213</v>
      </c>
      <c r="H84" s="164">
        <v>8.73</v>
      </c>
      <c r="I84" s="183">
        <v>4</v>
      </c>
      <c r="J84" s="165">
        <f t="shared" si="1"/>
        <v>34.92</v>
      </c>
      <c r="K84" s="181">
        <v>3</v>
      </c>
      <c r="L84" s="182">
        <f>H84*K84</f>
        <v>26.19</v>
      </c>
    </row>
    <row r="85" spans="1:12" ht="14.4" customHeight="1" x14ac:dyDescent="0.3">
      <c r="A85" s="193" t="s">
        <v>266</v>
      </c>
      <c r="B85" s="193"/>
      <c r="C85" s="193"/>
      <c r="D85" s="193"/>
      <c r="E85" s="193"/>
      <c r="F85" s="193"/>
      <c r="G85" s="3" t="s">
        <v>213</v>
      </c>
      <c r="H85" s="164">
        <v>5.79</v>
      </c>
      <c r="I85" s="183">
        <v>1</v>
      </c>
      <c r="J85" s="165">
        <f t="shared" si="1"/>
        <v>5.79</v>
      </c>
      <c r="K85" s="181">
        <v>8</v>
      </c>
      <c r="L85" s="182">
        <f t="shared" ref="L85:L99" si="2">H85*K85</f>
        <v>46.32</v>
      </c>
    </row>
    <row r="86" spans="1:12" x14ac:dyDescent="0.3">
      <c r="A86" s="193" t="s">
        <v>267</v>
      </c>
      <c r="B86" s="193"/>
      <c r="C86" s="193"/>
      <c r="D86" s="193"/>
      <c r="E86" s="193"/>
      <c r="F86" s="193"/>
      <c r="G86" s="3" t="s">
        <v>213</v>
      </c>
      <c r="H86" s="164">
        <v>4.53</v>
      </c>
      <c r="I86" s="183">
        <v>2</v>
      </c>
      <c r="J86" s="165">
        <f t="shared" si="1"/>
        <v>9.06</v>
      </c>
      <c r="K86" s="181">
        <v>10</v>
      </c>
      <c r="L86" s="182">
        <f t="shared" si="2"/>
        <v>45.300000000000004</v>
      </c>
    </row>
    <row r="87" spans="1:12" ht="27" customHeight="1" x14ac:dyDescent="0.3">
      <c r="A87" s="237" t="s">
        <v>268</v>
      </c>
      <c r="B87" s="193"/>
      <c r="C87" s="193"/>
      <c r="D87" s="193"/>
      <c r="E87" s="193"/>
      <c r="F87" s="193"/>
      <c r="G87" s="3" t="s">
        <v>213</v>
      </c>
      <c r="H87" s="164">
        <v>3.07</v>
      </c>
      <c r="I87" s="183">
        <v>2</v>
      </c>
      <c r="J87" s="165">
        <f t="shared" si="1"/>
        <v>6.14</v>
      </c>
      <c r="K87" s="181">
        <v>10</v>
      </c>
      <c r="L87" s="182">
        <f t="shared" si="2"/>
        <v>30.7</v>
      </c>
    </row>
    <row r="88" spans="1:12" x14ac:dyDescent="0.3">
      <c r="A88" s="193" t="s">
        <v>269</v>
      </c>
      <c r="B88" s="193"/>
      <c r="C88" s="193"/>
      <c r="D88" s="193"/>
      <c r="E88" s="193"/>
      <c r="F88" s="193"/>
      <c r="G88" s="3" t="s">
        <v>215</v>
      </c>
      <c r="H88" s="164">
        <v>9.82</v>
      </c>
      <c r="I88" s="183">
        <v>1</v>
      </c>
      <c r="J88" s="165">
        <f t="shared" si="1"/>
        <v>9.82</v>
      </c>
      <c r="K88" s="181">
        <v>7</v>
      </c>
      <c r="L88" s="182">
        <f t="shared" si="2"/>
        <v>68.740000000000009</v>
      </c>
    </row>
    <row r="89" spans="1:12" x14ac:dyDescent="0.3">
      <c r="A89" s="193" t="s">
        <v>270</v>
      </c>
      <c r="B89" s="193"/>
      <c r="C89" s="193"/>
      <c r="D89" s="193"/>
      <c r="E89" s="193"/>
      <c r="F89" s="193"/>
      <c r="G89" s="3" t="s">
        <v>213</v>
      </c>
      <c r="H89" s="164">
        <v>3.2</v>
      </c>
      <c r="I89" s="183">
        <v>1</v>
      </c>
      <c r="J89" s="165">
        <f t="shared" si="1"/>
        <v>3.2</v>
      </c>
      <c r="K89" s="181">
        <v>0</v>
      </c>
      <c r="L89" s="182">
        <f t="shared" si="2"/>
        <v>0</v>
      </c>
    </row>
    <row r="90" spans="1:12" x14ac:dyDescent="0.3">
      <c r="A90" s="193" t="s">
        <v>271</v>
      </c>
      <c r="B90" s="193"/>
      <c r="C90" s="193"/>
      <c r="D90" s="193"/>
      <c r="E90" s="193"/>
      <c r="F90" s="193"/>
      <c r="G90" s="3" t="s">
        <v>47</v>
      </c>
      <c r="H90" s="164">
        <v>3.78</v>
      </c>
      <c r="I90" s="183">
        <v>1</v>
      </c>
      <c r="J90" s="165">
        <f t="shared" si="1"/>
        <v>3.78</v>
      </c>
      <c r="K90" s="181">
        <v>2</v>
      </c>
      <c r="L90" s="182">
        <f t="shared" si="2"/>
        <v>7.56</v>
      </c>
    </row>
    <row r="91" spans="1:12" x14ac:dyDescent="0.3">
      <c r="A91" s="193" t="s">
        <v>272</v>
      </c>
      <c r="B91" s="193"/>
      <c r="C91" s="193"/>
      <c r="D91" s="193"/>
      <c r="E91" s="193"/>
      <c r="F91" s="193"/>
      <c r="G91" s="3" t="s">
        <v>216</v>
      </c>
      <c r="H91" s="164">
        <v>1.76</v>
      </c>
      <c r="I91" s="183">
        <v>2</v>
      </c>
      <c r="J91" s="165">
        <f t="shared" si="1"/>
        <v>3.52</v>
      </c>
      <c r="K91" s="181">
        <v>0</v>
      </c>
      <c r="L91" s="182">
        <f t="shared" si="2"/>
        <v>0</v>
      </c>
    </row>
    <row r="92" spans="1:12" x14ac:dyDescent="0.3">
      <c r="A92" s="193" t="s">
        <v>273</v>
      </c>
      <c r="B92" s="193"/>
      <c r="C92" s="193"/>
      <c r="D92" s="193"/>
      <c r="E92" s="193"/>
      <c r="F92" s="193"/>
      <c r="G92" s="3" t="s">
        <v>47</v>
      </c>
      <c r="H92" s="164">
        <v>0.78</v>
      </c>
      <c r="I92" s="183">
        <v>3</v>
      </c>
      <c r="J92" s="165">
        <f t="shared" si="1"/>
        <v>2.34</v>
      </c>
      <c r="K92" s="181">
        <v>8</v>
      </c>
      <c r="L92" s="182">
        <f t="shared" si="2"/>
        <v>6.24</v>
      </c>
    </row>
    <row r="93" spans="1:12" x14ac:dyDescent="0.3">
      <c r="A93" s="193" t="s">
        <v>274</v>
      </c>
      <c r="B93" s="193"/>
      <c r="C93" s="193"/>
      <c r="D93" s="193"/>
      <c r="E93" s="193"/>
      <c r="F93" s="193" t="s">
        <v>217</v>
      </c>
      <c r="G93" s="3" t="s">
        <v>47</v>
      </c>
      <c r="H93" s="164">
        <v>3.13</v>
      </c>
      <c r="I93" s="183">
        <v>2</v>
      </c>
      <c r="J93" s="165">
        <f t="shared" si="1"/>
        <v>6.26</v>
      </c>
      <c r="K93" s="181">
        <v>10</v>
      </c>
      <c r="L93" s="182">
        <f t="shared" si="2"/>
        <v>31.299999999999997</v>
      </c>
    </row>
    <row r="94" spans="1:12" x14ac:dyDescent="0.3">
      <c r="A94" s="193" t="s">
        <v>275</v>
      </c>
      <c r="B94" s="193"/>
      <c r="C94" s="193"/>
      <c r="D94" s="193"/>
      <c r="E94" s="193"/>
      <c r="F94" s="193" t="s">
        <v>218</v>
      </c>
      <c r="G94" s="3" t="s">
        <v>215</v>
      </c>
      <c r="H94" s="164">
        <v>2.94</v>
      </c>
      <c r="I94" s="183">
        <v>3</v>
      </c>
      <c r="J94" s="165">
        <f t="shared" si="1"/>
        <v>8.82</v>
      </c>
      <c r="K94" s="181">
        <v>2</v>
      </c>
      <c r="L94" s="182">
        <f t="shared" si="2"/>
        <v>5.88</v>
      </c>
    </row>
    <row r="95" spans="1:12" x14ac:dyDescent="0.3">
      <c r="A95" s="193" t="s">
        <v>276</v>
      </c>
      <c r="B95" s="193"/>
      <c r="C95" s="193"/>
      <c r="D95" s="193"/>
      <c r="E95" s="193"/>
      <c r="F95" s="193"/>
      <c r="G95" s="3" t="s">
        <v>213</v>
      </c>
      <c r="H95" s="164">
        <v>3.41</v>
      </c>
      <c r="I95" s="183">
        <v>1</v>
      </c>
      <c r="J95" s="165">
        <f t="shared" si="1"/>
        <v>3.41</v>
      </c>
      <c r="K95" s="181">
        <v>2</v>
      </c>
      <c r="L95" s="182">
        <f t="shared" si="2"/>
        <v>6.82</v>
      </c>
    </row>
    <row r="96" spans="1:12" x14ac:dyDescent="0.3">
      <c r="A96" s="193" t="s">
        <v>219</v>
      </c>
      <c r="B96" s="193"/>
      <c r="C96" s="193"/>
      <c r="D96" s="193"/>
      <c r="E96" s="193"/>
      <c r="F96" s="193"/>
      <c r="G96" s="3" t="s">
        <v>213</v>
      </c>
      <c r="H96" s="164">
        <v>4.54</v>
      </c>
      <c r="I96" s="183">
        <v>1</v>
      </c>
      <c r="J96" s="165">
        <f t="shared" si="1"/>
        <v>4.54</v>
      </c>
      <c r="K96" s="181">
        <v>0</v>
      </c>
      <c r="L96" s="182">
        <f t="shared" si="2"/>
        <v>0</v>
      </c>
    </row>
    <row r="97" spans="1:12" ht="28.8" customHeight="1" x14ac:dyDescent="0.3">
      <c r="A97" s="237" t="s">
        <v>277</v>
      </c>
      <c r="B97" s="193"/>
      <c r="C97" s="193"/>
      <c r="D97" s="193"/>
      <c r="E97" s="193"/>
      <c r="F97" s="193"/>
      <c r="G97" s="3" t="s">
        <v>47</v>
      </c>
      <c r="H97" s="164">
        <v>4.3600000000000003</v>
      </c>
      <c r="I97" s="183">
        <v>1</v>
      </c>
      <c r="J97" s="165">
        <f t="shared" si="1"/>
        <v>4.3600000000000003</v>
      </c>
      <c r="K97" s="181">
        <v>4</v>
      </c>
      <c r="L97" s="182">
        <f t="shared" si="2"/>
        <v>17.440000000000001</v>
      </c>
    </row>
    <row r="98" spans="1:12" x14ac:dyDescent="0.3">
      <c r="A98" s="193" t="s">
        <v>220</v>
      </c>
      <c r="B98" s="193"/>
      <c r="C98" s="193"/>
      <c r="D98" s="193"/>
      <c r="E98" s="193"/>
      <c r="F98" s="193"/>
      <c r="G98" s="3" t="s">
        <v>221</v>
      </c>
      <c r="H98" s="164">
        <v>3.03</v>
      </c>
      <c r="I98" s="183">
        <v>1</v>
      </c>
      <c r="J98" s="165">
        <f t="shared" si="1"/>
        <v>3.03</v>
      </c>
      <c r="K98" s="181">
        <v>3</v>
      </c>
      <c r="L98" s="182">
        <f t="shared" si="2"/>
        <v>9.09</v>
      </c>
    </row>
    <row r="99" spans="1:12" x14ac:dyDescent="0.3">
      <c r="A99" s="193" t="s">
        <v>278</v>
      </c>
      <c r="B99" s="193"/>
      <c r="C99" s="193"/>
      <c r="D99" s="193"/>
      <c r="E99" s="193"/>
      <c r="F99" s="193"/>
      <c r="G99" s="3" t="s">
        <v>47</v>
      </c>
      <c r="H99" s="164">
        <v>4.1500000000000004</v>
      </c>
      <c r="I99" s="183">
        <v>2</v>
      </c>
      <c r="J99" s="165">
        <f t="shared" si="1"/>
        <v>8.3000000000000007</v>
      </c>
      <c r="K99" s="181">
        <v>5</v>
      </c>
      <c r="L99" s="182">
        <f t="shared" si="2"/>
        <v>20.75</v>
      </c>
    </row>
    <row r="100" spans="1:12" ht="43.2" customHeight="1" x14ac:dyDescent="0.3">
      <c r="A100" s="229" t="s">
        <v>279</v>
      </c>
      <c r="B100" s="229"/>
      <c r="C100" s="229"/>
      <c r="D100" s="229"/>
      <c r="E100" s="229"/>
      <c r="F100" s="229"/>
      <c r="G100" s="3" t="s">
        <v>280</v>
      </c>
      <c r="H100" s="164">
        <v>31.83</v>
      </c>
      <c r="I100" s="183">
        <v>2</v>
      </c>
      <c r="J100" s="165">
        <f t="shared" si="1"/>
        <v>63.66</v>
      </c>
      <c r="K100" s="181">
        <v>2</v>
      </c>
      <c r="L100" s="182">
        <f>H100*K100</f>
        <v>63.66</v>
      </c>
    </row>
    <row r="101" spans="1:12" s="23" customFormat="1" ht="43.2" customHeight="1" x14ac:dyDescent="0.3">
      <c r="A101" s="239" t="s">
        <v>281</v>
      </c>
      <c r="B101" s="229"/>
      <c r="C101" s="229"/>
      <c r="D101" s="229"/>
      <c r="E101" s="229"/>
      <c r="F101" s="229"/>
      <c r="G101" s="135" t="s">
        <v>282</v>
      </c>
      <c r="H101" s="164">
        <v>4.6100000000000003</v>
      </c>
      <c r="I101" s="183">
        <v>2</v>
      </c>
      <c r="J101" s="165">
        <f t="shared" si="1"/>
        <v>9.2200000000000006</v>
      </c>
      <c r="K101" s="181">
        <v>0</v>
      </c>
      <c r="L101" s="182">
        <f>H101*K101</f>
        <v>0</v>
      </c>
    </row>
    <row r="102" spans="1:12" ht="26.4" customHeight="1" x14ac:dyDescent="0.3">
      <c r="A102" s="229" t="s">
        <v>283</v>
      </c>
      <c r="B102" s="229"/>
      <c r="C102" s="229"/>
      <c r="D102" s="229"/>
      <c r="E102" s="229"/>
      <c r="F102" s="229"/>
      <c r="G102" s="140" t="s">
        <v>285</v>
      </c>
      <c r="H102" s="164">
        <v>13.15</v>
      </c>
      <c r="I102" s="183">
        <v>10</v>
      </c>
      <c r="J102" s="165">
        <f t="shared" si="1"/>
        <v>131.5</v>
      </c>
      <c r="K102" s="181">
        <v>5</v>
      </c>
      <c r="L102" s="182">
        <f>H102*K102</f>
        <v>65.75</v>
      </c>
    </row>
    <row r="103" spans="1:12" x14ac:dyDescent="0.3">
      <c r="A103" s="193" t="s">
        <v>284</v>
      </c>
      <c r="B103" s="193"/>
      <c r="C103" s="193"/>
      <c r="D103" s="193"/>
      <c r="E103" s="193"/>
      <c r="F103" s="193"/>
      <c r="G103" s="3" t="s">
        <v>47</v>
      </c>
      <c r="H103" s="164">
        <v>1.23</v>
      </c>
      <c r="I103" s="183">
        <v>3</v>
      </c>
      <c r="J103" s="165">
        <f t="shared" si="1"/>
        <v>3.69</v>
      </c>
      <c r="K103" s="181">
        <v>2</v>
      </c>
      <c r="L103" s="182">
        <f t="shared" ref="L103:L111" si="3">H103*K103</f>
        <v>2.46</v>
      </c>
    </row>
    <row r="104" spans="1:12" x14ac:dyDescent="0.3">
      <c r="A104" s="193" t="s">
        <v>222</v>
      </c>
      <c r="B104" s="193"/>
      <c r="C104" s="193"/>
      <c r="D104" s="193"/>
      <c r="E104" s="193"/>
      <c r="F104" s="193"/>
      <c r="G104" s="3" t="s">
        <v>223</v>
      </c>
      <c r="H104" s="164">
        <v>5.89</v>
      </c>
      <c r="I104" s="183">
        <v>1</v>
      </c>
      <c r="J104" s="165">
        <f t="shared" si="1"/>
        <v>5.89</v>
      </c>
      <c r="K104" s="181">
        <v>2</v>
      </c>
      <c r="L104" s="182">
        <f t="shared" si="3"/>
        <v>11.78</v>
      </c>
    </row>
    <row r="105" spans="1:12" ht="28.8" customHeight="1" x14ac:dyDescent="0.3">
      <c r="A105" s="229" t="s">
        <v>224</v>
      </c>
      <c r="B105" s="229"/>
      <c r="C105" s="229"/>
      <c r="D105" s="229"/>
      <c r="E105" s="229"/>
      <c r="F105" s="229"/>
      <c r="G105" s="3" t="s">
        <v>213</v>
      </c>
      <c r="H105" s="164">
        <v>4.41</v>
      </c>
      <c r="I105" s="183">
        <v>2</v>
      </c>
      <c r="J105" s="165">
        <f t="shared" si="1"/>
        <v>8.82</v>
      </c>
      <c r="K105" s="181">
        <v>5</v>
      </c>
      <c r="L105" s="182">
        <f t="shared" si="3"/>
        <v>22.05</v>
      </c>
    </row>
    <row r="106" spans="1:12" x14ac:dyDescent="0.3">
      <c r="A106" s="193" t="s">
        <v>225</v>
      </c>
      <c r="B106" s="193"/>
      <c r="C106" s="193"/>
      <c r="D106" s="193"/>
      <c r="E106" s="193"/>
      <c r="F106" s="193"/>
      <c r="G106" s="3" t="s">
        <v>226</v>
      </c>
      <c r="H106" s="164">
        <v>12.17</v>
      </c>
      <c r="I106" s="183">
        <v>2</v>
      </c>
      <c r="J106" s="165">
        <f t="shared" si="1"/>
        <v>24.34</v>
      </c>
      <c r="K106" s="181">
        <v>1</v>
      </c>
      <c r="L106" s="182">
        <f t="shared" si="3"/>
        <v>12.17</v>
      </c>
    </row>
    <row r="107" spans="1:12" x14ac:dyDescent="0.3">
      <c r="A107" s="193" t="s">
        <v>227</v>
      </c>
      <c r="B107" s="193"/>
      <c r="C107" s="193"/>
      <c r="D107" s="193"/>
      <c r="E107" s="193"/>
      <c r="F107" s="193"/>
      <c r="G107" s="3" t="s">
        <v>226</v>
      </c>
      <c r="H107" s="164">
        <v>12.58</v>
      </c>
      <c r="I107" s="183">
        <v>0</v>
      </c>
      <c r="J107" s="165">
        <f t="shared" si="1"/>
        <v>0</v>
      </c>
      <c r="K107" s="181">
        <v>0</v>
      </c>
      <c r="L107" s="182">
        <f t="shared" si="3"/>
        <v>0</v>
      </c>
    </row>
    <row r="108" spans="1:12" x14ac:dyDescent="0.3">
      <c r="A108" s="193" t="s">
        <v>228</v>
      </c>
      <c r="B108" s="193"/>
      <c r="C108" s="193"/>
      <c r="D108" s="193"/>
      <c r="E108" s="193"/>
      <c r="F108" s="193"/>
      <c r="G108" s="3" t="s">
        <v>226</v>
      </c>
      <c r="H108" s="164">
        <v>19.829999999999998</v>
      </c>
      <c r="I108" s="183">
        <v>1</v>
      </c>
      <c r="J108" s="165">
        <f t="shared" si="1"/>
        <v>19.829999999999998</v>
      </c>
      <c r="K108" s="181">
        <v>1</v>
      </c>
      <c r="L108" s="182">
        <f t="shared" si="3"/>
        <v>19.829999999999998</v>
      </c>
    </row>
    <row r="109" spans="1:12" x14ac:dyDescent="0.3">
      <c r="A109" s="193" t="s">
        <v>229</v>
      </c>
      <c r="B109" s="193"/>
      <c r="C109" s="193"/>
      <c r="D109" s="193"/>
      <c r="E109" s="193"/>
      <c r="F109" s="193"/>
      <c r="G109" s="3" t="s">
        <v>226</v>
      </c>
      <c r="H109" s="164">
        <v>12.85</v>
      </c>
      <c r="I109" s="183">
        <v>0</v>
      </c>
      <c r="J109" s="165">
        <f t="shared" si="1"/>
        <v>0</v>
      </c>
      <c r="K109" s="181">
        <v>0</v>
      </c>
      <c r="L109" s="182">
        <f t="shared" si="3"/>
        <v>0</v>
      </c>
    </row>
    <row r="110" spans="1:12" x14ac:dyDescent="0.3">
      <c r="A110" s="193" t="s">
        <v>230</v>
      </c>
      <c r="B110" s="193"/>
      <c r="C110" s="193"/>
      <c r="D110" s="193"/>
      <c r="E110" s="193"/>
      <c r="F110" s="193"/>
      <c r="G110" s="3" t="s">
        <v>226</v>
      </c>
      <c r="H110" s="164">
        <v>17.579999999999998</v>
      </c>
      <c r="I110" s="183">
        <v>0</v>
      </c>
      <c r="J110" s="165">
        <f t="shared" si="1"/>
        <v>0</v>
      </c>
      <c r="K110" s="181">
        <v>0</v>
      </c>
      <c r="L110" s="182">
        <f t="shared" si="3"/>
        <v>0</v>
      </c>
    </row>
    <row r="111" spans="1:12" x14ac:dyDescent="0.3">
      <c r="A111" s="193" t="s">
        <v>231</v>
      </c>
      <c r="B111" s="193"/>
      <c r="C111" s="193"/>
      <c r="D111" s="193"/>
      <c r="E111" s="193"/>
      <c r="F111" s="193"/>
      <c r="G111" s="3" t="s">
        <v>223</v>
      </c>
      <c r="H111" s="164">
        <v>12.59</v>
      </c>
      <c r="I111" s="184">
        <v>1</v>
      </c>
      <c r="J111" s="165">
        <f t="shared" si="1"/>
        <v>12.59</v>
      </c>
      <c r="K111" s="181">
        <v>0</v>
      </c>
      <c r="L111" s="182">
        <f t="shared" si="3"/>
        <v>0</v>
      </c>
    </row>
    <row r="112" spans="1:12" x14ac:dyDescent="0.3">
      <c r="A112" s="193" t="s">
        <v>286</v>
      </c>
      <c r="B112" s="193"/>
      <c r="C112" s="193"/>
      <c r="D112" s="193"/>
      <c r="E112" s="193"/>
      <c r="F112" s="193"/>
      <c r="G112" s="3" t="s">
        <v>47</v>
      </c>
      <c r="H112" s="164">
        <v>3.97</v>
      </c>
      <c r="I112" s="184">
        <v>1</v>
      </c>
      <c r="J112" s="165">
        <f t="shared" si="1"/>
        <v>3.97</v>
      </c>
      <c r="K112" s="181">
        <v>0</v>
      </c>
      <c r="L112" s="182">
        <f>H112*K112</f>
        <v>0</v>
      </c>
    </row>
    <row r="113" spans="1:15" s="23" customFormat="1" x14ac:dyDescent="0.3">
      <c r="A113" s="187" t="s">
        <v>323</v>
      </c>
      <c r="B113" s="188"/>
      <c r="C113" s="188"/>
      <c r="D113" s="188"/>
      <c r="E113" s="188"/>
      <c r="F113" s="188"/>
      <c r="G113" s="188"/>
      <c r="H113" s="189"/>
      <c r="I113" s="153" t="s">
        <v>26</v>
      </c>
      <c r="J113" s="168">
        <f>SUM(J82:J112)</f>
        <v>431.65999999999997</v>
      </c>
      <c r="K113" s="174" t="s">
        <v>25</v>
      </c>
      <c r="L113" s="180">
        <f>SUM(L82:L112)</f>
        <v>561.48</v>
      </c>
    </row>
    <row r="114" spans="1:15" s="23" customFormat="1" x14ac:dyDescent="0.3">
      <c r="A114" s="157"/>
      <c r="B114" s="158"/>
      <c r="C114" s="158"/>
      <c r="D114" s="158"/>
      <c r="E114" s="158"/>
      <c r="F114" s="158"/>
      <c r="G114" s="159"/>
      <c r="H114" s="159"/>
      <c r="I114" s="163"/>
      <c r="J114" s="163"/>
      <c r="K114" s="163"/>
      <c r="L114" s="151"/>
    </row>
    <row r="115" spans="1:15" x14ac:dyDescent="0.3">
      <c r="A115" s="230" t="s">
        <v>238</v>
      </c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2"/>
    </row>
    <row r="116" spans="1:15" x14ac:dyDescent="0.3">
      <c r="A116" s="192" t="s">
        <v>204</v>
      </c>
      <c r="B116" s="192"/>
      <c r="C116" s="192"/>
      <c r="D116" s="192"/>
      <c r="E116" s="192"/>
      <c r="F116" s="192"/>
      <c r="G116" s="3" t="s">
        <v>47</v>
      </c>
      <c r="H116" s="3" t="s">
        <v>237</v>
      </c>
      <c r="I116" s="187" t="s">
        <v>26</v>
      </c>
      <c r="J116" s="189"/>
      <c r="K116" s="240" t="s">
        <v>25</v>
      </c>
      <c r="L116" s="240"/>
      <c r="N116" s="241"/>
      <c r="O116" s="241"/>
    </row>
    <row r="117" spans="1:15" s="23" customFormat="1" x14ac:dyDescent="0.3">
      <c r="A117" s="201"/>
      <c r="B117" s="201"/>
      <c r="C117" s="201"/>
      <c r="D117" s="201"/>
      <c r="E117" s="201"/>
      <c r="F117" s="201"/>
      <c r="G117" s="201"/>
      <c r="H117" s="201"/>
      <c r="I117" s="156" t="s">
        <v>324</v>
      </c>
      <c r="J117" s="156" t="s">
        <v>328</v>
      </c>
      <c r="K117" s="172" t="s">
        <v>324</v>
      </c>
      <c r="L117" s="156" t="s">
        <v>328</v>
      </c>
      <c r="N117" s="155"/>
      <c r="O117" s="155"/>
    </row>
    <row r="118" spans="1:15" x14ac:dyDescent="0.3">
      <c r="A118" s="238" t="s">
        <v>232</v>
      </c>
      <c r="B118" s="238"/>
      <c r="C118" s="238"/>
      <c r="D118" s="238"/>
      <c r="E118" s="238"/>
      <c r="F118" s="238"/>
      <c r="G118" s="127" t="s">
        <v>47</v>
      </c>
      <c r="H118" s="170">
        <v>4.8099999999999996</v>
      </c>
      <c r="I118" s="185">
        <v>3</v>
      </c>
      <c r="J118" s="165">
        <f>(H118*I118)/6</f>
        <v>2.4049999999999998</v>
      </c>
      <c r="K118" s="181">
        <v>2</v>
      </c>
      <c r="L118" s="175">
        <f>(H118*K118)/6</f>
        <v>1.6033333333333333</v>
      </c>
    </row>
    <row r="119" spans="1:15" x14ac:dyDescent="0.3">
      <c r="A119" s="193" t="s">
        <v>287</v>
      </c>
      <c r="B119" s="193"/>
      <c r="C119" s="193"/>
      <c r="D119" s="193"/>
      <c r="E119" s="193"/>
      <c r="F119" s="193"/>
      <c r="G119" s="3" t="s">
        <v>47</v>
      </c>
      <c r="H119" s="170">
        <v>11.25</v>
      </c>
      <c r="I119" s="185">
        <v>2</v>
      </c>
      <c r="J119" s="165">
        <f t="shared" ref="J119:J128" si="4">(H119*I119)/6</f>
        <v>3.75</v>
      </c>
      <c r="K119" s="181">
        <v>1</v>
      </c>
      <c r="L119" s="175">
        <f t="shared" ref="L119:L128" si="5">(H119*K119)/6</f>
        <v>1.875</v>
      </c>
    </row>
    <row r="120" spans="1:15" x14ac:dyDescent="0.3">
      <c r="A120" s="193" t="s">
        <v>288</v>
      </c>
      <c r="B120" s="193"/>
      <c r="C120" s="193"/>
      <c r="D120" s="193"/>
      <c r="E120" s="193"/>
      <c r="F120" s="193"/>
      <c r="G120" s="3" t="s">
        <v>47</v>
      </c>
      <c r="H120" s="170">
        <v>9.5299999999999994</v>
      </c>
      <c r="I120" s="185">
        <v>2</v>
      </c>
      <c r="J120" s="165">
        <f t="shared" si="4"/>
        <v>3.1766666666666663</v>
      </c>
      <c r="K120" s="181">
        <v>3</v>
      </c>
      <c r="L120" s="175">
        <f t="shared" si="5"/>
        <v>4.7649999999999997</v>
      </c>
    </row>
    <row r="121" spans="1:15" x14ac:dyDescent="0.3">
      <c r="A121" s="193" t="s">
        <v>289</v>
      </c>
      <c r="B121" s="193"/>
      <c r="C121" s="193"/>
      <c r="D121" s="193"/>
      <c r="E121" s="193"/>
      <c r="F121" s="193"/>
      <c r="G121" s="3" t="s">
        <v>47</v>
      </c>
      <c r="H121" s="170">
        <v>11.36</v>
      </c>
      <c r="I121" s="185">
        <v>2</v>
      </c>
      <c r="J121" s="165">
        <f t="shared" si="4"/>
        <v>3.7866666666666666</v>
      </c>
      <c r="K121" s="181">
        <v>2</v>
      </c>
      <c r="L121" s="175">
        <f t="shared" si="5"/>
        <v>3.7866666666666666</v>
      </c>
    </row>
    <row r="122" spans="1:15" x14ac:dyDescent="0.3">
      <c r="A122" s="193" t="s">
        <v>290</v>
      </c>
      <c r="B122" s="193"/>
      <c r="C122" s="193"/>
      <c r="D122" s="193"/>
      <c r="E122" s="193"/>
      <c r="F122" s="193"/>
      <c r="G122" s="3" t="s">
        <v>47</v>
      </c>
      <c r="H122" s="170">
        <v>16.61</v>
      </c>
      <c r="I122" s="185">
        <v>2</v>
      </c>
      <c r="J122" s="165">
        <f t="shared" si="4"/>
        <v>5.5366666666666662</v>
      </c>
      <c r="K122" s="181">
        <v>1</v>
      </c>
      <c r="L122" s="175">
        <f t="shared" si="5"/>
        <v>2.7683333333333331</v>
      </c>
    </row>
    <row r="123" spans="1:15" x14ac:dyDescent="0.3">
      <c r="A123" s="193" t="s">
        <v>291</v>
      </c>
      <c r="B123" s="193"/>
      <c r="C123" s="193"/>
      <c r="D123" s="193"/>
      <c r="E123" s="193"/>
      <c r="F123" s="193"/>
      <c r="G123" s="3" t="s">
        <v>47</v>
      </c>
      <c r="H123" s="170">
        <v>34.450000000000003</v>
      </c>
      <c r="I123" s="185">
        <v>1</v>
      </c>
      <c r="J123" s="165">
        <f t="shared" si="4"/>
        <v>5.7416666666666671</v>
      </c>
      <c r="K123" s="181">
        <v>0</v>
      </c>
      <c r="L123" s="175">
        <f t="shared" si="5"/>
        <v>0</v>
      </c>
    </row>
    <row r="124" spans="1:15" x14ac:dyDescent="0.3">
      <c r="A124" s="193" t="s">
        <v>233</v>
      </c>
      <c r="B124" s="193"/>
      <c r="C124" s="193"/>
      <c r="D124" s="193"/>
      <c r="E124" s="193"/>
      <c r="F124" s="193"/>
      <c r="G124" s="3" t="s">
        <v>47</v>
      </c>
      <c r="H124" s="170">
        <v>7.45</v>
      </c>
      <c r="I124" s="186">
        <v>2</v>
      </c>
      <c r="J124" s="165">
        <f>(H124*I124)/6</f>
        <v>2.4833333333333334</v>
      </c>
      <c r="K124" s="181">
        <v>1</v>
      </c>
      <c r="L124" s="175">
        <f t="shared" si="5"/>
        <v>1.2416666666666667</v>
      </c>
    </row>
    <row r="125" spans="1:15" x14ac:dyDescent="0.3">
      <c r="A125" s="193" t="s">
        <v>292</v>
      </c>
      <c r="B125" s="193"/>
      <c r="C125" s="193"/>
      <c r="D125" s="193"/>
      <c r="E125" s="193"/>
      <c r="F125" s="193"/>
      <c r="G125" s="3" t="s">
        <v>47</v>
      </c>
      <c r="H125" s="170">
        <v>10.19</v>
      </c>
      <c r="I125" s="186">
        <v>2</v>
      </c>
      <c r="J125" s="165">
        <f t="shared" si="4"/>
        <v>3.3966666666666665</v>
      </c>
      <c r="K125" s="181">
        <v>0</v>
      </c>
      <c r="L125" s="175">
        <f t="shared" si="5"/>
        <v>0</v>
      </c>
    </row>
    <row r="126" spans="1:15" x14ac:dyDescent="0.3">
      <c r="A126" s="193" t="s">
        <v>234</v>
      </c>
      <c r="B126" s="193"/>
      <c r="C126" s="193"/>
      <c r="D126" s="193"/>
      <c r="E126" s="193"/>
      <c r="F126" s="193"/>
      <c r="G126" s="3" t="s">
        <v>47</v>
      </c>
      <c r="H126" s="170">
        <v>11.82</v>
      </c>
      <c r="I126" s="185">
        <v>3</v>
      </c>
      <c r="J126" s="165">
        <f t="shared" si="4"/>
        <v>5.91</v>
      </c>
      <c r="K126" s="181">
        <v>0</v>
      </c>
      <c r="L126" s="175">
        <f t="shared" si="5"/>
        <v>0</v>
      </c>
    </row>
    <row r="127" spans="1:15" x14ac:dyDescent="0.3">
      <c r="A127" s="193" t="s">
        <v>293</v>
      </c>
      <c r="B127" s="193"/>
      <c r="C127" s="193"/>
      <c r="D127" s="193"/>
      <c r="E127" s="193"/>
      <c r="F127" s="193"/>
      <c r="G127" s="3" t="s">
        <v>47</v>
      </c>
      <c r="H127" s="170">
        <v>12.95</v>
      </c>
      <c r="I127" s="185">
        <v>1</v>
      </c>
      <c r="J127" s="165">
        <f>(H127*I127)/6</f>
        <v>2.1583333333333332</v>
      </c>
      <c r="K127" s="181">
        <v>0</v>
      </c>
      <c r="L127" s="175">
        <f t="shared" si="5"/>
        <v>0</v>
      </c>
    </row>
    <row r="128" spans="1:15" x14ac:dyDescent="0.3">
      <c r="A128" s="193" t="s">
        <v>294</v>
      </c>
      <c r="B128" s="193"/>
      <c r="C128" s="193"/>
      <c r="D128" s="193"/>
      <c r="E128" s="193"/>
      <c r="F128" s="193"/>
      <c r="G128" s="3" t="s">
        <v>47</v>
      </c>
      <c r="H128" s="170">
        <v>12.32</v>
      </c>
      <c r="I128" s="185">
        <v>1</v>
      </c>
      <c r="J128" s="165">
        <f t="shared" si="4"/>
        <v>2.0533333333333332</v>
      </c>
      <c r="K128" s="181">
        <v>2</v>
      </c>
      <c r="L128" s="175">
        <f t="shared" si="5"/>
        <v>4.1066666666666665</v>
      </c>
    </row>
    <row r="129" spans="1:17" s="23" customFormat="1" x14ac:dyDescent="0.3">
      <c r="A129" s="192" t="s">
        <v>327</v>
      </c>
      <c r="B129" s="192"/>
      <c r="C129" s="192"/>
      <c r="D129" s="192"/>
      <c r="E129" s="192"/>
      <c r="F129" s="192"/>
      <c r="G129" s="192"/>
      <c r="H129" s="192"/>
      <c r="I129" s="153" t="s">
        <v>26</v>
      </c>
      <c r="J129" s="152">
        <f>SUM(J118:J128)</f>
        <v>40.398333333333333</v>
      </c>
      <c r="K129" s="176" t="s">
        <v>25</v>
      </c>
      <c r="L129" s="175">
        <f>SUM(L118:L128)</f>
        <v>20.146666666666665</v>
      </c>
    </row>
    <row r="130" spans="1:17" s="23" customFormat="1" x14ac:dyDescent="0.3">
      <c r="F130" s="5"/>
      <c r="G130" s="160"/>
      <c r="H130" s="160"/>
      <c r="I130" s="160"/>
      <c r="J130" s="160"/>
      <c r="K130" s="169"/>
      <c r="L130" s="169"/>
    </row>
    <row r="131" spans="1:17" s="23" customFormat="1" x14ac:dyDescent="0.3">
      <c r="A131" s="206" t="s">
        <v>326</v>
      </c>
      <c r="B131" s="242"/>
      <c r="C131" s="242"/>
      <c r="D131" s="242"/>
      <c r="E131" s="242"/>
      <c r="F131" s="242"/>
      <c r="G131" s="242"/>
      <c r="H131" s="207"/>
      <c r="I131" s="173" t="s">
        <v>26</v>
      </c>
      <c r="J131" s="174">
        <f>J113+J129</f>
        <v>472.05833333333328</v>
      </c>
      <c r="K131" s="176" t="s">
        <v>25</v>
      </c>
      <c r="L131" s="175">
        <f>L113+L129</f>
        <v>581.62666666666667</v>
      </c>
    </row>
    <row r="133" spans="1:17" x14ac:dyDescent="0.3">
      <c r="A133" s="230" t="s">
        <v>236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2"/>
    </row>
    <row r="134" spans="1:17" x14ac:dyDescent="0.3">
      <c r="A134" s="192" t="s">
        <v>204</v>
      </c>
      <c r="B134" s="192"/>
      <c r="C134" s="192"/>
      <c r="D134" s="192"/>
      <c r="E134" s="192"/>
      <c r="F134" s="192"/>
      <c r="G134" s="3" t="s">
        <v>47</v>
      </c>
      <c r="H134" s="3" t="s">
        <v>333</v>
      </c>
      <c r="I134" s="153"/>
      <c r="J134" s="153" t="s">
        <v>336</v>
      </c>
      <c r="K134" s="173" t="s">
        <v>25</v>
      </c>
      <c r="L134" s="173" t="s">
        <v>336</v>
      </c>
      <c r="M134" s="2" t="s">
        <v>239</v>
      </c>
    </row>
    <row r="135" spans="1:17" ht="46.2" customHeight="1" x14ac:dyDescent="0.3">
      <c r="A135" s="229" t="s">
        <v>295</v>
      </c>
      <c r="B135" s="229"/>
      <c r="C135" s="229"/>
      <c r="D135" s="229"/>
      <c r="E135" s="229"/>
      <c r="F135" s="229"/>
      <c r="G135" s="3" t="s">
        <v>47</v>
      </c>
      <c r="H135" s="154">
        <v>661.51</v>
      </c>
      <c r="I135" s="178">
        <v>1</v>
      </c>
      <c r="J135" s="168">
        <f>H135*I135</f>
        <v>661.51</v>
      </c>
      <c r="K135" s="179">
        <v>1</v>
      </c>
      <c r="L135" s="180">
        <f t="shared" ref="L135:L142" si="6">H135*K135</f>
        <v>661.51</v>
      </c>
      <c r="M135" s="3">
        <v>60</v>
      </c>
    </row>
    <row r="136" spans="1:17" x14ac:dyDescent="0.3">
      <c r="A136" s="193" t="s">
        <v>296</v>
      </c>
      <c r="B136" s="193"/>
      <c r="C136" s="193"/>
      <c r="D136" s="193"/>
      <c r="E136" s="193"/>
      <c r="F136" s="193"/>
      <c r="G136" s="3" t="s">
        <v>47</v>
      </c>
      <c r="H136" s="154">
        <v>134.93</v>
      </c>
      <c r="I136" s="178">
        <v>1</v>
      </c>
      <c r="J136" s="168">
        <f t="shared" ref="J136:J142" si="7">H136*I136</f>
        <v>134.93</v>
      </c>
      <c r="K136" s="179">
        <v>1</v>
      </c>
      <c r="L136" s="180">
        <f t="shared" si="6"/>
        <v>134.93</v>
      </c>
      <c r="M136" s="3">
        <v>60</v>
      </c>
    </row>
    <row r="137" spans="1:17" ht="42" customHeight="1" x14ac:dyDescent="0.3">
      <c r="A137" s="229" t="s">
        <v>297</v>
      </c>
      <c r="B137" s="229"/>
      <c r="C137" s="229"/>
      <c r="D137" s="229"/>
      <c r="E137" s="229"/>
      <c r="F137" s="229"/>
      <c r="G137" s="3" t="s">
        <v>47</v>
      </c>
      <c r="H137" s="154">
        <v>1147.46</v>
      </c>
      <c r="I137" s="178">
        <v>1</v>
      </c>
      <c r="J137" s="168">
        <f t="shared" si="7"/>
        <v>1147.46</v>
      </c>
      <c r="K137" s="179">
        <v>1</v>
      </c>
      <c r="L137" s="180">
        <f t="shared" si="6"/>
        <v>1147.46</v>
      </c>
      <c r="M137" s="3">
        <v>60</v>
      </c>
    </row>
    <row r="138" spans="1:17" x14ac:dyDescent="0.3">
      <c r="A138" s="193" t="s">
        <v>298</v>
      </c>
      <c r="B138" s="193"/>
      <c r="C138" s="193"/>
      <c r="D138" s="193"/>
      <c r="E138" s="193"/>
      <c r="F138" s="193"/>
      <c r="G138" s="3" t="s">
        <v>47</v>
      </c>
      <c r="H138" s="154">
        <v>145.66999999999999</v>
      </c>
      <c r="I138" s="178">
        <v>1</v>
      </c>
      <c r="J138" s="168">
        <f t="shared" si="7"/>
        <v>145.66999999999999</v>
      </c>
      <c r="K138" s="179">
        <v>1</v>
      </c>
      <c r="L138" s="180">
        <f t="shared" si="6"/>
        <v>145.66999999999999</v>
      </c>
      <c r="M138" s="3">
        <v>60</v>
      </c>
    </row>
    <row r="139" spans="1:17" x14ac:dyDescent="0.3">
      <c r="A139" s="193" t="s">
        <v>299</v>
      </c>
      <c r="B139" s="193"/>
      <c r="C139" s="193"/>
      <c r="D139" s="193"/>
      <c r="E139" s="193"/>
      <c r="F139" s="193"/>
      <c r="G139" s="3" t="s">
        <v>47</v>
      </c>
      <c r="H139" s="154">
        <v>114.18</v>
      </c>
      <c r="I139" s="178">
        <v>1</v>
      </c>
      <c r="J139" s="168">
        <f t="shared" si="7"/>
        <v>114.18</v>
      </c>
      <c r="K139" s="179">
        <v>1</v>
      </c>
      <c r="L139" s="180">
        <f t="shared" si="6"/>
        <v>114.18</v>
      </c>
      <c r="M139" s="3">
        <v>60</v>
      </c>
    </row>
    <row r="140" spans="1:17" x14ac:dyDescent="0.3">
      <c r="A140" s="193" t="s">
        <v>300</v>
      </c>
      <c r="B140" s="193"/>
      <c r="C140" s="193"/>
      <c r="D140" s="193"/>
      <c r="E140" s="193"/>
      <c r="F140" s="193"/>
      <c r="G140" s="3" t="s">
        <v>47</v>
      </c>
      <c r="H140" s="154">
        <v>82.74</v>
      </c>
      <c r="I140" s="178">
        <v>1</v>
      </c>
      <c r="J140" s="168">
        <f t="shared" si="7"/>
        <v>82.74</v>
      </c>
      <c r="K140" s="179">
        <v>1</v>
      </c>
      <c r="L140" s="180">
        <f t="shared" si="6"/>
        <v>82.74</v>
      </c>
      <c r="M140" s="3">
        <v>60</v>
      </c>
    </row>
    <row r="141" spans="1:17" x14ac:dyDescent="0.3">
      <c r="A141" s="193" t="s">
        <v>301</v>
      </c>
      <c r="B141" s="193"/>
      <c r="C141" s="193"/>
      <c r="D141" s="193"/>
      <c r="E141" s="193"/>
      <c r="F141" s="193"/>
      <c r="G141" s="3" t="s">
        <v>47</v>
      </c>
      <c r="H141" s="154">
        <v>539.97</v>
      </c>
      <c r="I141" s="178">
        <v>1</v>
      </c>
      <c r="J141" s="168">
        <f t="shared" si="7"/>
        <v>539.97</v>
      </c>
      <c r="K141" s="179">
        <v>1</v>
      </c>
      <c r="L141" s="180">
        <f t="shared" si="6"/>
        <v>539.97</v>
      </c>
      <c r="M141" s="3">
        <v>60</v>
      </c>
    </row>
    <row r="142" spans="1:17" ht="30" customHeight="1" x14ac:dyDescent="0.3">
      <c r="A142" s="229" t="s">
        <v>339</v>
      </c>
      <c r="B142" s="229"/>
      <c r="C142" s="229"/>
      <c r="D142" s="229"/>
      <c r="E142" s="229"/>
      <c r="F142" s="229"/>
      <c r="G142" s="3" t="s">
        <v>47</v>
      </c>
      <c r="H142" s="154">
        <v>29.43</v>
      </c>
      <c r="I142" s="178">
        <v>3</v>
      </c>
      <c r="J142" s="168">
        <f t="shared" si="7"/>
        <v>88.289999999999992</v>
      </c>
      <c r="K142" s="179">
        <v>3</v>
      </c>
      <c r="L142" s="180">
        <f t="shared" si="6"/>
        <v>88.289999999999992</v>
      </c>
      <c r="M142" s="153">
        <v>60</v>
      </c>
    </row>
    <row r="143" spans="1:17" x14ac:dyDescent="0.3">
      <c r="A143" s="187" t="s">
        <v>337</v>
      </c>
      <c r="B143" s="188"/>
      <c r="C143" s="188"/>
      <c r="D143" s="188"/>
      <c r="E143" s="188"/>
      <c r="F143" s="188"/>
      <c r="G143" s="188"/>
      <c r="H143" s="188"/>
      <c r="I143" s="153" t="s">
        <v>26</v>
      </c>
      <c r="J143" s="168">
        <f>SUM(J135:J142)</f>
        <v>2914.75</v>
      </c>
      <c r="K143" s="174" t="s">
        <v>25</v>
      </c>
      <c r="L143" s="180">
        <f>SUM(L135:L142)</f>
        <v>2914.75</v>
      </c>
      <c r="M143" s="165"/>
      <c r="N143" s="177"/>
      <c r="O143" s="177"/>
      <c r="P143" s="177"/>
      <c r="Q143" s="177"/>
    </row>
    <row r="144" spans="1:17" s="23" customFormat="1" x14ac:dyDescent="0.3">
      <c r="A144" s="192" t="s">
        <v>338</v>
      </c>
      <c r="B144" s="192"/>
      <c r="C144" s="192"/>
      <c r="D144" s="192"/>
      <c r="E144" s="192"/>
      <c r="F144" s="192"/>
      <c r="G144" s="192"/>
      <c r="H144" s="192"/>
      <c r="I144" s="243">
        <f>J143/M135</f>
        <v>48.579166666666666</v>
      </c>
      <c r="J144" s="243"/>
      <c r="K144" s="244">
        <f>L143/M135</f>
        <v>48.579166666666666</v>
      </c>
      <c r="L144" s="244"/>
      <c r="M144" s="155"/>
      <c r="N144" s="177"/>
      <c r="O144" s="177"/>
      <c r="P144" s="177"/>
      <c r="Q144" s="177"/>
    </row>
    <row r="146" spans="1:13" ht="15.6" x14ac:dyDescent="0.3">
      <c r="A146" s="194" t="s">
        <v>252</v>
      </c>
      <c r="B146" s="194"/>
      <c r="C146" s="194"/>
      <c r="D146" s="194"/>
      <c r="E146" s="194"/>
      <c r="F146" s="194"/>
      <c r="G146" s="23"/>
      <c r="H146" s="23"/>
      <c r="I146" s="23"/>
      <c r="J146" s="23"/>
      <c r="K146" s="23"/>
      <c r="L146" s="23"/>
      <c r="M146" s="23"/>
    </row>
    <row r="147" spans="1:13" ht="28.8" customHeight="1" x14ac:dyDescent="0.3">
      <c r="A147" s="195" t="s">
        <v>318</v>
      </c>
      <c r="B147" s="196"/>
      <c r="C147" s="196"/>
      <c r="D147" s="196"/>
      <c r="E147" s="196"/>
      <c r="F147" s="117">
        <v>0.03</v>
      </c>
      <c r="G147" s="23"/>
      <c r="H147" s="23"/>
      <c r="I147" s="23"/>
      <c r="J147" s="23"/>
      <c r="K147" s="23"/>
      <c r="L147" s="23"/>
      <c r="M147" s="23"/>
    </row>
    <row r="148" spans="1:13" x14ac:dyDescent="0.3">
      <c r="A148" s="23"/>
      <c r="B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1:13" x14ac:dyDescent="0.3">
      <c r="A149" s="23"/>
      <c r="B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1:13" x14ac:dyDescent="0.3">
      <c r="A150" s="197" t="s">
        <v>253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</row>
    <row r="151" spans="1:13" x14ac:dyDescent="0.3">
      <c r="A151" s="199" t="s">
        <v>254</v>
      </c>
      <c r="B151" s="199"/>
      <c r="C151" s="137">
        <v>0.03</v>
      </c>
      <c r="D151" s="200" t="s">
        <v>319</v>
      </c>
      <c r="E151" s="200"/>
      <c r="F151" s="200"/>
      <c r="G151" s="200"/>
      <c r="H151" s="200"/>
      <c r="I151" s="200"/>
      <c r="J151" s="200"/>
      <c r="K151" s="200"/>
      <c r="L151" s="200"/>
      <c r="M151" s="200"/>
    </row>
    <row r="152" spans="1:13" x14ac:dyDescent="0.3">
      <c r="A152" s="199" t="s">
        <v>255</v>
      </c>
      <c r="B152" s="199"/>
      <c r="C152" s="136">
        <f>1.65%+7.6%+C160</f>
        <v>0.14250000000000002</v>
      </c>
      <c r="D152" s="216" t="s">
        <v>256</v>
      </c>
      <c r="E152" s="217"/>
      <c r="F152" s="218" t="s">
        <v>257</v>
      </c>
      <c r="G152" s="219"/>
      <c r="H152" s="219"/>
      <c r="I152" s="219"/>
      <c r="J152" s="219"/>
      <c r="K152" s="219"/>
      <c r="L152" s="219"/>
      <c r="M152" s="220"/>
    </row>
    <row r="153" spans="1:13" x14ac:dyDescent="0.3">
      <c r="A153" s="199"/>
      <c r="B153" s="199"/>
      <c r="C153" s="136">
        <f>1.65%+7.6%+C161</f>
        <v>0.14250000000000002</v>
      </c>
      <c r="D153" s="216" t="s">
        <v>258</v>
      </c>
      <c r="E153" s="217"/>
      <c r="F153" s="221"/>
      <c r="G153" s="222"/>
      <c r="H153" s="222"/>
      <c r="I153" s="222"/>
      <c r="J153" s="222"/>
      <c r="K153" s="222"/>
      <c r="L153" s="222"/>
      <c r="M153" s="223"/>
    </row>
    <row r="154" spans="1:13" x14ac:dyDescent="0.3">
      <c r="A154" s="199"/>
      <c r="B154" s="199"/>
      <c r="C154" s="136">
        <f>1.65%+7.6%+C162</f>
        <v>0.14250000000000002</v>
      </c>
      <c r="D154" s="216" t="s">
        <v>259</v>
      </c>
      <c r="E154" s="217"/>
      <c r="F154" s="221"/>
      <c r="G154" s="222"/>
      <c r="H154" s="222"/>
      <c r="I154" s="222"/>
      <c r="J154" s="222"/>
      <c r="K154" s="222"/>
      <c r="L154" s="222"/>
      <c r="M154" s="223"/>
    </row>
    <row r="155" spans="1:13" x14ac:dyDescent="0.3">
      <c r="A155" s="199"/>
      <c r="B155" s="199"/>
      <c r="C155" s="136">
        <f>1.65%+7.6%+C163</f>
        <v>0.14250000000000002</v>
      </c>
      <c r="D155" s="216" t="s">
        <v>181</v>
      </c>
      <c r="E155" s="217"/>
      <c r="F155" s="224"/>
      <c r="G155" s="225"/>
      <c r="H155" s="225"/>
      <c r="I155" s="225"/>
      <c r="J155" s="225"/>
      <c r="K155" s="225"/>
      <c r="L155" s="225"/>
      <c r="M155" s="226"/>
    </row>
    <row r="156" spans="1:13" x14ac:dyDescent="0.3">
      <c r="A156" s="199" t="s">
        <v>260</v>
      </c>
      <c r="B156" s="199"/>
      <c r="C156" s="137">
        <v>6.7900000000000002E-2</v>
      </c>
      <c r="D156" s="227" t="s">
        <v>261</v>
      </c>
      <c r="E156" s="227"/>
      <c r="F156" s="227"/>
      <c r="G156" s="227"/>
      <c r="H156" s="227"/>
      <c r="I156" s="227"/>
      <c r="J156" s="227"/>
      <c r="K156" s="227"/>
      <c r="L156" s="227"/>
      <c r="M156" s="227"/>
    </row>
    <row r="157" spans="1:13" x14ac:dyDescent="0.3">
      <c r="A157" s="23"/>
      <c r="B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1:13" x14ac:dyDescent="0.3">
      <c r="A158" s="23"/>
      <c r="B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1:13" x14ac:dyDescent="0.3">
      <c r="A159" s="197" t="s">
        <v>262</v>
      </c>
      <c r="B159" s="198"/>
      <c r="C159" s="198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1:13" x14ac:dyDescent="0.3">
      <c r="A160" s="215" t="s">
        <v>256</v>
      </c>
      <c r="B160" s="215"/>
      <c r="C160" s="137">
        <v>0.05</v>
      </c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  <row r="161" spans="1:13" x14ac:dyDescent="0.3">
      <c r="A161" s="215" t="s">
        <v>258</v>
      </c>
      <c r="B161" s="215"/>
      <c r="C161" s="137">
        <v>0.05</v>
      </c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  <row r="162" spans="1:13" x14ac:dyDescent="0.3">
      <c r="A162" s="215" t="s">
        <v>259</v>
      </c>
      <c r="B162" s="215"/>
      <c r="C162" s="137">
        <v>0.05</v>
      </c>
      <c r="D162" s="23"/>
      <c r="E162" s="23"/>
      <c r="F162" s="23"/>
      <c r="G162" s="23"/>
      <c r="H162" s="23"/>
      <c r="I162" s="23"/>
      <c r="J162" s="23"/>
      <c r="K162" s="23"/>
      <c r="L162" s="23"/>
      <c r="M162" s="23"/>
    </row>
    <row r="163" spans="1:13" x14ac:dyDescent="0.3">
      <c r="A163" s="215" t="s">
        <v>181</v>
      </c>
      <c r="B163" s="215"/>
      <c r="C163" s="137">
        <v>0.05</v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</sheetData>
  <mergeCells count="160">
    <mergeCell ref="A143:H143"/>
    <mergeCell ref="A144:H144"/>
    <mergeCell ref="I144:J144"/>
    <mergeCell ref="K144:L144"/>
    <mergeCell ref="A113:H113"/>
    <mergeCell ref="A129:H129"/>
    <mergeCell ref="A1:J1"/>
    <mergeCell ref="B2:J2"/>
    <mergeCell ref="H3:J3"/>
    <mergeCell ref="B4:J4"/>
    <mergeCell ref="B5:J5"/>
    <mergeCell ref="B6:J6"/>
    <mergeCell ref="A117:H117"/>
    <mergeCell ref="A138:F138"/>
    <mergeCell ref="I73:I74"/>
    <mergeCell ref="A73:F74"/>
    <mergeCell ref="G73:G74"/>
    <mergeCell ref="H73:H74"/>
    <mergeCell ref="A133:M133"/>
    <mergeCell ref="A69:F69"/>
    <mergeCell ref="A70:H70"/>
    <mergeCell ref="A116:F116"/>
    <mergeCell ref="I116:J116"/>
    <mergeCell ref="A141:F141"/>
    <mergeCell ref="A142:F142"/>
    <mergeCell ref="A139:F139"/>
    <mergeCell ref="A140:F140"/>
    <mergeCell ref="N116:O116"/>
    <mergeCell ref="A136:F136"/>
    <mergeCell ref="A137:F137"/>
    <mergeCell ref="A134:F134"/>
    <mergeCell ref="A135:F135"/>
    <mergeCell ref="A128:F128"/>
    <mergeCell ref="A127:F127"/>
    <mergeCell ref="A131:H131"/>
    <mergeCell ref="A115:L115"/>
    <mergeCell ref="A108:F108"/>
    <mergeCell ref="A109:F109"/>
    <mergeCell ref="A110:F110"/>
    <mergeCell ref="A111:F111"/>
    <mergeCell ref="A112:F112"/>
    <mergeCell ref="A104:F104"/>
    <mergeCell ref="A101:F101"/>
    <mergeCell ref="A126:F126"/>
    <mergeCell ref="A105:F105"/>
    <mergeCell ref="A106:F106"/>
    <mergeCell ref="A107:F107"/>
    <mergeCell ref="A121:F121"/>
    <mergeCell ref="A122:F122"/>
    <mergeCell ref="A123:F123"/>
    <mergeCell ref="A124:F124"/>
    <mergeCell ref="A125:F125"/>
    <mergeCell ref="A118:F118"/>
    <mergeCell ref="A119:F119"/>
    <mergeCell ref="A120:F120"/>
    <mergeCell ref="K116:L116"/>
    <mergeCell ref="A99:F99"/>
    <mergeCell ref="A100:F100"/>
    <mergeCell ref="A102:F102"/>
    <mergeCell ref="A103:F103"/>
    <mergeCell ref="A95:F95"/>
    <mergeCell ref="A96:F96"/>
    <mergeCell ref="A97:F97"/>
    <mergeCell ref="A98:F98"/>
    <mergeCell ref="A94:F94"/>
    <mergeCell ref="A86:F86"/>
    <mergeCell ref="A87:F87"/>
    <mergeCell ref="A88:F88"/>
    <mergeCell ref="A89:F89"/>
    <mergeCell ref="A90:F90"/>
    <mergeCell ref="A91:F91"/>
    <mergeCell ref="A92:F92"/>
    <mergeCell ref="A80:F80"/>
    <mergeCell ref="A82:F82"/>
    <mergeCell ref="A83:F83"/>
    <mergeCell ref="A84:F84"/>
    <mergeCell ref="A85:F85"/>
    <mergeCell ref="A62:I62"/>
    <mergeCell ref="A64:F65"/>
    <mergeCell ref="G64:G65"/>
    <mergeCell ref="H64:H65"/>
    <mergeCell ref="I64:I65"/>
    <mergeCell ref="A75:F75"/>
    <mergeCell ref="A76:H76"/>
    <mergeCell ref="A66:F66"/>
    <mergeCell ref="A67:F67"/>
    <mergeCell ref="A68:F68"/>
    <mergeCell ref="A16:E16"/>
    <mergeCell ref="B3:F3"/>
    <mergeCell ref="B10:D10"/>
    <mergeCell ref="A24:C24"/>
    <mergeCell ref="B11:D11"/>
    <mergeCell ref="B12:D12"/>
    <mergeCell ref="A19:C19"/>
    <mergeCell ref="A20:C20"/>
    <mergeCell ref="A21:C21"/>
    <mergeCell ref="A18:C18"/>
    <mergeCell ref="A9:J9"/>
    <mergeCell ref="A13:G13"/>
    <mergeCell ref="A162:B162"/>
    <mergeCell ref="A163:B163"/>
    <mergeCell ref="A152:B155"/>
    <mergeCell ref="D152:E152"/>
    <mergeCell ref="F152:M155"/>
    <mergeCell ref="D153:E153"/>
    <mergeCell ref="D154:E154"/>
    <mergeCell ref="D155:E155"/>
    <mergeCell ref="A156:B156"/>
    <mergeCell ref="D156:M156"/>
    <mergeCell ref="A159:C159"/>
    <mergeCell ref="A160:B160"/>
    <mergeCell ref="A161:B161"/>
    <mergeCell ref="A151:B151"/>
    <mergeCell ref="D151:M151"/>
    <mergeCell ref="A44:G44"/>
    <mergeCell ref="A39:B39"/>
    <mergeCell ref="A40:B40"/>
    <mergeCell ref="M45:N45"/>
    <mergeCell ref="B35:C35"/>
    <mergeCell ref="B36:C36"/>
    <mergeCell ref="B34:C34"/>
    <mergeCell ref="A93:F93"/>
    <mergeCell ref="J73:M76"/>
    <mergeCell ref="K80:L80"/>
    <mergeCell ref="A57:B57"/>
    <mergeCell ref="A58:B59"/>
    <mergeCell ref="F35:J35"/>
    <mergeCell ref="F34:J34"/>
    <mergeCell ref="C47:C48"/>
    <mergeCell ref="D47:E48"/>
    <mergeCell ref="F47:F48"/>
    <mergeCell ref="G47:G48"/>
    <mergeCell ref="A47:B48"/>
    <mergeCell ref="A79:L79"/>
    <mergeCell ref="D50:E50"/>
    <mergeCell ref="A46:H46"/>
    <mergeCell ref="A29:C29"/>
    <mergeCell ref="A27:C28"/>
    <mergeCell ref="A23:C23"/>
    <mergeCell ref="A25:C25"/>
    <mergeCell ref="A17:C17"/>
    <mergeCell ref="A22:C22"/>
    <mergeCell ref="A146:F146"/>
    <mergeCell ref="A147:E147"/>
    <mergeCell ref="A150:M150"/>
    <mergeCell ref="A26:C26"/>
    <mergeCell ref="A32:J32"/>
    <mergeCell ref="A33:J33"/>
    <mergeCell ref="A54:K54"/>
    <mergeCell ref="A51:H51"/>
    <mergeCell ref="C58:D58"/>
    <mergeCell ref="E58:J58"/>
    <mergeCell ref="C59:D59"/>
    <mergeCell ref="E59:J59"/>
    <mergeCell ref="A56:K56"/>
    <mergeCell ref="C57:D57"/>
    <mergeCell ref="E57:J57"/>
    <mergeCell ref="H47:H48"/>
    <mergeCell ref="D49:E49"/>
    <mergeCell ref="I80:J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D0FB-7B29-496D-83CF-8022D561E5EB}">
  <dimension ref="A1:T31"/>
  <sheetViews>
    <sheetView topLeftCell="B4" workbookViewId="0">
      <selection activeCell="A28" sqref="A28"/>
    </sheetView>
  </sheetViews>
  <sheetFormatPr defaultRowHeight="14.4" x14ac:dyDescent="0.3"/>
  <cols>
    <col min="2" max="2" width="28.6640625" customWidth="1"/>
    <col min="16" max="16" width="8.88671875" customWidth="1"/>
  </cols>
  <sheetData>
    <row r="1" spans="1:20" x14ac:dyDescent="0.3">
      <c r="A1" s="272" t="s">
        <v>161</v>
      </c>
      <c r="B1" s="272"/>
      <c r="C1" s="272"/>
      <c r="D1" s="272"/>
      <c r="E1" s="272"/>
      <c r="F1" s="272"/>
      <c r="G1" s="272"/>
      <c r="H1" s="272"/>
      <c r="I1" s="272"/>
      <c r="J1" s="272"/>
      <c r="L1" s="9" t="s">
        <v>162</v>
      </c>
    </row>
    <row r="2" spans="1:20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L2" s="9" t="s">
        <v>186</v>
      </c>
    </row>
    <row r="3" spans="1:20" s="108" customForma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L3" s="126"/>
      <c r="M3" s="126"/>
      <c r="N3" s="126"/>
      <c r="O3" s="126"/>
      <c r="P3" s="126"/>
      <c r="Q3" s="126"/>
      <c r="R3" s="126"/>
      <c r="S3" s="126"/>
      <c r="T3" s="126"/>
    </row>
    <row r="5" spans="1:20" x14ac:dyDescent="0.3">
      <c r="A5" s="256" t="s">
        <v>26</v>
      </c>
      <c r="B5" s="256"/>
      <c r="C5" s="256"/>
      <c r="D5" s="256"/>
      <c r="E5" s="256"/>
      <c r="F5" s="256"/>
      <c r="G5" s="256"/>
      <c r="H5" s="256"/>
      <c r="I5" s="256"/>
      <c r="J5" s="256"/>
      <c r="K5" s="17"/>
      <c r="L5" s="23" t="s">
        <v>186</v>
      </c>
      <c r="M5" s="23"/>
      <c r="N5" s="23"/>
      <c r="O5" s="23"/>
      <c r="P5" s="23"/>
      <c r="Q5" s="23"/>
      <c r="R5" s="23"/>
      <c r="S5" s="23"/>
      <c r="T5" s="23"/>
    </row>
    <row r="6" spans="1:20" x14ac:dyDescent="0.3">
      <c r="A6" s="265" t="s">
        <v>166</v>
      </c>
      <c r="B6" s="265"/>
      <c r="C6" s="265" t="s">
        <v>167</v>
      </c>
      <c r="D6" s="267"/>
      <c r="E6" s="269" t="s">
        <v>23</v>
      </c>
      <c r="F6" s="270" t="s">
        <v>10</v>
      </c>
      <c r="G6" s="265" t="s">
        <v>168</v>
      </c>
      <c r="H6" s="265"/>
      <c r="I6" s="265" t="s">
        <v>169</v>
      </c>
      <c r="J6" s="265"/>
      <c r="K6" s="17"/>
      <c r="L6" s="254" t="s">
        <v>163</v>
      </c>
      <c r="M6" s="254"/>
      <c r="N6" s="254"/>
      <c r="O6" s="254" t="s">
        <v>164</v>
      </c>
      <c r="P6" s="254"/>
      <c r="Q6" s="248" t="s">
        <v>165</v>
      </c>
      <c r="R6" s="248"/>
      <c r="S6" s="248"/>
      <c r="T6" s="248"/>
    </row>
    <row r="7" spans="1:20" x14ac:dyDescent="0.3">
      <c r="A7" s="266"/>
      <c r="B7" s="266"/>
      <c r="C7" s="266"/>
      <c r="D7" s="268"/>
      <c r="E7" s="269"/>
      <c r="F7" s="271"/>
      <c r="G7" s="266"/>
      <c r="H7" s="266"/>
      <c r="I7" s="266"/>
      <c r="J7" s="266"/>
      <c r="K7" s="17"/>
      <c r="L7" s="275" t="s">
        <v>185</v>
      </c>
      <c r="M7" s="275"/>
      <c r="N7" s="275"/>
      <c r="O7" s="276">
        <f>'3#SERV. LIMPEZA CGU-TO 25 HORAS'!H132</f>
        <v>2844.9498342245333</v>
      </c>
      <c r="P7" s="276"/>
      <c r="Q7" s="249" t="s">
        <v>329</v>
      </c>
      <c r="R7" s="250"/>
      <c r="S7" s="250"/>
      <c r="T7" s="251"/>
    </row>
    <row r="8" spans="1:20" x14ac:dyDescent="0.3">
      <c r="A8" s="258" t="s">
        <v>170</v>
      </c>
      <c r="B8" s="258"/>
      <c r="C8" s="192">
        <v>378.23</v>
      </c>
      <c r="D8" s="192"/>
      <c r="E8" s="2">
        <v>520</v>
      </c>
      <c r="F8" s="2">
        <f>C8/E8</f>
        <v>0.72736538461538469</v>
      </c>
      <c r="G8" s="247">
        <f>S12</f>
        <v>5.4710573735087182</v>
      </c>
      <c r="H8" s="247"/>
      <c r="I8" s="247">
        <f>C8*G8</f>
        <v>2069.3180303822028</v>
      </c>
      <c r="J8" s="247"/>
      <c r="K8" s="17"/>
      <c r="L8" s="277" t="s">
        <v>306</v>
      </c>
      <c r="M8" s="277"/>
      <c r="N8" s="277"/>
      <c r="O8" s="255">
        <f>' 4#SERV. LIMPEZA SPU-TO 44 HS'!H132</f>
        <v>4318.6760417388941</v>
      </c>
      <c r="P8" s="255"/>
      <c r="Q8" s="252" t="s">
        <v>330</v>
      </c>
      <c r="R8" s="252"/>
      <c r="S8" s="252"/>
      <c r="T8" s="252"/>
    </row>
    <row r="9" spans="1:20" x14ac:dyDescent="0.3">
      <c r="A9" s="258" t="s">
        <v>171</v>
      </c>
      <c r="B9" s="258"/>
      <c r="C9" s="192">
        <v>36.729999999999997</v>
      </c>
      <c r="D9" s="192"/>
      <c r="E9" s="2">
        <v>1200</v>
      </c>
      <c r="F9" s="2">
        <f>C9/E9</f>
        <v>3.0608333333333331E-2</v>
      </c>
      <c r="G9" s="247">
        <f>S13</f>
        <v>2.3707915285204444</v>
      </c>
      <c r="H9" s="247"/>
      <c r="I9" s="247">
        <f>C9*G9</f>
        <v>87.07917284255592</v>
      </c>
      <c r="J9" s="247"/>
      <c r="K9" s="17"/>
      <c r="L9" s="273"/>
      <c r="M9" s="273"/>
      <c r="N9" s="273"/>
      <c r="O9" s="274"/>
      <c r="P9" s="274"/>
      <c r="Q9" s="253"/>
      <c r="R9" s="253"/>
      <c r="S9" s="253"/>
      <c r="T9" s="253"/>
    </row>
    <row r="10" spans="1:20" x14ac:dyDescent="0.3">
      <c r="A10" s="259" t="s">
        <v>172</v>
      </c>
      <c r="B10" s="259"/>
      <c r="C10" s="192">
        <v>93.31</v>
      </c>
      <c r="D10" s="192"/>
      <c r="E10" s="12">
        <v>770</v>
      </c>
      <c r="F10" s="2">
        <f>C10/E10</f>
        <v>0.12118181818181818</v>
      </c>
      <c r="G10" s="247">
        <f>S14</f>
        <v>3.6947400444474461</v>
      </c>
      <c r="H10" s="247"/>
      <c r="I10" s="247">
        <f>C10*G10</f>
        <v>344.75619354739121</v>
      </c>
      <c r="J10" s="247"/>
      <c r="K10" s="17"/>
      <c r="L10" s="201" t="s">
        <v>26</v>
      </c>
      <c r="M10" s="201"/>
      <c r="N10" s="201"/>
      <c r="O10" s="201"/>
      <c r="P10" s="201"/>
      <c r="Q10" s="201"/>
      <c r="R10" s="201"/>
      <c r="S10" s="201"/>
      <c r="T10" s="201"/>
    </row>
    <row r="11" spans="1:20" x14ac:dyDescent="0.3">
      <c r="A11" s="258" t="s">
        <v>173</v>
      </c>
      <c r="B11" s="258"/>
      <c r="C11" s="192">
        <v>12.96</v>
      </c>
      <c r="D11" s="192"/>
      <c r="E11" s="2">
        <v>100</v>
      </c>
      <c r="F11" s="2">
        <f>C11/E11</f>
        <v>0.12960000000000002</v>
      </c>
      <c r="G11" s="247">
        <f>S15</f>
        <v>28.449498342245334</v>
      </c>
      <c r="H11" s="247"/>
      <c r="I11" s="247">
        <f>C11*G11</f>
        <v>368.70549851549958</v>
      </c>
      <c r="J11" s="247"/>
      <c r="K11" s="17"/>
      <c r="L11" s="201" t="s">
        <v>166</v>
      </c>
      <c r="M11" s="201"/>
      <c r="N11" s="201"/>
      <c r="O11" s="201" t="s">
        <v>23</v>
      </c>
      <c r="P11" s="201"/>
      <c r="Q11" s="201" t="s">
        <v>164</v>
      </c>
      <c r="R11" s="201"/>
      <c r="S11" s="201" t="s">
        <v>174</v>
      </c>
      <c r="T11" s="201"/>
    </row>
    <row r="12" spans="1:20" x14ac:dyDescent="0.3">
      <c r="A12" s="260" t="s">
        <v>175</v>
      </c>
      <c r="B12" s="260"/>
      <c r="C12" s="261">
        <f>SUM(C8:D11)</f>
        <v>521.23</v>
      </c>
      <c r="D12" s="261"/>
      <c r="E12" s="13"/>
      <c r="F12" s="13">
        <f>SUM(F8:F11)</f>
        <v>1.0087555361305363</v>
      </c>
      <c r="G12" s="261"/>
      <c r="H12" s="261"/>
      <c r="I12" s="262">
        <f>SUM(I8:J11)</f>
        <v>2869.8588952876498</v>
      </c>
      <c r="J12" s="263"/>
      <c r="K12" s="17"/>
      <c r="L12" s="193" t="s">
        <v>170</v>
      </c>
      <c r="M12" s="193"/>
      <c r="N12" s="193"/>
      <c r="O12" s="192">
        <f>1/E8</f>
        <v>1.9230769230769232E-3</v>
      </c>
      <c r="P12" s="192"/>
      <c r="Q12" s="247">
        <f>O7</f>
        <v>2844.9498342245333</v>
      </c>
      <c r="R12" s="192"/>
      <c r="S12" s="247">
        <f>O12*Q12</f>
        <v>5.4710573735087182</v>
      </c>
      <c r="T12" s="192"/>
    </row>
    <row r="13" spans="1:20" x14ac:dyDescent="0.3">
      <c r="A13" s="14" t="s">
        <v>177</v>
      </c>
      <c r="B13" s="15"/>
      <c r="C13" s="15"/>
      <c r="D13" s="15"/>
      <c r="E13" s="15"/>
      <c r="F13" s="15"/>
      <c r="G13" s="15"/>
      <c r="H13" s="16"/>
      <c r="I13" s="264">
        <f>I12*12</f>
        <v>34438.306743451802</v>
      </c>
      <c r="J13" s="261"/>
      <c r="K13" s="17"/>
      <c r="L13" s="193" t="s">
        <v>171</v>
      </c>
      <c r="M13" s="193"/>
      <c r="N13" s="193"/>
      <c r="O13" s="192">
        <f>1/E9</f>
        <v>8.3333333333333339E-4</v>
      </c>
      <c r="P13" s="192"/>
      <c r="Q13" s="247">
        <f>O7</f>
        <v>2844.9498342245333</v>
      </c>
      <c r="R13" s="192"/>
      <c r="S13" s="247">
        <f>O13*Q13</f>
        <v>2.3707915285204444</v>
      </c>
      <c r="T13" s="192"/>
    </row>
    <row r="14" spans="1:20" x14ac:dyDescent="0.3">
      <c r="A14" s="260" t="s">
        <v>178</v>
      </c>
      <c r="B14" s="260"/>
      <c r="C14" s="260"/>
      <c r="D14" s="260"/>
      <c r="E14" s="260"/>
      <c r="F14" s="260"/>
      <c r="G14" s="260"/>
      <c r="H14" s="260"/>
      <c r="I14" s="264">
        <f>I12*30</f>
        <v>86095.766858629489</v>
      </c>
      <c r="J14" s="261"/>
      <c r="K14" s="17"/>
      <c r="L14" s="193" t="s">
        <v>180</v>
      </c>
      <c r="M14" s="193"/>
      <c r="N14" s="193"/>
      <c r="O14" s="192">
        <f>1/E10</f>
        <v>1.2987012987012987E-3</v>
      </c>
      <c r="P14" s="192"/>
      <c r="Q14" s="257">
        <f>O7</f>
        <v>2844.9498342245333</v>
      </c>
      <c r="R14" s="189"/>
      <c r="S14" s="247">
        <f>O14*Q14</f>
        <v>3.6947400444474461</v>
      </c>
      <c r="T14" s="192"/>
    </row>
    <row r="15" spans="1:20" x14ac:dyDescent="0.3">
      <c r="L15" s="193" t="s">
        <v>176</v>
      </c>
      <c r="M15" s="193"/>
      <c r="N15" s="193"/>
      <c r="O15" s="192">
        <f>1/E11</f>
        <v>0.01</v>
      </c>
      <c r="P15" s="192"/>
      <c r="Q15" s="247">
        <f>O7</f>
        <v>2844.9498342245333</v>
      </c>
      <c r="R15" s="192"/>
      <c r="S15" s="247">
        <f>O15*Q15</f>
        <v>28.449498342245334</v>
      </c>
      <c r="T15" s="192"/>
    </row>
    <row r="16" spans="1:20" s="23" customFormat="1" x14ac:dyDescent="0.3">
      <c r="L16" s="5"/>
      <c r="M16" s="5"/>
      <c r="N16" s="5"/>
      <c r="O16" s="10"/>
      <c r="P16" s="10"/>
      <c r="Q16" s="22"/>
      <c r="R16" s="10"/>
      <c r="S16" s="22"/>
      <c r="T16" s="10"/>
    </row>
    <row r="18" spans="1:20" x14ac:dyDescent="0.3">
      <c r="A18" s="256" t="s">
        <v>25</v>
      </c>
      <c r="B18" s="256"/>
      <c r="C18" s="256"/>
      <c r="D18" s="256"/>
      <c r="E18" s="256"/>
      <c r="F18" s="256"/>
      <c r="G18" s="256"/>
      <c r="H18" s="256"/>
      <c r="I18" s="256"/>
      <c r="J18" s="256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3">
      <c r="A19" s="265" t="s">
        <v>166</v>
      </c>
      <c r="B19" s="265"/>
      <c r="C19" s="265" t="s">
        <v>167</v>
      </c>
      <c r="D19" s="267"/>
      <c r="E19" s="269" t="s">
        <v>23</v>
      </c>
      <c r="F19" s="270" t="s">
        <v>10</v>
      </c>
      <c r="G19" s="265" t="s">
        <v>168</v>
      </c>
      <c r="H19" s="265"/>
      <c r="I19" s="265" t="s">
        <v>169</v>
      </c>
      <c r="J19" s="265"/>
      <c r="K19" s="17"/>
      <c r="L19" s="201" t="s">
        <v>25</v>
      </c>
      <c r="M19" s="201"/>
      <c r="N19" s="201"/>
      <c r="O19" s="201"/>
      <c r="P19" s="201"/>
      <c r="Q19" s="201"/>
      <c r="R19" s="201"/>
      <c r="S19" s="201"/>
      <c r="T19" s="201"/>
    </row>
    <row r="20" spans="1:20" x14ac:dyDescent="0.3">
      <c r="A20" s="266"/>
      <c r="B20" s="266"/>
      <c r="C20" s="266"/>
      <c r="D20" s="268"/>
      <c r="E20" s="269"/>
      <c r="F20" s="271"/>
      <c r="G20" s="266"/>
      <c r="H20" s="266"/>
      <c r="I20" s="266"/>
      <c r="J20" s="266"/>
      <c r="K20" s="17"/>
      <c r="L20" s="201" t="s">
        <v>166</v>
      </c>
      <c r="M20" s="201"/>
      <c r="N20" s="201"/>
      <c r="O20" s="201" t="s">
        <v>23</v>
      </c>
      <c r="P20" s="201"/>
      <c r="Q20" s="201" t="s">
        <v>164</v>
      </c>
      <c r="R20" s="201"/>
      <c r="S20" s="201" t="s">
        <v>174</v>
      </c>
      <c r="T20" s="201"/>
    </row>
    <row r="21" spans="1:20" x14ac:dyDescent="0.3">
      <c r="A21" s="258" t="s">
        <v>170</v>
      </c>
      <c r="B21" s="258"/>
      <c r="C21" s="192">
        <v>435.8</v>
      </c>
      <c r="D21" s="192"/>
      <c r="E21" s="2">
        <v>600</v>
      </c>
      <c r="F21" s="2">
        <f>C21/E21</f>
        <v>0.72633333333333339</v>
      </c>
      <c r="G21" s="247">
        <f>S21</f>
        <v>7.1977934028981574</v>
      </c>
      <c r="H21" s="247"/>
      <c r="I21" s="247">
        <f>C21*G21</f>
        <v>3136.7983649830171</v>
      </c>
      <c r="J21" s="247"/>
      <c r="K21" s="17"/>
      <c r="L21" s="193" t="s">
        <v>170</v>
      </c>
      <c r="M21" s="193"/>
      <c r="N21" s="193"/>
      <c r="O21" s="192">
        <f>1/E21</f>
        <v>1.6666666666666668E-3</v>
      </c>
      <c r="P21" s="192"/>
      <c r="Q21" s="247">
        <f>O8</f>
        <v>4318.6760417388941</v>
      </c>
      <c r="R21" s="192"/>
      <c r="S21" s="247">
        <f>O21*Q21</f>
        <v>7.1977934028981574</v>
      </c>
      <c r="T21" s="192"/>
    </row>
    <row r="22" spans="1:20" x14ac:dyDescent="0.3">
      <c r="A22" s="258" t="s">
        <v>171</v>
      </c>
      <c r="B22" s="258"/>
      <c r="C22" s="192">
        <v>6.7</v>
      </c>
      <c r="D22" s="192"/>
      <c r="E22" s="2">
        <v>1500</v>
      </c>
      <c r="F22" s="2">
        <f>C22/E22</f>
        <v>4.4666666666666665E-3</v>
      </c>
      <c r="G22" s="247">
        <f>S22</f>
        <v>2.8791173611592629</v>
      </c>
      <c r="H22" s="247"/>
      <c r="I22" s="247">
        <f>C22*G22</f>
        <v>19.290086319767063</v>
      </c>
      <c r="J22" s="247"/>
      <c r="K22" s="17"/>
      <c r="L22" s="193" t="s">
        <v>171</v>
      </c>
      <c r="M22" s="193"/>
      <c r="N22" s="193"/>
      <c r="O22" s="192">
        <f>1/E22</f>
        <v>6.6666666666666664E-4</v>
      </c>
      <c r="P22" s="192"/>
      <c r="Q22" s="247">
        <f>O8</f>
        <v>4318.6760417388941</v>
      </c>
      <c r="R22" s="192"/>
      <c r="S22" s="247">
        <f>O22*Q22</f>
        <v>2.8791173611592629</v>
      </c>
      <c r="T22" s="192"/>
    </row>
    <row r="23" spans="1:20" x14ac:dyDescent="0.3">
      <c r="A23" s="259" t="s">
        <v>172</v>
      </c>
      <c r="B23" s="259"/>
      <c r="C23" s="192">
        <v>94.5</v>
      </c>
      <c r="D23" s="192"/>
      <c r="E23" s="12">
        <v>600</v>
      </c>
      <c r="F23" s="2">
        <f>C23/E23</f>
        <v>0.1575</v>
      </c>
      <c r="G23" s="247">
        <f>S23</f>
        <v>7.1977934028981574</v>
      </c>
      <c r="H23" s="247"/>
      <c r="I23" s="247">
        <f>C23*G23</f>
        <v>680.19147657387589</v>
      </c>
      <c r="J23" s="247"/>
      <c r="K23" s="17"/>
      <c r="L23" s="193" t="s">
        <v>180</v>
      </c>
      <c r="M23" s="193"/>
      <c r="N23" s="193"/>
      <c r="O23" s="192">
        <f>1/E23</f>
        <v>1.6666666666666668E-3</v>
      </c>
      <c r="P23" s="192"/>
      <c r="Q23" s="257">
        <f>O8</f>
        <v>4318.6760417388941</v>
      </c>
      <c r="R23" s="189"/>
      <c r="S23" s="247">
        <f>O23*Q23</f>
        <v>7.1977934028981574</v>
      </c>
      <c r="T23" s="192"/>
    </row>
    <row r="24" spans="1:20" x14ac:dyDescent="0.3">
      <c r="A24" s="258" t="s">
        <v>173</v>
      </c>
      <c r="B24" s="258"/>
      <c r="C24" s="192">
        <v>16.8</v>
      </c>
      <c r="D24" s="192"/>
      <c r="E24" s="2">
        <v>150</v>
      </c>
      <c r="F24" s="2">
        <f>C24/E24</f>
        <v>0.112</v>
      </c>
      <c r="G24" s="247">
        <f>S24</f>
        <v>28.79117361159263</v>
      </c>
      <c r="H24" s="247"/>
      <c r="I24" s="247">
        <f>C24*G24</f>
        <v>483.69171667475621</v>
      </c>
      <c r="J24" s="247"/>
      <c r="K24" s="17"/>
      <c r="L24" s="193" t="s">
        <v>176</v>
      </c>
      <c r="M24" s="193"/>
      <c r="N24" s="193"/>
      <c r="O24" s="192">
        <f>1/E24</f>
        <v>6.6666666666666671E-3</v>
      </c>
      <c r="P24" s="192"/>
      <c r="Q24" s="247">
        <f>O8</f>
        <v>4318.6760417388941</v>
      </c>
      <c r="R24" s="192"/>
      <c r="S24" s="247">
        <f>O24*Q24</f>
        <v>28.79117361159263</v>
      </c>
      <c r="T24" s="192"/>
    </row>
    <row r="25" spans="1:20" x14ac:dyDescent="0.3">
      <c r="A25" s="260" t="s">
        <v>175</v>
      </c>
      <c r="B25" s="260"/>
      <c r="C25" s="261">
        <f>SUM(C21:D24)</f>
        <v>553.79999999999995</v>
      </c>
      <c r="D25" s="261"/>
      <c r="E25" s="13"/>
      <c r="F25" s="13">
        <f>SUM(F21:F24)</f>
        <v>1.0003</v>
      </c>
      <c r="G25" s="261"/>
      <c r="H25" s="261"/>
      <c r="I25" s="262">
        <f>SUM(I21:J24)</f>
        <v>4319.9716445514159</v>
      </c>
      <c r="J25" s="263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3">
      <c r="A26" s="14" t="s">
        <v>177</v>
      </c>
      <c r="B26" s="15"/>
      <c r="C26" s="15"/>
      <c r="D26" s="15"/>
      <c r="E26" s="15"/>
      <c r="F26" s="15"/>
      <c r="G26" s="15"/>
      <c r="H26" s="16"/>
      <c r="I26" s="264">
        <f>I25*12</f>
        <v>51839.659734616987</v>
      </c>
      <c r="J26" s="261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3">
      <c r="A27" s="260" t="s">
        <v>178</v>
      </c>
      <c r="B27" s="260"/>
      <c r="C27" s="260"/>
      <c r="D27" s="260"/>
      <c r="E27" s="260"/>
      <c r="F27" s="260"/>
      <c r="G27" s="260"/>
      <c r="H27" s="260"/>
      <c r="I27" s="264">
        <f>I25*30</f>
        <v>129599.14933654248</v>
      </c>
      <c r="J27" s="261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31" spans="1:20" x14ac:dyDescent="0.3">
      <c r="A31" s="23"/>
    </row>
  </sheetData>
  <mergeCells count="115">
    <mergeCell ref="A1:J2"/>
    <mergeCell ref="A9:B9"/>
    <mergeCell ref="C9:D9"/>
    <mergeCell ref="G9:H9"/>
    <mergeCell ref="I9:J9"/>
    <mergeCell ref="L9:N9"/>
    <mergeCell ref="O9:P9"/>
    <mergeCell ref="L7:N7"/>
    <mergeCell ref="O7:P7"/>
    <mergeCell ref="A8:B8"/>
    <mergeCell ref="C8:D8"/>
    <mergeCell ref="G8:H8"/>
    <mergeCell ref="I8:J8"/>
    <mergeCell ref="L8:N8"/>
    <mergeCell ref="A6:B7"/>
    <mergeCell ref="C6:D7"/>
    <mergeCell ref="E6:E7"/>
    <mergeCell ref="F6:F7"/>
    <mergeCell ref="G6:H7"/>
    <mergeCell ref="I6:J7"/>
    <mergeCell ref="O6:P6"/>
    <mergeCell ref="A18:J18"/>
    <mergeCell ref="A19:B20"/>
    <mergeCell ref="C19:D20"/>
    <mergeCell ref="E19:E20"/>
    <mergeCell ref="F19:F20"/>
    <mergeCell ref="G19:H20"/>
    <mergeCell ref="I19:J20"/>
    <mergeCell ref="A12:B12"/>
    <mergeCell ref="C12:D12"/>
    <mergeCell ref="G12:H12"/>
    <mergeCell ref="I12:J12"/>
    <mergeCell ref="I13:J13"/>
    <mergeCell ref="A14:H14"/>
    <mergeCell ref="I14:J14"/>
    <mergeCell ref="L19:T19"/>
    <mergeCell ref="L20:N20"/>
    <mergeCell ref="O20:P20"/>
    <mergeCell ref="Q20:R20"/>
    <mergeCell ref="S20:T20"/>
    <mergeCell ref="A21:B21"/>
    <mergeCell ref="C21:D21"/>
    <mergeCell ref="G21:H21"/>
    <mergeCell ref="I21:J21"/>
    <mergeCell ref="L21:N21"/>
    <mergeCell ref="O21:P21"/>
    <mergeCell ref="Q21:R21"/>
    <mergeCell ref="S21:T21"/>
    <mergeCell ref="A22:B22"/>
    <mergeCell ref="C22:D22"/>
    <mergeCell ref="G22:H22"/>
    <mergeCell ref="I22:J22"/>
    <mergeCell ref="L22:N22"/>
    <mergeCell ref="O22:P22"/>
    <mergeCell ref="Q22:R22"/>
    <mergeCell ref="S22:T22"/>
    <mergeCell ref="A23:B23"/>
    <mergeCell ref="C23:D23"/>
    <mergeCell ref="G23:H23"/>
    <mergeCell ref="I23:J23"/>
    <mergeCell ref="L23:N23"/>
    <mergeCell ref="O23:P23"/>
    <mergeCell ref="Q23:R23"/>
    <mergeCell ref="S23:T23"/>
    <mergeCell ref="A25:B25"/>
    <mergeCell ref="C25:D25"/>
    <mergeCell ref="G25:H25"/>
    <mergeCell ref="I25:J25"/>
    <mergeCell ref="I26:J26"/>
    <mergeCell ref="A27:H27"/>
    <mergeCell ref="I27:J27"/>
    <mergeCell ref="Q24:R24"/>
    <mergeCell ref="S24:T24"/>
    <mergeCell ref="A24:B24"/>
    <mergeCell ref="C24:D24"/>
    <mergeCell ref="G24:H24"/>
    <mergeCell ref="I24:J24"/>
    <mergeCell ref="L24:N24"/>
    <mergeCell ref="O24:P24"/>
    <mergeCell ref="Q6:T6"/>
    <mergeCell ref="Q7:T7"/>
    <mergeCell ref="Q8:T8"/>
    <mergeCell ref="Q9:T9"/>
    <mergeCell ref="L10:T10"/>
    <mergeCell ref="L6:N6"/>
    <mergeCell ref="O8:P8"/>
    <mergeCell ref="A5:J5"/>
    <mergeCell ref="L14:N14"/>
    <mergeCell ref="O14:P14"/>
    <mergeCell ref="Q14:R14"/>
    <mergeCell ref="S14:T14"/>
    <mergeCell ref="Q11:R11"/>
    <mergeCell ref="S11:T11"/>
    <mergeCell ref="A11:B11"/>
    <mergeCell ref="C11:D11"/>
    <mergeCell ref="G11:H11"/>
    <mergeCell ref="I11:J11"/>
    <mergeCell ref="L11:N11"/>
    <mergeCell ref="O11:P11"/>
    <mergeCell ref="A10:B10"/>
    <mergeCell ref="C10:D10"/>
    <mergeCell ref="G10:H10"/>
    <mergeCell ref="I10:J10"/>
    <mergeCell ref="L15:N15"/>
    <mergeCell ref="O15:P15"/>
    <mergeCell ref="Q15:R15"/>
    <mergeCell ref="S15:T15"/>
    <mergeCell ref="L12:N12"/>
    <mergeCell ref="O12:P12"/>
    <mergeCell ref="Q12:R12"/>
    <mergeCell ref="S12:T12"/>
    <mergeCell ref="L13:N13"/>
    <mergeCell ref="O13:P13"/>
    <mergeCell ref="Q13:R13"/>
    <mergeCell ref="S13:T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5141-2429-4759-A605-E34F3FACA339}">
  <dimension ref="A1:O136"/>
  <sheetViews>
    <sheetView topLeftCell="A82" workbookViewId="0">
      <selection activeCell="A12" sqref="A12:H12"/>
    </sheetView>
  </sheetViews>
  <sheetFormatPr defaultRowHeight="14.4" x14ac:dyDescent="0.3"/>
  <cols>
    <col min="2" max="2" width="27.77734375" customWidth="1"/>
    <col min="4" max="4" width="6.33203125" customWidth="1"/>
    <col min="6" max="6" width="9" customWidth="1"/>
    <col min="7" max="7" width="12.88671875" customWidth="1"/>
    <col min="8" max="8" width="16.5546875" customWidth="1"/>
    <col min="10" max="10" width="10.44140625" bestFit="1" customWidth="1"/>
    <col min="11" max="11" width="10.109375" bestFit="1" customWidth="1"/>
    <col min="12" max="12" width="9.44140625" bestFit="1" customWidth="1"/>
  </cols>
  <sheetData>
    <row r="1" spans="1:8" x14ac:dyDescent="0.3">
      <c r="A1" s="376" t="s">
        <v>30</v>
      </c>
      <c r="B1" s="377"/>
      <c r="C1" s="377"/>
      <c r="D1" s="377"/>
      <c r="E1" s="377"/>
      <c r="F1" s="377"/>
      <c r="G1" s="377"/>
      <c r="H1" s="378"/>
    </row>
    <row r="2" spans="1:8" x14ac:dyDescent="0.3">
      <c r="A2" s="278" t="s">
        <v>31</v>
      </c>
      <c r="B2" s="280"/>
      <c r="C2" s="278"/>
      <c r="D2" s="279"/>
      <c r="E2" s="279"/>
      <c r="F2" s="279"/>
      <c r="G2" s="279"/>
      <c r="H2" s="280"/>
    </row>
    <row r="3" spans="1:8" x14ac:dyDescent="0.3">
      <c r="A3" s="278" t="s">
        <v>32</v>
      </c>
      <c r="B3" s="280"/>
      <c r="C3" s="379"/>
      <c r="D3" s="380"/>
      <c r="E3" s="380"/>
      <c r="F3" s="380"/>
      <c r="G3" s="380"/>
      <c r="H3" s="381"/>
    </row>
    <row r="4" spans="1:8" x14ac:dyDescent="0.3">
      <c r="A4" s="278" t="s">
        <v>33</v>
      </c>
      <c r="B4" s="280"/>
      <c r="C4" s="278" t="s">
        <v>34</v>
      </c>
      <c r="D4" s="279"/>
      <c r="E4" s="279"/>
      <c r="F4" s="279"/>
      <c r="G4" s="279"/>
      <c r="H4" s="280"/>
    </row>
    <row r="5" spans="1:8" x14ac:dyDescent="0.3">
      <c r="A5" s="369" t="s">
        <v>35</v>
      </c>
      <c r="B5" s="369"/>
      <c r="C5" s="34"/>
      <c r="D5" s="34"/>
      <c r="E5" s="34"/>
      <c r="F5" s="34"/>
      <c r="G5" s="34"/>
      <c r="H5" s="35"/>
    </row>
    <row r="6" spans="1:8" x14ac:dyDescent="0.3">
      <c r="A6" s="370" t="s">
        <v>182</v>
      </c>
      <c r="B6" s="371"/>
      <c r="C6" s="371"/>
      <c r="D6" s="371"/>
      <c r="E6" s="371"/>
      <c r="F6" s="371"/>
      <c r="G6" s="371"/>
      <c r="H6" s="372"/>
    </row>
    <row r="7" spans="1:8" x14ac:dyDescent="0.3">
      <c r="A7" s="285" t="s">
        <v>36</v>
      </c>
      <c r="B7" s="286"/>
      <c r="C7" s="286"/>
      <c r="D7" s="286"/>
      <c r="E7" s="286"/>
      <c r="F7" s="286"/>
      <c r="G7" s="286"/>
      <c r="H7" s="287"/>
    </row>
    <row r="8" spans="1:8" x14ac:dyDescent="0.3">
      <c r="A8" s="36" t="s">
        <v>37</v>
      </c>
      <c r="B8" s="278" t="s">
        <v>38</v>
      </c>
      <c r="C8" s="279"/>
      <c r="D8" s="280"/>
      <c r="E8" s="373"/>
      <c r="F8" s="374"/>
      <c r="G8" s="374"/>
      <c r="H8" s="375"/>
    </row>
    <row r="9" spans="1:8" x14ac:dyDescent="0.3">
      <c r="A9" s="37" t="s">
        <v>39</v>
      </c>
      <c r="B9" s="317" t="s">
        <v>40</v>
      </c>
      <c r="C9" s="303"/>
      <c r="D9" s="304"/>
      <c r="E9" s="355" t="s">
        <v>181</v>
      </c>
      <c r="F9" s="359"/>
      <c r="G9" s="359"/>
      <c r="H9" s="356"/>
    </row>
    <row r="10" spans="1:8" ht="14.4" customHeight="1" x14ac:dyDescent="0.3">
      <c r="A10" s="37" t="s">
        <v>41</v>
      </c>
      <c r="B10" s="317" t="s">
        <v>42</v>
      </c>
      <c r="C10" s="303"/>
      <c r="D10" s="304"/>
      <c r="E10" s="382" t="s">
        <v>307</v>
      </c>
      <c r="F10" s="383"/>
      <c r="G10" s="383"/>
      <c r="H10" s="384"/>
    </row>
    <row r="11" spans="1:8" x14ac:dyDescent="0.3">
      <c r="A11" s="38" t="s">
        <v>43</v>
      </c>
      <c r="B11" s="317" t="s">
        <v>44</v>
      </c>
      <c r="C11" s="303"/>
      <c r="D11" s="304"/>
      <c r="E11" s="353">
        <v>30</v>
      </c>
      <c r="F11" s="335"/>
      <c r="G11" s="335"/>
      <c r="H11" s="354"/>
    </row>
    <row r="12" spans="1:8" x14ac:dyDescent="0.3">
      <c r="A12" s="361" t="s">
        <v>45</v>
      </c>
      <c r="B12" s="362"/>
      <c r="C12" s="362"/>
      <c r="D12" s="362"/>
      <c r="E12" s="362"/>
      <c r="F12" s="362"/>
      <c r="G12" s="362"/>
      <c r="H12" s="363"/>
    </row>
    <row r="13" spans="1:8" x14ac:dyDescent="0.3">
      <c r="A13" s="364" t="s">
        <v>46</v>
      </c>
      <c r="B13" s="365"/>
      <c r="C13" s="365"/>
      <c r="D13" s="365"/>
      <c r="E13" s="366"/>
      <c r="F13" s="39" t="s">
        <v>47</v>
      </c>
      <c r="G13" s="367" t="s">
        <v>48</v>
      </c>
      <c r="H13" s="368"/>
    </row>
    <row r="14" spans="1:8" x14ac:dyDescent="0.3">
      <c r="A14" s="355" t="s">
        <v>183</v>
      </c>
      <c r="B14" s="359"/>
      <c r="C14" s="359"/>
      <c r="D14" s="359"/>
      <c r="E14" s="356"/>
      <c r="F14" s="40" t="s">
        <v>49</v>
      </c>
      <c r="G14" s="360">
        <v>1</v>
      </c>
      <c r="H14" s="356"/>
    </row>
    <row r="15" spans="1:8" ht="78" customHeight="1" x14ac:dyDescent="0.3">
      <c r="A15" s="302" t="s">
        <v>50</v>
      </c>
      <c r="B15" s="303"/>
      <c r="C15" s="303"/>
      <c r="D15" s="303"/>
      <c r="E15" s="303"/>
      <c r="F15" s="303"/>
      <c r="G15" s="303"/>
      <c r="H15" s="304"/>
    </row>
    <row r="16" spans="1:8" x14ac:dyDescent="0.3">
      <c r="A16" s="353"/>
      <c r="B16" s="335"/>
      <c r="C16" s="335"/>
      <c r="D16" s="335"/>
      <c r="E16" s="335"/>
      <c r="F16" s="335"/>
      <c r="G16" s="335"/>
      <c r="H16" s="354"/>
    </row>
    <row r="17" spans="1:8" x14ac:dyDescent="0.3">
      <c r="A17" s="318" t="s">
        <v>51</v>
      </c>
      <c r="B17" s="319"/>
      <c r="C17" s="319"/>
      <c r="D17" s="319"/>
      <c r="E17" s="319"/>
      <c r="F17" s="319"/>
      <c r="G17" s="319"/>
      <c r="H17" s="320"/>
    </row>
    <row r="18" spans="1:8" x14ac:dyDescent="0.3">
      <c r="A18" s="318" t="s">
        <v>52</v>
      </c>
      <c r="B18" s="319"/>
      <c r="C18" s="319"/>
      <c r="D18" s="319"/>
      <c r="E18" s="319"/>
      <c r="F18" s="319"/>
      <c r="G18" s="319"/>
      <c r="H18" s="320"/>
    </row>
    <row r="19" spans="1:8" x14ac:dyDescent="0.3">
      <c r="A19" s="41">
        <v>1</v>
      </c>
      <c r="B19" s="317" t="s">
        <v>53</v>
      </c>
      <c r="C19" s="303"/>
      <c r="D19" s="303"/>
      <c r="E19" s="303"/>
      <c r="F19" s="304"/>
      <c r="G19" s="353" t="s">
        <v>54</v>
      </c>
      <c r="H19" s="354"/>
    </row>
    <row r="20" spans="1:8" x14ac:dyDescent="0.3">
      <c r="A20" s="41">
        <v>2</v>
      </c>
      <c r="B20" s="317" t="s">
        <v>55</v>
      </c>
      <c r="C20" s="303"/>
      <c r="D20" s="303"/>
      <c r="E20" s="303"/>
      <c r="F20" s="304"/>
      <c r="G20" s="355" t="s">
        <v>184</v>
      </c>
      <c r="H20" s="356"/>
    </row>
    <row r="21" spans="1:8" x14ac:dyDescent="0.3">
      <c r="A21" s="41">
        <v>3</v>
      </c>
      <c r="B21" s="317" t="s">
        <v>56</v>
      </c>
      <c r="C21" s="303"/>
      <c r="D21" s="303"/>
      <c r="E21" s="303"/>
      <c r="F21" s="304"/>
      <c r="G21" s="357">
        <f>'1#IDENTIFICAÇÃO'!E35</f>
        <v>664.31818181818187</v>
      </c>
      <c r="H21" s="358"/>
    </row>
    <row r="22" spans="1:8" x14ac:dyDescent="0.3">
      <c r="A22" s="41">
        <v>4</v>
      </c>
      <c r="B22" s="42" t="s">
        <v>57</v>
      </c>
      <c r="C22" s="43"/>
      <c r="D22" s="43"/>
      <c r="E22" s="43"/>
      <c r="F22" s="44"/>
      <c r="G22" s="349" t="s">
        <v>183</v>
      </c>
      <c r="H22" s="350"/>
    </row>
    <row r="23" spans="1:8" x14ac:dyDescent="0.3">
      <c r="A23" s="41">
        <v>5</v>
      </c>
      <c r="B23" s="317" t="s">
        <v>58</v>
      </c>
      <c r="C23" s="303"/>
      <c r="D23" s="303"/>
      <c r="E23" s="303"/>
      <c r="F23" s="304"/>
      <c r="G23" s="351" t="s">
        <v>308</v>
      </c>
      <c r="H23" s="352"/>
    </row>
    <row r="24" spans="1:8" ht="37.799999999999997" customHeight="1" x14ac:dyDescent="0.3">
      <c r="A24" s="302" t="s">
        <v>59</v>
      </c>
      <c r="B24" s="303"/>
      <c r="C24" s="303"/>
      <c r="D24" s="303"/>
      <c r="E24" s="303"/>
      <c r="F24" s="303"/>
      <c r="G24" s="303"/>
      <c r="H24" s="304"/>
    </row>
    <row r="25" spans="1:8" x14ac:dyDescent="0.3">
      <c r="A25" s="45" t="s">
        <v>60</v>
      </c>
      <c r="B25" s="46"/>
      <c r="C25" s="46"/>
      <c r="D25" s="46"/>
      <c r="E25" s="46"/>
      <c r="F25" s="47"/>
      <c r="G25" s="31"/>
      <c r="H25" s="32"/>
    </row>
    <row r="26" spans="1:8" x14ac:dyDescent="0.3">
      <c r="A26" s="48"/>
      <c r="B26" s="34"/>
      <c r="C26" s="34"/>
      <c r="D26" s="34"/>
      <c r="E26" s="34"/>
      <c r="F26" s="49"/>
      <c r="G26" s="50"/>
      <c r="H26" s="51"/>
    </row>
    <row r="27" spans="1:8" x14ac:dyDescent="0.3">
      <c r="A27" s="52">
        <v>1</v>
      </c>
      <c r="B27" s="305" t="s">
        <v>61</v>
      </c>
      <c r="C27" s="306"/>
      <c r="D27" s="306"/>
      <c r="E27" s="306"/>
      <c r="F27" s="306"/>
      <c r="G27" s="307"/>
      <c r="H27" s="53" t="s">
        <v>62</v>
      </c>
    </row>
    <row r="28" spans="1:8" x14ac:dyDescent="0.3">
      <c r="A28" s="54" t="s">
        <v>37</v>
      </c>
      <c r="B28" s="345" t="s">
        <v>63</v>
      </c>
      <c r="C28" s="342"/>
      <c r="D28" s="342"/>
      <c r="E28" s="342"/>
      <c r="F28" s="342"/>
      <c r="G28" s="343"/>
      <c r="H28" s="100">
        <f>G21</f>
        <v>664.31818181818187</v>
      </c>
    </row>
    <row r="29" spans="1:8" x14ac:dyDescent="0.3">
      <c r="A29" s="54" t="s">
        <v>39</v>
      </c>
      <c r="B29" s="345" t="s">
        <v>64</v>
      </c>
      <c r="C29" s="342"/>
      <c r="D29" s="342"/>
      <c r="E29" s="342"/>
      <c r="F29" s="342"/>
      <c r="G29" s="343"/>
      <c r="H29" s="56"/>
    </row>
    <row r="30" spans="1:8" x14ac:dyDescent="0.3">
      <c r="A30" s="54" t="s">
        <v>41</v>
      </c>
      <c r="B30" s="345" t="s">
        <v>65</v>
      </c>
      <c r="C30" s="342"/>
      <c r="D30" s="342"/>
      <c r="E30" s="342"/>
      <c r="F30" s="342"/>
      <c r="G30" s="343"/>
      <c r="H30" s="55"/>
    </row>
    <row r="31" spans="1:8" x14ac:dyDescent="0.3">
      <c r="A31" s="54" t="s">
        <v>43</v>
      </c>
      <c r="B31" s="345" t="s">
        <v>66</v>
      </c>
      <c r="C31" s="342"/>
      <c r="D31" s="342"/>
      <c r="E31" s="342"/>
      <c r="F31" s="342"/>
      <c r="G31" s="343"/>
      <c r="H31" s="55"/>
    </row>
    <row r="32" spans="1:8" x14ac:dyDescent="0.3">
      <c r="A32" s="54" t="s">
        <v>67</v>
      </c>
      <c r="B32" s="345" t="s">
        <v>68</v>
      </c>
      <c r="C32" s="342"/>
      <c r="D32" s="342"/>
      <c r="E32" s="342"/>
      <c r="F32" s="342"/>
      <c r="G32" s="343"/>
      <c r="H32" s="55"/>
    </row>
    <row r="33" spans="1:8" x14ac:dyDescent="0.3">
      <c r="A33" s="54" t="s">
        <v>69</v>
      </c>
      <c r="B33" s="345" t="s">
        <v>70</v>
      </c>
      <c r="C33" s="342"/>
      <c r="D33" s="342"/>
      <c r="E33" s="342"/>
      <c r="F33" s="342"/>
      <c r="G33" s="343"/>
      <c r="H33" s="55"/>
    </row>
    <row r="34" spans="1:8" x14ac:dyDescent="0.3">
      <c r="A34" s="346" t="s">
        <v>71</v>
      </c>
      <c r="B34" s="347"/>
      <c r="C34" s="347"/>
      <c r="D34" s="347"/>
      <c r="E34" s="347"/>
      <c r="F34" s="347"/>
      <c r="G34" s="348"/>
      <c r="H34" s="57">
        <f>SUM(H28:H33)</f>
        <v>664.31818181818187</v>
      </c>
    </row>
    <row r="35" spans="1:8" ht="18" customHeight="1" x14ac:dyDescent="0.3">
      <c r="A35" s="345" t="s">
        <v>72</v>
      </c>
      <c r="B35" s="342"/>
      <c r="C35" s="342"/>
      <c r="D35" s="342"/>
      <c r="E35" s="342"/>
      <c r="F35" s="342"/>
      <c r="G35" s="342"/>
      <c r="H35" s="343"/>
    </row>
    <row r="36" spans="1:8" x14ac:dyDescent="0.3">
      <c r="A36" s="305" t="s">
        <v>73</v>
      </c>
      <c r="B36" s="306"/>
      <c r="C36" s="306"/>
      <c r="D36" s="306"/>
      <c r="E36" s="306"/>
      <c r="F36" s="306"/>
      <c r="G36" s="306"/>
      <c r="H36" s="307"/>
    </row>
    <row r="37" spans="1:8" x14ac:dyDescent="0.3">
      <c r="A37" s="285"/>
      <c r="B37" s="286"/>
      <c r="C37" s="286"/>
      <c r="D37" s="286"/>
      <c r="E37" s="286"/>
      <c r="F37" s="286"/>
      <c r="G37" s="286"/>
      <c r="H37" s="286"/>
    </row>
    <row r="38" spans="1:8" x14ac:dyDescent="0.3">
      <c r="A38" s="305" t="s">
        <v>74</v>
      </c>
      <c r="B38" s="306"/>
      <c r="C38" s="306"/>
      <c r="D38" s="306"/>
      <c r="E38" s="306"/>
      <c r="F38" s="306"/>
      <c r="G38" s="306"/>
      <c r="H38" s="307"/>
    </row>
    <row r="39" spans="1:8" x14ac:dyDescent="0.3">
      <c r="A39" s="24" t="s">
        <v>75</v>
      </c>
      <c r="B39" s="318" t="s">
        <v>76</v>
      </c>
      <c r="C39" s="319"/>
      <c r="D39" s="319"/>
      <c r="E39" s="319"/>
      <c r="F39" s="320"/>
      <c r="G39" s="25" t="s">
        <v>77</v>
      </c>
      <c r="H39" s="24" t="s">
        <v>62</v>
      </c>
    </row>
    <row r="40" spans="1:8" ht="28.8" customHeight="1" x14ac:dyDescent="0.3">
      <c r="A40" s="58" t="s">
        <v>37</v>
      </c>
      <c r="B40" s="314" t="s">
        <v>78</v>
      </c>
      <c r="C40" s="315"/>
      <c r="D40" s="315"/>
      <c r="E40" s="315"/>
      <c r="F40" s="316"/>
      <c r="G40" s="59">
        <v>8.3333333333333329E-2</v>
      </c>
      <c r="H40" s="60">
        <f>H34*G40</f>
        <v>55.359848484848484</v>
      </c>
    </row>
    <row r="41" spans="1:8" ht="27" customHeight="1" x14ac:dyDescent="0.3">
      <c r="A41" s="58" t="s">
        <v>39</v>
      </c>
      <c r="B41" s="314" t="s">
        <v>79</v>
      </c>
      <c r="C41" s="315"/>
      <c r="D41" s="315"/>
      <c r="E41" s="315"/>
      <c r="F41" s="316"/>
      <c r="G41" s="61">
        <v>3.0249999999999999E-2</v>
      </c>
      <c r="H41" s="60">
        <f>H34*G41</f>
        <v>20.095625000000002</v>
      </c>
    </row>
    <row r="42" spans="1:8" x14ac:dyDescent="0.3">
      <c r="A42" s="338" t="s">
        <v>71</v>
      </c>
      <c r="B42" s="339"/>
      <c r="C42" s="339"/>
      <c r="D42" s="339"/>
      <c r="E42" s="339"/>
      <c r="F42" s="340"/>
      <c r="G42" s="62">
        <v>0.11358333333333333</v>
      </c>
      <c r="H42" s="63">
        <f>SUM(H40:H41)</f>
        <v>75.455473484848483</v>
      </c>
    </row>
    <row r="43" spans="1:8" ht="86.4" customHeight="1" x14ac:dyDescent="0.3">
      <c r="A43" s="341" t="s">
        <v>80</v>
      </c>
      <c r="B43" s="342"/>
      <c r="C43" s="342"/>
      <c r="D43" s="342"/>
      <c r="E43" s="342"/>
      <c r="F43" s="342"/>
      <c r="G43" s="342"/>
      <c r="H43" s="343"/>
    </row>
    <row r="44" spans="1:8" x14ac:dyDescent="0.3">
      <c r="A44" s="344" t="s">
        <v>81</v>
      </c>
      <c r="B44" s="344"/>
      <c r="C44" s="344"/>
      <c r="D44" s="344"/>
      <c r="E44" s="344"/>
      <c r="F44" s="344"/>
      <c r="G44" s="344"/>
      <c r="H44" s="344"/>
    </row>
    <row r="45" spans="1:8" x14ac:dyDescent="0.3">
      <c r="A45" s="24" t="s">
        <v>82</v>
      </c>
      <c r="B45" s="318" t="s">
        <v>83</v>
      </c>
      <c r="C45" s="319"/>
      <c r="D45" s="319"/>
      <c r="E45" s="319"/>
      <c r="F45" s="320"/>
      <c r="G45" s="25" t="s">
        <v>77</v>
      </c>
      <c r="H45" s="24" t="s">
        <v>62</v>
      </c>
    </row>
    <row r="46" spans="1:8" x14ac:dyDescent="0.3">
      <c r="A46" s="58" t="s">
        <v>37</v>
      </c>
      <c r="B46" s="278" t="s">
        <v>84</v>
      </c>
      <c r="C46" s="279"/>
      <c r="D46" s="279"/>
      <c r="E46" s="279"/>
      <c r="F46" s="280"/>
      <c r="G46" s="64">
        <v>0.2</v>
      </c>
      <c r="H46" s="60">
        <f>(H34+H42)*G46</f>
        <v>147.95473106060609</v>
      </c>
    </row>
    <row r="47" spans="1:8" ht="18" customHeight="1" x14ac:dyDescent="0.3">
      <c r="A47" s="58" t="s">
        <v>39</v>
      </c>
      <c r="B47" s="278" t="s">
        <v>85</v>
      </c>
      <c r="C47" s="279"/>
      <c r="D47" s="279"/>
      <c r="E47" s="279"/>
      <c r="F47" s="280"/>
      <c r="G47" s="64">
        <v>2.5000000000000001E-2</v>
      </c>
      <c r="H47" s="60">
        <f>(H34+H42)*G47</f>
        <v>18.494341382575762</v>
      </c>
    </row>
    <row r="48" spans="1:8" ht="53.4" customHeight="1" x14ac:dyDescent="0.3">
      <c r="A48" s="58" t="s">
        <v>41</v>
      </c>
      <c r="B48" s="65" t="s">
        <v>86</v>
      </c>
      <c r="C48" s="66" t="s">
        <v>87</v>
      </c>
      <c r="D48" s="66"/>
      <c r="E48" s="66" t="s">
        <v>88</v>
      </c>
      <c r="F48" s="66"/>
      <c r="G48" s="67">
        <f>'1#IDENTIFICAÇÃO'!F147</f>
        <v>0.03</v>
      </c>
      <c r="H48" s="60">
        <f>(H34+H42)*G48</f>
        <v>22.193209659090911</v>
      </c>
    </row>
    <row r="49" spans="1:12" x14ac:dyDescent="0.3">
      <c r="A49" s="58" t="s">
        <v>43</v>
      </c>
      <c r="B49" s="278" t="s">
        <v>89</v>
      </c>
      <c r="C49" s="279"/>
      <c r="D49" s="279"/>
      <c r="E49" s="279"/>
      <c r="F49" s="280"/>
      <c r="G49" s="64">
        <v>1.4999999999999999E-2</v>
      </c>
      <c r="H49" s="60">
        <f>(H34+H42)*G49</f>
        <v>11.096604829545456</v>
      </c>
      <c r="J49" s="130"/>
    </row>
    <row r="50" spans="1:12" x14ac:dyDescent="0.3">
      <c r="A50" s="58" t="s">
        <v>67</v>
      </c>
      <c r="B50" s="278" t="s">
        <v>90</v>
      </c>
      <c r="C50" s="279"/>
      <c r="D50" s="279"/>
      <c r="E50" s="279"/>
      <c r="F50" s="280"/>
      <c r="G50" s="64">
        <v>0.01</v>
      </c>
      <c r="H50" s="60">
        <f>(H34+H42)*G50</f>
        <v>7.3977365530303043</v>
      </c>
      <c r="J50" s="130"/>
    </row>
    <row r="51" spans="1:12" x14ac:dyDescent="0.3">
      <c r="A51" s="40" t="s">
        <v>69</v>
      </c>
      <c r="B51" s="317" t="s">
        <v>91</v>
      </c>
      <c r="C51" s="303"/>
      <c r="D51" s="303"/>
      <c r="E51" s="303"/>
      <c r="F51" s="304"/>
      <c r="G51" s="59">
        <v>6.0000000000000001E-3</v>
      </c>
      <c r="H51" s="60">
        <f>(H34+H42)*G51</f>
        <v>4.4386419318181822</v>
      </c>
      <c r="J51" s="130"/>
    </row>
    <row r="52" spans="1:12" x14ac:dyDescent="0.3">
      <c r="A52" s="58" t="s">
        <v>92</v>
      </c>
      <c r="B52" s="278" t="s">
        <v>93</v>
      </c>
      <c r="C52" s="279"/>
      <c r="D52" s="279"/>
      <c r="E52" s="279"/>
      <c r="F52" s="280"/>
      <c r="G52" s="64">
        <v>2E-3</v>
      </c>
      <c r="H52" s="60">
        <f>(H34+H42)*G52</f>
        <v>1.4795473106060608</v>
      </c>
      <c r="J52" s="130"/>
    </row>
    <row r="53" spans="1:12" x14ac:dyDescent="0.3">
      <c r="A53" s="58" t="s">
        <v>94</v>
      </c>
      <c r="B53" s="278" t="s">
        <v>95</v>
      </c>
      <c r="C53" s="279"/>
      <c r="D53" s="279"/>
      <c r="E53" s="279"/>
      <c r="F53" s="280"/>
      <c r="G53" s="64">
        <v>0.08</v>
      </c>
      <c r="H53" s="60">
        <f>(H34+H42)*G53</f>
        <v>59.181892424242434</v>
      </c>
      <c r="J53" s="131"/>
    </row>
    <row r="54" spans="1:12" x14ac:dyDescent="0.3">
      <c r="A54" s="318" t="s">
        <v>71</v>
      </c>
      <c r="B54" s="319"/>
      <c r="C54" s="319"/>
      <c r="D54" s="319"/>
      <c r="E54" s="319"/>
      <c r="F54" s="320"/>
      <c r="G54" s="68">
        <v>0.36800000000000005</v>
      </c>
      <c r="H54" s="69">
        <f>SUM(H46:H53)</f>
        <v>272.2367051515152</v>
      </c>
      <c r="J54" s="128"/>
    </row>
    <row r="55" spans="1:12" ht="69" customHeight="1" x14ac:dyDescent="0.3">
      <c r="A55" s="336" t="s">
        <v>96</v>
      </c>
      <c r="B55" s="337"/>
      <c r="C55" s="337"/>
      <c r="D55" s="337"/>
      <c r="E55" s="337"/>
      <c r="F55" s="337"/>
      <c r="G55" s="337"/>
      <c r="H55" s="337"/>
    </row>
    <row r="56" spans="1:12" x14ac:dyDescent="0.3">
      <c r="A56" s="305" t="s">
        <v>97</v>
      </c>
      <c r="B56" s="306"/>
      <c r="C56" s="306"/>
      <c r="D56" s="306"/>
      <c r="E56" s="306"/>
      <c r="F56" s="306"/>
      <c r="G56" s="306"/>
      <c r="H56" s="307"/>
    </row>
    <row r="57" spans="1:12" x14ac:dyDescent="0.3">
      <c r="A57" s="33" t="s">
        <v>98</v>
      </c>
      <c r="B57" s="318" t="s">
        <v>99</v>
      </c>
      <c r="C57" s="319"/>
      <c r="D57" s="319"/>
      <c r="E57" s="319"/>
      <c r="F57" s="319"/>
      <c r="G57" s="320"/>
      <c r="H57" s="70" t="s">
        <v>62</v>
      </c>
    </row>
    <row r="58" spans="1:12" ht="27" customHeight="1" x14ac:dyDescent="0.3">
      <c r="A58" s="71" t="s">
        <v>37</v>
      </c>
      <c r="B58" s="278" t="s">
        <v>100</v>
      </c>
      <c r="C58" s="279"/>
      <c r="D58" s="279"/>
      <c r="E58" s="279"/>
      <c r="F58" s="279"/>
      <c r="G58" s="280"/>
      <c r="H58" s="72">
        <f>((('1#IDENTIFICAÇÃO'!B41)*22)*2)-(H34*6%)</f>
        <v>129.54090909090911</v>
      </c>
    </row>
    <row r="59" spans="1:12" ht="28.8" customHeight="1" x14ac:dyDescent="0.3">
      <c r="A59" s="71" t="s">
        <v>39</v>
      </c>
      <c r="B59" s="278" t="s">
        <v>101</v>
      </c>
      <c r="C59" s="279"/>
      <c r="D59" s="279"/>
      <c r="E59" s="279"/>
      <c r="F59" s="279"/>
      <c r="G59" s="280"/>
      <c r="H59" s="72">
        <f>'1#IDENTIFICAÇÃO'!H49</f>
        <v>322.22520000000003</v>
      </c>
    </row>
    <row r="60" spans="1:12" x14ac:dyDescent="0.3">
      <c r="A60" s="71" t="s">
        <v>41</v>
      </c>
      <c r="B60" s="278" t="s">
        <v>102</v>
      </c>
      <c r="C60" s="279"/>
      <c r="D60" s="279"/>
      <c r="E60" s="279"/>
      <c r="F60" s="279"/>
      <c r="G60" s="280"/>
      <c r="H60" s="72">
        <f>'1#IDENTIFICAÇÃO'!K58</f>
        <v>21.88</v>
      </c>
    </row>
    <row r="61" spans="1:12" x14ac:dyDescent="0.3">
      <c r="A61" s="71" t="s">
        <v>43</v>
      </c>
      <c r="B61" s="317" t="s">
        <v>103</v>
      </c>
      <c r="C61" s="303"/>
      <c r="D61" s="303"/>
      <c r="E61" s="303"/>
      <c r="F61" s="303"/>
      <c r="G61" s="304"/>
      <c r="H61" s="72">
        <f>'1#IDENTIFICAÇÃO'!K59</f>
        <v>1.1200000000000001</v>
      </c>
    </row>
    <row r="62" spans="1:12" x14ac:dyDescent="0.3">
      <c r="A62" s="318" t="s">
        <v>104</v>
      </c>
      <c r="B62" s="319"/>
      <c r="C62" s="319"/>
      <c r="D62" s="319"/>
      <c r="E62" s="319"/>
      <c r="F62" s="319"/>
      <c r="G62" s="73"/>
      <c r="H62" s="69">
        <f>SUM(H58:H61)</f>
        <v>474.76610909090914</v>
      </c>
    </row>
    <row r="63" spans="1:12" ht="78" customHeight="1" x14ac:dyDescent="0.3">
      <c r="A63" s="302" t="s">
        <v>105</v>
      </c>
      <c r="B63" s="303"/>
      <c r="C63" s="303"/>
      <c r="D63" s="303"/>
      <c r="E63" s="303"/>
      <c r="F63" s="303"/>
      <c r="G63" s="303"/>
      <c r="H63" s="304"/>
      <c r="L63" s="132"/>
    </row>
    <row r="64" spans="1:12" x14ac:dyDescent="0.3">
      <c r="A64" s="305" t="s">
        <v>106</v>
      </c>
      <c r="B64" s="306"/>
      <c r="C64" s="306"/>
      <c r="D64" s="306"/>
      <c r="E64" s="306"/>
      <c r="F64" s="306"/>
      <c r="G64" s="306"/>
      <c r="H64" s="307"/>
      <c r="L64" s="104"/>
    </row>
    <row r="65" spans="1:12" x14ac:dyDescent="0.3">
      <c r="A65" s="40" t="s">
        <v>37</v>
      </c>
      <c r="B65" s="317" t="s">
        <v>107</v>
      </c>
      <c r="C65" s="303"/>
      <c r="D65" s="303"/>
      <c r="E65" s="303"/>
      <c r="F65" s="303"/>
      <c r="G65" s="304"/>
      <c r="H65" s="74">
        <f>H42</f>
        <v>75.455473484848483</v>
      </c>
      <c r="L65" s="104"/>
    </row>
    <row r="66" spans="1:12" ht="31.2" customHeight="1" x14ac:dyDescent="0.3">
      <c r="A66" s="40" t="s">
        <v>39</v>
      </c>
      <c r="B66" s="302" t="s">
        <v>81</v>
      </c>
      <c r="C66" s="330"/>
      <c r="D66" s="330"/>
      <c r="E66" s="330"/>
      <c r="F66" s="330"/>
      <c r="G66" s="331"/>
      <c r="H66" s="74">
        <f>H54</f>
        <v>272.2367051515152</v>
      </c>
      <c r="L66" s="104"/>
    </row>
    <row r="67" spans="1:12" x14ac:dyDescent="0.3">
      <c r="A67" s="40" t="s">
        <v>41</v>
      </c>
      <c r="B67" s="317" t="s">
        <v>97</v>
      </c>
      <c r="C67" s="303"/>
      <c r="D67" s="303"/>
      <c r="E67" s="303"/>
      <c r="F67" s="303"/>
      <c r="G67" s="304"/>
      <c r="H67" s="74">
        <f>H62</f>
        <v>474.76610909090914</v>
      </c>
      <c r="L67" s="104"/>
    </row>
    <row r="68" spans="1:12" x14ac:dyDescent="0.3">
      <c r="A68" s="305" t="s">
        <v>71</v>
      </c>
      <c r="B68" s="306"/>
      <c r="C68" s="306"/>
      <c r="D68" s="306"/>
      <c r="E68" s="306"/>
      <c r="F68" s="306"/>
      <c r="G68" s="307"/>
      <c r="H68" s="75">
        <f>SUM(H65:H67)</f>
        <v>822.45828772727282</v>
      </c>
      <c r="L68" s="104"/>
    </row>
    <row r="69" spans="1:12" x14ac:dyDescent="0.3">
      <c r="A69" s="76"/>
      <c r="B69" s="77"/>
      <c r="C69" s="77"/>
      <c r="D69" s="77"/>
      <c r="E69" s="77"/>
      <c r="F69" s="77"/>
      <c r="G69" s="77"/>
      <c r="H69" s="77"/>
      <c r="L69" s="104"/>
    </row>
    <row r="70" spans="1:12" x14ac:dyDescent="0.3">
      <c r="A70" s="305" t="s">
        <v>108</v>
      </c>
      <c r="B70" s="306"/>
      <c r="C70" s="306"/>
      <c r="D70" s="306"/>
      <c r="E70" s="306"/>
      <c r="F70" s="306"/>
      <c r="G70" s="306"/>
      <c r="H70" s="307"/>
      <c r="L70" s="104"/>
    </row>
    <row r="71" spans="1:12" x14ac:dyDescent="0.3">
      <c r="A71" s="24">
        <v>3</v>
      </c>
      <c r="B71" s="78" t="s">
        <v>109</v>
      </c>
      <c r="C71" s="79"/>
      <c r="D71" s="79"/>
      <c r="E71" s="79"/>
      <c r="F71" s="79"/>
      <c r="G71" s="25" t="s">
        <v>77</v>
      </c>
      <c r="H71" s="40" t="s">
        <v>62</v>
      </c>
      <c r="L71" s="106"/>
    </row>
    <row r="72" spans="1:12" ht="27.6" customHeight="1" x14ac:dyDescent="0.3">
      <c r="A72" s="58" t="s">
        <v>37</v>
      </c>
      <c r="B72" s="314" t="s">
        <v>110</v>
      </c>
      <c r="C72" s="315"/>
      <c r="D72" s="315"/>
      <c r="E72" s="315"/>
      <c r="F72" s="316"/>
      <c r="G72" s="80">
        <v>4.6249999999999998E-3</v>
      </c>
      <c r="H72" s="81">
        <f>H34*G72</f>
        <v>3.0724715909090912</v>
      </c>
      <c r="L72" s="106"/>
    </row>
    <row r="73" spans="1:12" ht="28.2" customHeight="1" x14ac:dyDescent="0.3">
      <c r="A73" s="58" t="s">
        <v>39</v>
      </c>
      <c r="B73" s="314" t="s">
        <v>111</v>
      </c>
      <c r="C73" s="315"/>
      <c r="D73" s="315"/>
      <c r="E73" s="315"/>
      <c r="F73" s="316"/>
      <c r="G73" s="80">
        <v>3.6999999999999999E-4</v>
      </c>
      <c r="H73" s="81">
        <f>H34*G73</f>
        <v>0.24579772727272728</v>
      </c>
      <c r="L73" s="106"/>
    </row>
    <row r="74" spans="1:12" ht="45" customHeight="1" x14ac:dyDescent="0.3">
      <c r="A74" s="58" t="s">
        <v>43</v>
      </c>
      <c r="B74" s="314" t="s">
        <v>112</v>
      </c>
      <c r="C74" s="315"/>
      <c r="D74" s="315"/>
      <c r="E74" s="315"/>
      <c r="F74" s="316"/>
      <c r="G74" s="80">
        <v>1.9400000000000001E-2</v>
      </c>
      <c r="H74" s="81">
        <f>H34*G74</f>
        <v>12.887772727272729</v>
      </c>
      <c r="L74" s="106"/>
    </row>
    <row r="75" spans="1:12" x14ac:dyDescent="0.3">
      <c r="A75" s="58" t="s">
        <v>67</v>
      </c>
      <c r="B75" s="314" t="s">
        <v>113</v>
      </c>
      <c r="C75" s="315"/>
      <c r="D75" s="315"/>
      <c r="E75" s="315"/>
      <c r="F75" s="316"/>
      <c r="G75" s="80">
        <v>7.1392000000000009E-3</v>
      </c>
      <c r="H75" s="81">
        <f>H34*G75</f>
        <v>4.7427003636363647</v>
      </c>
      <c r="L75" s="106"/>
    </row>
    <row r="76" spans="1:12" x14ac:dyDescent="0.3">
      <c r="A76" s="58" t="s">
        <v>69</v>
      </c>
      <c r="B76" s="332" t="s">
        <v>114</v>
      </c>
      <c r="C76" s="333"/>
      <c r="D76" s="333"/>
      <c r="E76" s="333"/>
      <c r="F76" s="334"/>
      <c r="G76" s="82">
        <v>0.04</v>
      </c>
      <c r="H76" s="81">
        <f>H34*G76</f>
        <v>26.572727272727274</v>
      </c>
      <c r="L76" s="106"/>
    </row>
    <row r="77" spans="1:12" x14ac:dyDescent="0.3">
      <c r="A77" s="318" t="s">
        <v>71</v>
      </c>
      <c r="B77" s="319"/>
      <c r="C77" s="319"/>
      <c r="D77" s="319"/>
      <c r="E77" s="319"/>
      <c r="F77" s="320"/>
      <c r="G77" s="68"/>
      <c r="H77" s="69">
        <f>SUM(H72:H76)</f>
        <v>47.521469681818189</v>
      </c>
      <c r="L77" s="106"/>
    </row>
    <row r="78" spans="1:12" x14ac:dyDescent="0.3">
      <c r="A78" s="83"/>
      <c r="B78" s="84"/>
      <c r="C78" s="84"/>
      <c r="D78" s="335"/>
      <c r="E78" s="335"/>
      <c r="F78" s="335"/>
      <c r="G78" s="335"/>
      <c r="H78" s="335"/>
      <c r="L78" s="106"/>
    </row>
    <row r="79" spans="1:12" x14ac:dyDescent="0.3">
      <c r="A79" s="305" t="s">
        <v>115</v>
      </c>
      <c r="B79" s="306"/>
      <c r="C79" s="306"/>
      <c r="D79" s="306"/>
      <c r="E79" s="306"/>
      <c r="F79" s="306"/>
      <c r="G79" s="306"/>
      <c r="H79" s="307"/>
    </row>
    <row r="80" spans="1:12" ht="69.599999999999994" customHeight="1" x14ac:dyDescent="0.3">
      <c r="A80" s="327" t="s">
        <v>116</v>
      </c>
      <c r="B80" s="328"/>
      <c r="C80" s="328"/>
      <c r="D80" s="328"/>
      <c r="E80" s="328"/>
      <c r="F80" s="328"/>
      <c r="G80" s="328"/>
      <c r="H80" s="329"/>
    </row>
    <row r="81" spans="1:11" x14ac:dyDescent="0.3">
      <c r="A81" s="326" t="s">
        <v>117</v>
      </c>
      <c r="B81" s="326"/>
      <c r="C81" s="326"/>
      <c r="D81" s="326"/>
      <c r="E81" s="326"/>
      <c r="F81" s="326"/>
      <c r="G81" s="326"/>
      <c r="H81" s="326"/>
    </row>
    <row r="82" spans="1:11" x14ac:dyDescent="0.3">
      <c r="A82" s="52" t="s">
        <v>118</v>
      </c>
      <c r="B82" s="305" t="s">
        <v>119</v>
      </c>
      <c r="C82" s="306"/>
      <c r="D82" s="306"/>
      <c r="E82" s="306"/>
      <c r="F82" s="307"/>
      <c r="G82" s="85" t="s">
        <v>77</v>
      </c>
      <c r="H82" s="53" t="s">
        <v>62</v>
      </c>
    </row>
    <row r="83" spans="1:11" ht="40.799999999999997" customHeight="1" x14ac:dyDescent="0.3">
      <c r="A83" s="58" t="s">
        <v>37</v>
      </c>
      <c r="B83" s="302" t="s">
        <v>120</v>
      </c>
      <c r="C83" s="330"/>
      <c r="D83" s="330"/>
      <c r="E83" s="330"/>
      <c r="F83" s="331"/>
      <c r="G83" s="61">
        <v>9.0749999999999997E-2</v>
      </c>
      <c r="H83" s="86">
        <f>(G83*(H34+H42+H54+H60+H61+H77))</f>
        <v>98.239763584875021</v>
      </c>
      <c r="K83" s="133"/>
    </row>
    <row r="84" spans="1:11" ht="39" customHeight="1" x14ac:dyDescent="0.3">
      <c r="A84" s="58" t="s">
        <v>39</v>
      </c>
      <c r="B84" s="314" t="s">
        <v>121</v>
      </c>
      <c r="C84" s="315"/>
      <c r="D84" s="315"/>
      <c r="E84" s="315"/>
      <c r="F84" s="316"/>
      <c r="G84" s="67">
        <v>1.6299999999999999E-2</v>
      </c>
      <c r="H84" s="86">
        <f>G84*(H34+H42+H54+H60+H61+H77)</f>
        <v>17.645268831222729</v>
      </c>
      <c r="K84" s="133"/>
    </row>
    <row r="85" spans="1:11" ht="44.4" customHeight="1" x14ac:dyDescent="0.3">
      <c r="A85" s="58" t="s">
        <v>41</v>
      </c>
      <c r="B85" s="314" t="s">
        <v>122</v>
      </c>
      <c r="C85" s="315"/>
      <c r="D85" s="315"/>
      <c r="E85" s="315"/>
      <c r="F85" s="316"/>
      <c r="G85" s="67">
        <v>2.0000000000000001E-4</v>
      </c>
      <c r="H85" s="86">
        <f>G85*(H34+H42+H54+H60+H61+H77)</f>
        <v>0.21650636602727277</v>
      </c>
      <c r="K85" s="133"/>
    </row>
    <row r="86" spans="1:11" x14ac:dyDescent="0.3">
      <c r="A86" s="58" t="s">
        <v>43</v>
      </c>
      <c r="B86" s="314" t="s">
        <v>123</v>
      </c>
      <c r="C86" s="315"/>
      <c r="D86" s="315"/>
      <c r="E86" s="315"/>
      <c r="F86" s="316"/>
      <c r="G86" s="67">
        <v>3.3E-3</v>
      </c>
      <c r="H86" s="86">
        <f>G86*(H34+H42+H54+H60+H61+H77)</f>
        <v>3.5723550394500005</v>
      </c>
      <c r="K86" s="133"/>
    </row>
    <row r="87" spans="1:11" x14ac:dyDescent="0.3">
      <c r="A87" s="58" t="s">
        <v>67</v>
      </c>
      <c r="B87" s="314" t="s">
        <v>124</v>
      </c>
      <c r="C87" s="315"/>
      <c r="D87" s="315"/>
      <c r="E87" s="315"/>
      <c r="F87" s="316"/>
      <c r="G87" s="102">
        <v>5.5000000000000003E-4</v>
      </c>
      <c r="H87" s="86">
        <f>G87*(H34+H42+H54+H60+H61+H77)</f>
        <v>0.5953925065750002</v>
      </c>
      <c r="K87" s="133"/>
    </row>
    <row r="88" spans="1:11" x14ac:dyDescent="0.3">
      <c r="A88" s="58" t="s">
        <v>69</v>
      </c>
      <c r="B88" s="315" t="s">
        <v>125</v>
      </c>
      <c r="C88" s="315"/>
      <c r="D88" s="315"/>
      <c r="E88" s="315"/>
      <c r="F88" s="316"/>
      <c r="G88" s="67">
        <v>0</v>
      </c>
      <c r="H88" s="86">
        <v>0</v>
      </c>
      <c r="K88" s="133"/>
    </row>
    <row r="89" spans="1:11" x14ac:dyDescent="0.3">
      <c r="A89" s="324" t="s">
        <v>71</v>
      </c>
      <c r="B89" s="324"/>
      <c r="C89" s="324"/>
      <c r="D89" s="324"/>
      <c r="E89" s="324"/>
      <c r="F89" s="324"/>
      <c r="G89" s="68">
        <v>0.11109999999999999</v>
      </c>
      <c r="H89" s="87">
        <f>SUM(H83:H88)</f>
        <v>120.26928632815002</v>
      </c>
      <c r="K89" s="133"/>
    </row>
    <row r="90" spans="1:11" x14ac:dyDescent="0.3">
      <c r="A90" s="325" t="s">
        <v>126</v>
      </c>
      <c r="B90" s="325"/>
      <c r="C90" s="325"/>
      <c r="D90" s="325"/>
      <c r="E90" s="325"/>
      <c r="F90" s="325"/>
      <c r="G90" s="325"/>
      <c r="H90" s="325"/>
      <c r="K90" s="133"/>
    </row>
    <row r="91" spans="1:11" x14ac:dyDescent="0.3">
      <c r="A91" s="326" t="s">
        <v>127</v>
      </c>
      <c r="B91" s="326"/>
      <c r="C91" s="326"/>
      <c r="D91" s="326"/>
      <c r="E91" s="326"/>
      <c r="F91" s="326"/>
      <c r="G91" s="326"/>
      <c r="H91" s="326"/>
    </row>
    <row r="92" spans="1:11" x14ac:dyDescent="0.3">
      <c r="A92" s="52" t="s">
        <v>128</v>
      </c>
      <c r="B92" s="305" t="s">
        <v>129</v>
      </c>
      <c r="C92" s="306"/>
      <c r="D92" s="306"/>
      <c r="E92" s="306"/>
      <c r="F92" s="307"/>
      <c r="G92" s="85" t="s">
        <v>77</v>
      </c>
      <c r="H92" s="53" t="s">
        <v>62</v>
      </c>
    </row>
    <row r="93" spans="1:11" x14ac:dyDescent="0.3">
      <c r="A93" s="58" t="s">
        <v>37</v>
      </c>
      <c r="B93" s="317" t="s">
        <v>130</v>
      </c>
      <c r="C93" s="303"/>
      <c r="D93" s="303"/>
      <c r="E93" s="303"/>
      <c r="F93" s="304"/>
      <c r="G93" s="59">
        <v>0</v>
      </c>
      <c r="H93" s="86">
        <v>0</v>
      </c>
    </row>
    <row r="94" spans="1:11" x14ac:dyDescent="0.3">
      <c r="A94" s="318" t="s">
        <v>71</v>
      </c>
      <c r="B94" s="319"/>
      <c r="C94" s="319"/>
      <c r="D94" s="319"/>
      <c r="E94" s="319"/>
      <c r="F94" s="319"/>
      <c r="G94" s="320"/>
      <c r="H94" s="86">
        <v>0</v>
      </c>
    </row>
    <row r="95" spans="1:11" x14ac:dyDescent="0.3">
      <c r="A95" s="321"/>
      <c r="B95" s="322"/>
      <c r="C95" s="322"/>
      <c r="D95" s="322"/>
      <c r="E95" s="322"/>
      <c r="F95" s="322"/>
      <c r="G95" s="322"/>
      <c r="H95" s="322"/>
    </row>
    <row r="96" spans="1:11" x14ac:dyDescent="0.3">
      <c r="A96" s="323" t="s">
        <v>131</v>
      </c>
      <c r="B96" s="323"/>
      <c r="C96" s="323"/>
      <c r="D96" s="323"/>
      <c r="E96" s="323"/>
      <c r="F96" s="323"/>
      <c r="G96" s="323"/>
      <c r="H96" s="323"/>
    </row>
    <row r="97" spans="1:11" x14ac:dyDescent="0.3">
      <c r="A97" s="52">
        <v>4</v>
      </c>
      <c r="B97" s="305" t="s">
        <v>132</v>
      </c>
      <c r="C97" s="306"/>
      <c r="D97" s="306"/>
      <c r="E97" s="306"/>
      <c r="F97" s="306"/>
      <c r="G97" s="307"/>
      <c r="H97" s="53" t="s">
        <v>62</v>
      </c>
    </row>
    <row r="98" spans="1:11" x14ac:dyDescent="0.3">
      <c r="A98" s="58" t="s">
        <v>37</v>
      </c>
      <c r="B98" s="317" t="s">
        <v>133</v>
      </c>
      <c r="C98" s="303"/>
      <c r="D98" s="303"/>
      <c r="E98" s="303"/>
      <c r="F98" s="303"/>
      <c r="G98" s="304"/>
      <c r="H98" s="86">
        <v>140.41114409825749</v>
      </c>
    </row>
    <row r="99" spans="1:11" x14ac:dyDescent="0.3">
      <c r="A99" s="58" t="s">
        <v>39</v>
      </c>
      <c r="B99" s="278" t="s">
        <v>129</v>
      </c>
      <c r="C99" s="279"/>
      <c r="D99" s="279"/>
      <c r="E99" s="279"/>
      <c r="F99" s="279"/>
      <c r="G99" s="280"/>
      <c r="H99" s="86">
        <f>H94</f>
        <v>0</v>
      </c>
    </row>
    <row r="100" spans="1:11" x14ac:dyDescent="0.3">
      <c r="A100" s="305" t="s">
        <v>71</v>
      </c>
      <c r="B100" s="306"/>
      <c r="C100" s="306"/>
      <c r="D100" s="306"/>
      <c r="E100" s="306"/>
      <c r="F100" s="306"/>
      <c r="G100" s="307"/>
      <c r="H100" s="88">
        <f>SUM(H98:H99)</f>
        <v>140.41114409825749</v>
      </c>
    </row>
    <row r="101" spans="1:11" x14ac:dyDescent="0.3">
      <c r="A101" s="89"/>
      <c r="B101" s="90"/>
      <c r="C101" s="90"/>
      <c r="D101" s="90"/>
      <c r="E101" s="90"/>
      <c r="F101" s="90"/>
      <c r="G101" s="90"/>
      <c r="H101" s="90"/>
    </row>
    <row r="102" spans="1:11" x14ac:dyDescent="0.3">
      <c r="A102" s="305" t="s">
        <v>134</v>
      </c>
      <c r="B102" s="306"/>
      <c r="C102" s="306"/>
      <c r="D102" s="306"/>
      <c r="E102" s="306"/>
      <c r="F102" s="306"/>
      <c r="G102" s="306"/>
      <c r="H102" s="307"/>
    </row>
    <row r="103" spans="1:11" x14ac:dyDescent="0.3">
      <c r="A103" s="91">
        <v>5</v>
      </c>
      <c r="B103" s="318" t="s">
        <v>135</v>
      </c>
      <c r="C103" s="319"/>
      <c r="D103" s="319"/>
      <c r="E103" s="319"/>
      <c r="F103" s="319"/>
      <c r="G103" s="320"/>
      <c r="H103" s="24" t="s">
        <v>62</v>
      </c>
    </row>
    <row r="104" spans="1:11" x14ac:dyDescent="0.3">
      <c r="A104" s="58" t="s">
        <v>37</v>
      </c>
      <c r="B104" s="278" t="s">
        <v>136</v>
      </c>
      <c r="C104" s="279"/>
      <c r="D104" s="279"/>
      <c r="E104" s="279"/>
      <c r="F104" s="279"/>
      <c r="G104" s="280"/>
      <c r="H104" s="92">
        <f>'1#IDENTIFICAÇÃO'!I70</f>
        <v>28.403333333333336</v>
      </c>
    </row>
    <row r="105" spans="1:11" x14ac:dyDescent="0.3">
      <c r="A105" s="58" t="s">
        <v>39</v>
      </c>
      <c r="B105" s="317" t="s">
        <v>137</v>
      </c>
      <c r="C105" s="303"/>
      <c r="D105" s="303"/>
      <c r="E105" s="303"/>
      <c r="F105" s="303"/>
      <c r="G105" s="304"/>
      <c r="H105" s="92">
        <f>'1#IDENTIFICAÇÃO'!I76</f>
        <v>1.78</v>
      </c>
    </row>
    <row r="106" spans="1:11" s="23" customFormat="1" x14ac:dyDescent="0.3">
      <c r="A106" s="58" t="s">
        <v>41</v>
      </c>
      <c r="B106" s="161" t="s">
        <v>334</v>
      </c>
      <c r="C106" s="161"/>
      <c r="D106" s="161"/>
      <c r="E106" s="161"/>
      <c r="F106" s="161"/>
      <c r="G106" s="162"/>
      <c r="H106" s="92">
        <f>'1#IDENTIFICAÇÃO'!J131</f>
        <v>472.05833333333328</v>
      </c>
    </row>
    <row r="107" spans="1:11" s="23" customFormat="1" x14ac:dyDescent="0.3">
      <c r="A107" s="58" t="s">
        <v>43</v>
      </c>
      <c r="B107" s="161" t="s">
        <v>335</v>
      </c>
      <c r="C107" s="161"/>
      <c r="D107" s="161"/>
      <c r="E107" s="161"/>
      <c r="F107" s="161"/>
      <c r="G107" s="162"/>
      <c r="H107" s="92">
        <f>('1#IDENTIFICAÇÃO'!I144)/G14</f>
        <v>48.579166666666666</v>
      </c>
    </row>
    <row r="108" spans="1:11" ht="15.6" customHeight="1" x14ac:dyDescent="0.3">
      <c r="A108" s="305" t="s">
        <v>104</v>
      </c>
      <c r="B108" s="306"/>
      <c r="C108" s="306"/>
      <c r="D108" s="306"/>
      <c r="E108" s="306"/>
      <c r="F108" s="306"/>
      <c r="G108" s="307"/>
      <c r="H108" s="93">
        <f>SUM(H104:H107)</f>
        <v>550.82083333333333</v>
      </c>
    </row>
    <row r="109" spans="1:11" ht="21" customHeight="1" x14ac:dyDescent="0.3">
      <c r="A109" s="317" t="s">
        <v>138</v>
      </c>
      <c r="B109" s="303"/>
      <c r="C109" s="303"/>
      <c r="D109" s="303"/>
      <c r="E109" s="303"/>
      <c r="F109" s="303"/>
      <c r="G109" s="303"/>
      <c r="H109" s="303"/>
    </row>
    <row r="110" spans="1:11" x14ac:dyDescent="0.3">
      <c r="A110" s="305" t="s">
        <v>139</v>
      </c>
      <c r="B110" s="306"/>
      <c r="C110" s="306"/>
      <c r="D110" s="306"/>
      <c r="E110" s="306"/>
      <c r="F110" s="306"/>
      <c r="G110" s="306"/>
      <c r="H110" s="307"/>
    </row>
    <row r="111" spans="1:11" x14ac:dyDescent="0.3">
      <c r="A111" s="24">
        <v>6</v>
      </c>
      <c r="B111" s="318" t="s">
        <v>140</v>
      </c>
      <c r="C111" s="319"/>
      <c r="D111" s="319"/>
      <c r="E111" s="319"/>
      <c r="F111" s="320"/>
      <c r="G111" s="25" t="s">
        <v>77</v>
      </c>
      <c r="H111" s="26" t="s">
        <v>141</v>
      </c>
      <c r="J111" s="104"/>
      <c r="K111" s="104"/>
    </row>
    <row r="112" spans="1:11" x14ac:dyDescent="0.3">
      <c r="A112" s="27" t="s">
        <v>37</v>
      </c>
      <c r="B112" s="293" t="s">
        <v>142</v>
      </c>
      <c r="C112" s="294"/>
      <c r="D112" s="294"/>
      <c r="E112" s="294"/>
      <c r="F112" s="295"/>
      <c r="G112" s="94">
        <f>'1#IDENTIFICAÇÃO'!C151</f>
        <v>0.03</v>
      </c>
      <c r="H112" s="28">
        <f>(H34+H62+H68+H77+H100+H108)*G112</f>
        <v>81.008880772493185</v>
      </c>
      <c r="J112" s="106"/>
    </row>
    <row r="113" spans="1:15" x14ac:dyDescent="0.3">
      <c r="A113" s="27" t="s">
        <v>39</v>
      </c>
      <c r="B113" s="293" t="s">
        <v>143</v>
      </c>
      <c r="C113" s="294"/>
      <c r="D113" s="294"/>
      <c r="E113" s="294"/>
      <c r="F113" s="295"/>
      <c r="G113" s="94">
        <f>'1#IDENTIFICAÇÃO'!C156</f>
        <v>6.7900000000000002E-2</v>
      </c>
      <c r="H113" s="28">
        <f>(H34+H62+H77+H100+H108+H112)*G113</f>
        <v>133.00568541618006</v>
      </c>
      <c r="J113" s="106"/>
    </row>
    <row r="114" spans="1:15" x14ac:dyDescent="0.3">
      <c r="A114" s="27" t="s">
        <v>41</v>
      </c>
      <c r="B114" s="308" t="s">
        <v>144</v>
      </c>
      <c r="C114" s="309"/>
      <c r="D114" s="309"/>
      <c r="E114" s="309"/>
      <c r="F114" s="309"/>
      <c r="G114" s="310"/>
      <c r="H114" s="29"/>
      <c r="J114" s="106"/>
    </row>
    <row r="115" spans="1:15" x14ac:dyDescent="0.3">
      <c r="A115" s="27"/>
      <c r="B115" s="311" t="s">
        <v>145</v>
      </c>
      <c r="C115" s="312"/>
      <c r="D115" s="312"/>
      <c r="E115" s="312"/>
      <c r="F115" s="312"/>
      <c r="G115" s="313"/>
      <c r="H115" s="29"/>
    </row>
    <row r="116" spans="1:15" ht="29.4" customHeight="1" x14ac:dyDescent="0.3">
      <c r="A116" s="27"/>
      <c r="B116" s="314" t="s">
        <v>146</v>
      </c>
      <c r="C116" s="315"/>
      <c r="D116" s="315"/>
      <c r="E116" s="315"/>
      <c r="F116" s="316"/>
      <c r="G116" s="101">
        <v>1.6500000000000001E-2</v>
      </c>
      <c r="H116" s="28">
        <f>(H34+H68+H77+H100+H108+H112+H113)/(1-G121)*G116</f>
        <v>46.941672264704799</v>
      </c>
    </row>
    <row r="117" spans="1:15" ht="27" customHeight="1" x14ac:dyDescent="0.3">
      <c r="A117" s="27"/>
      <c r="B117" s="314" t="s">
        <v>147</v>
      </c>
      <c r="C117" s="315"/>
      <c r="D117" s="315"/>
      <c r="E117" s="315"/>
      <c r="F117" s="316"/>
      <c r="G117" s="94">
        <v>7.5999999999999998E-2</v>
      </c>
      <c r="H117" s="28">
        <f>(H34+H68+H77+H100+H108+H112+H113)/(1-G121)*G117</f>
        <v>216.21618740106453</v>
      </c>
    </row>
    <row r="118" spans="1:15" x14ac:dyDescent="0.3">
      <c r="A118" s="27"/>
      <c r="B118" s="308" t="s">
        <v>148</v>
      </c>
      <c r="C118" s="309"/>
      <c r="D118" s="309"/>
      <c r="E118" s="309"/>
      <c r="F118" s="309"/>
      <c r="G118" s="310"/>
      <c r="H118" s="29"/>
    </row>
    <row r="119" spans="1:15" x14ac:dyDescent="0.3">
      <c r="A119" s="27"/>
      <c r="B119" s="290" t="s">
        <v>149</v>
      </c>
      <c r="C119" s="291"/>
      <c r="D119" s="291"/>
      <c r="E119" s="291"/>
      <c r="F119" s="291"/>
      <c r="G119" s="292"/>
      <c r="H119" s="29"/>
    </row>
    <row r="120" spans="1:15" ht="27.6" customHeight="1" x14ac:dyDescent="0.3">
      <c r="A120" s="27"/>
      <c r="B120" s="293" t="s">
        <v>150</v>
      </c>
      <c r="C120" s="294"/>
      <c r="D120" s="294"/>
      <c r="E120" s="294"/>
      <c r="F120" s="295"/>
      <c r="G120" s="94">
        <v>0.05</v>
      </c>
      <c r="H120" s="134">
        <f>(H34+H68+H77+H100+H108+H112+H113)/(1-G121)*G120</f>
        <v>142.24749171122667</v>
      </c>
    </row>
    <row r="121" spans="1:15" x14ac:dyDescent="0.3">
      <c r="A121" s="296"/>
      <c r="B121" s="297"/>
      <c r="C121" s="297"/>
      <c r="D121" s="297"/>
      <c r="E121" s="297"/>
      <c r="F121" s="298"/>
      <c r="G121" s="30">
        <v>0.14250000000000002</v>
      </c>
      <c r="H121" s="29"/>
    </row>
    <row r="122" spans="1:15" x14ac:dyDescent="0.3">
      <c r="A122" s="299" t="s">
        <v>104</v>
      </c>
      <c r="B122" s="300"/>
      <c r="C122" s="300"/>
      <c r="D122" s="300"/>
      <c r="E122" s="300"/>
      <c r="F122" s="301"/>
      <c r="G122" s="95">
        <f>SUM(G112,G113,,G121)</f>
        <v>0.2404</v>
      </c>
      <c r="H122" s="96">
        <f>SUM(H112:H121)</f>
        <v>619.41991756566927</v>
      </c>
    </row>
    <row r="123" spans="1:15" ht="45.6" customHeight="1" x14ac:dyDescent="0.3">
      <c r="A123" s="302" t="s">
        <v>151</v>
      </c>
      <c r="B123" s="303"/>
      <c r="C123" s="303"/>
      <c r="D123" s="303"/>
      <c r="E123" s="303"/>
      <c r="F123" s="303"/>
      <c r="G123" s="303"/>
      <c r="H123" s="304"/>
    </row>
    <row r="124" spans="1:15" x14ac:dyDescent="0.3">
      <c r="A124" s="305" t="s">
        <v>152</v>
      </c>
      <c r="B124" s="306"/>
      <c r="C124" s="306"/>
      <c r="D124" s="306"/>
      <c r="E124" s="306"/>
      <c r="F124" s="306"/>
      <c r="G124" s="306"/>
      <c r="H124" s="307"/>
    </row>
    <row r="125" spans="1:15" x14ac:dyDescent="0.3">
      <c r="A125" s="97" t="s">
        <v>37</v>
      </c>
      <c r="B125" s="278" t="s">
        <v>153</v>
      </c>
      <c r="C125" s="279"/>
      <c r="D125" s="279"/>
      <c r="E125" s="279"/>
      <c r="F125" s="279"/>
      <c r="G125" s="280"/>
      <c r="H125" s="60">
        <f>H34</f>
        <v>664.31818181818187</v>
      </c>
    </row>
    <row r="126" spans="1:15" x14ac:dyDescent="0.3">
      <c r="A126" s="97" t="s">
        <v>39</v>
      </c>
      <c r="B126" s="278" t="s">
        <v>154</v>
      </c>
      <c r="C126" s="279"/>
      <c r="D126" s="279"/>
      <c r="E126" s="279"/>
      <c r="F126" s="279"/>
      <c r="G126" s="280"/>
      <c r="H126" s="60">
        <f>H68</f>
        <v>822.45828772727282</v>
      </c>
    </row>
    <row r="127" spans="1:15" x14ac:dyDescent="0.3">
      <c r="A127" s="97" t="s">
        <v>41</v>
      </c>
      <c r="B127" s="278" t="s">
        <v>155</v>
      </c>
      <c r="C127" s="279"/>
      <c r="D127" s="279"/>
      <c r="E127" s="279"/>
      <c r="F127" s="279"/>
      <c r="G127" s="280"/>
      <c r="H127" s="60">
        <f>H77</f>
        <v>47.521469681818189</v>
      </c>
    </row>
    <row r="128" spans="1:15" x14ac:dyDescent="0.3">
      <c r="A128" s="97" t="s">
        <v>43</v>
      </c>
      <c r="B128" s="278" t="s">
        <v>156</v>
      </c>
      <c r="C128" s="279"/>
      <c r="D128" s="279"/>
      <c r="E128" s="279"/>
      <c r="F128" s="279"/>
      <c r="G128" s="280"/>
      <c r="H128" s="60">
        <f>H100</f>
        <v>140.41114409825749</v>
      </c>
      <c r="O128" s="2"/>
    </row>
    <row r="129" spans="1:8" x14ac:dyDescent="0.3">
      <c r="A129" s="97" t="s">
        <v>67</v>
      </c>
      <c r="B129" s="278" t="s">
        <v>157</v>
      </c>
      <c r="C129" s="279"/>
      <c r="D129" s="279"/>
      <c r="E129" s="279"/>
      <c r="F129" s="279"/>
      <c r="G129" s="280"/>
      <c r="H129" s="60">
        <f>H108</f>
        <v>550.82083333333333</v>
      </c>
    </row>
    <row r="130" spans="1:8" x14ac:dyDescent="0.3">
      <c r="A130" s="285" t="s">
        <v>158</v>
      </c>
      <c r="B130" s="286"/>
      <c r="C130" s="286"/>
      <c r="D130" s="286"/>
      <c r="E130" s="286"/>
      <c r="F130" s="286"/>
      <c r="G130" s="287"/>
      <c r="H130" s="98">
        <f>SUM(H125:H129)</f>
        <v>2225.5299166588638</v>
      </c>
    </row>
    <row r="131" spans="1:8" x14ac:dyDescent="0.3">
      <c r="A131" s="97" t="s">
        <v>69</v>
      </c>
      <c r="B131" s="278" t="s">
        <v>159</v>
      </c>
      <c r="C131" s="279"/>
      <c r="D131" s="279"/>
      <c r="E131" s="279"/>
      <c r="F131" s="279"/>
      <c r="G131" s="280"/>
      <c r="H131" s="60">
        <f>H122</f>
        <v>619.41991756566927</v>
      </c>
    </row>
    <row r="132" spans="1:8" x14ac:dyDescent="0.3">
      <c r="A132" s="281" t="s">
        <v>160</v>
      </c>
      <c r="B132" s="282"/>
      <c r="C132" s="282"/>
      <c r="D132" s="282"/>
      <c r="E132" s="282"/>
      <c r="F132" s="282"/>
      <c r="G132" s="283"/>
      <c r="H132" s="99">
        <f>SUM(H130:H131)</f>
        <v>2844.9498342245333</v>
      </c>
    </row>
    <row r="133" spans="1:8" x14ac:dyDescent="0.3">
      <c r="A133" s="147"/>
      <c r="B133" s="289" t="s">
        <v>322</v>
      </c>
      <c r="C133" s="289"/>
      <c r="D133" s="289"/>
      <c r="E133" s="289"/>
      <c r="F133" s="289"/>
      <c r="G133" s="289"/>
      <c r="H133" s="150">
        <v>1</v>
      </c>
    </row>
    <row r="134" spans="1:8" x14ac:dyDescent="0.3">
      <c r="A134" s="146"/>
      <c r="B134" s="288"/>
      <c r="C134" s="288"/>
      <c r="D134" s="288"/>
      <c r="E134" s="288"/>
      <c r="F134" s="288"/>
      <c r="G134" s="288"/>
      <c r="H134" s="148"/>
    </row>
    <row r="135" spans="1:8" x14ac:dyDescent="0.3">
      <c r="A135" s="146"/>
      <c r="B135" s="288"/>
      <c r="C135" s="288"/>
      <c r="D135" s="288"/>
      <c r="E135" s="288"/>
      <c r="F135" s="288"/>
      <c r="G135" s="288"/>
      <c r="H135" s="149"/>
    </row>
    <row r="136" spans="1:8" x14ac:dyDescent="0.3">
      <c r="A136" s="284"/>
      <c r="B136" s="284"/>
      <c r="C136" s="284"/>
      <c r="D136" s="18"/>
      <c r="E136" s="19"/>
      <c r="F136" s="20"/>
      <c r="G136" s="21"/>
      <c r="H136" s="20"/>
    </row>
  </sheetData>
  <mergeCells count="141">
    <mergeCell ref="A1:H1"/>
    <mergeCell ref="A2:B2"/>
    <mergeCell ref="C2:H2"/>
    <mergeCell ref="A3:B3"/>
    <mergeCell ref="C3:H3"/>
    <mergeCell ref="A4:B4"/>
    <mergeCell ref="C4:H4"/>
    <mergeCell ref="B10:D10"/>
    <mergeCell ref="E10:H10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B105:G105"/>
    <mergeCell ref="A108:G108"/>
    <mergeCell ref="A109:H109"/>
    <mergeCell ref="A110:H110"/>
    <mergeCell ref="B111:F111"/>
    <mergeCell ref="B112:F112"/>
    <mergeCell ref="B98:G98"/>
    <mergeCell ref="B99:G99"/>
    <mergeCell ref="A100:G100"/>
    <mergeCell ref="A102:H102"/>
    <mergeCell ref="B103:G103"/>
    <mergeCell ref="B104:G104"/>
    <mergeCell ref="B119:G119"/>
    <mergeCell ref="B120:F120"/>
    <mergeCell ref="A121:F121"/>
    <mergeCell ref="A122:F122"/>
    <mergeCell ref="A123:H123"/>
    <mergeCell ref="A124:H124"/>
    <mergeCell ref="B113:F113"/>
    <mergeCell ref="B114:G114"/>
    <mergeCell ref="B115:G115"/>
    <mergeCell ref="B116:F116"/>
    <mergeCell ref="B117:F117"/>
    <mergeCell ref="B118:G118"/>
    <mergeCell ref="B131:G131"/>
    <mergeCell ref="A132:G132"/>
    <mergeCell ref="A136:C136"/>
    <mergeCell ref="B125:G125"/>
    <mergeCell ref="B126:G126"/>
    <mergeCell ref="B127:G127"/>
    <mergeCell ref="B128:G128"/>
    <mergeCell ref="B129:G129"/>
    <mergeCell ref="A130:G130"/>
    <mergeCell ref="B134:G134"/>
    <mergeCell ref="B135:G135"/>
    <mergeCell ref="B133:G1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DBA8-CA49-4E95-BAEB-3B70D825E42C}">
  <dimension ref="A1:L136"/>
  <sheetViews>
    <sheetView topLeftCell="A109" workbookViewId="0">
      <selection activeCell="L127" sqref="L127"/>
    </sheetView>
  </sheetViews>
  <sheetFormatPr defaultRowHeight="14.4" x14ac:dyDescent="0.3"/>
  <cols>
    <col min="1" max="1" width="8.88671875" style="23"/>
    <col min="2" max="2" width="27.77734375" style="23" customWidth="1"/>
    <col min="3" max="3" width="8.88671875" style="23"/>
    <col min="4" max="4" width="6.33203125" style="23" customWidth="1"/>
    <col min="5" max="5" width="8.88671875" style="23"/>
    <col min="6" max="6" width="14" style="23" customWidth="1"/>
    <col min="7" max="7" width="17.33203125" style="23" customWidth="1"/>
    <col min="8" max="8" width="20.33203125" style="23" customWidth="1"/>
    <col min="9" max="9" width="8.88671875" style="23"/>
    <col min="10" max="10" width="10.44140625" style="23" bestFit="1" customWidth="1"/>
    <col min="11" max="11" width="10.109375" style="23" bestFit="1" customWidth="1"/>
    <col min="12" max="12" width="9.44140625" style="23" bestFit="1" customWidth="1"/>
    <col min="13" max="16384" width="8.88671875" style="23"/>
  </cols>
  <sheetData>
    <row r="1" spans="1:8" x14ac:dyDescent="0.3">
      <c r="A1" s="376" t="s">
        <v>30</v>
      </c>
      <c r="B1" s="377"/>
      <c r="C1" s="377"/>
      <c r="D1" s="377"/>
      <c r="E1" s="377"/>
      <c r="F1" s="377"/>
      <c r="G1" s="377"/>
      <c r="H1" s="378"/>
    </row>
    <row r="2" spans="1:8" x14ac:dyDescent="0.3">
      <c r="A2" s="278" t="s">
        <v>31</v>
      </c>
      <c r="B2" s="280"/>
      <c r="C2" s="278"/>
      <c r="D2" s="279"/>
      <c r="E2" s="279"/>
      <c r="F2" s="279"/>
      <c r="G2" s="279"/>
      <c r="H2" s="280"/>
    </row>
    <row r="3" spans="1:8" x14ac:dyDescent="0.3">
      <c r="A3" s="278" t="s">
        <v>32</v>
      </c>
      <c r="B3" s="280"/>
      <c r="C3" s="379"/>
      <c r="D3" s="380"/>
      <c r="E3" s="380"/>
      <c r="F3" s="380"/>
      <c r="G3" s="380"/>
      <c r="H3" s="381"/>
    </row>
    <row r="4" spans="1:8" x14ac:dyDescent="0.3">
      <c r="A4" s="278" t="s">
        <v>33</v>
      </c>
      <c r="B4" s="280"/>
      <c r="C4" s="278" t="s">
        <v>34</v>
      </c>
      <c r="D4" s="279"/>
      <c r="E4" s="279"/>
      <c r="F4" s="279"/>
      <c r="G4" s="279"/>
      <c r="H4" s="280"/>
    </row>
    <row r="5" spans="1:8" x14ac:dyDescent="0.3">
      <c r="A5" s="369" t="s">
        <v>35</v>
      </c>
      <c r="B5" s="369"/>
      <c r="C5" s="34"/>
      <c r="D5" s="34"/>
      <c r="E5" s="34"/>
      <c r="F5" s="34"/>
      <c r="G5" s="34"/>
      <c r="H5" s="35"/>
    </row>
    <row r="6" spans="1:8" x14ac:dyDescent="0.3">
      <c r="A6" s="370" t="s">
        <v>240</v>
      </c>
      <c r="B6" s="371"/>
      <c r="C6" s="371"/>
      <c r="D6" s="371"/>
      <c r="E6" s="371"/>
      <c r="F6" s="371"/>
      <c r="G6" s="371"/>
      <c r="H6" s="372"/>
    </row>
    <row r="7" spans="1:8" x14ac:dyDescent="0.3">
      <c r="A7" s="285" t="s">
        <v>36</v>
      </c>
      <c r="B7" s="286"/>
      <c r="C7" s="286"/>
      <c r="D7" s="286"/>
      <c r="E7" s="286"/>
      <c r="F7" s="286"/>
      <c r="G7" s="286"/>
      <c r="H7" s="287"/>
    </row>
    <row r="8" spans="1:8" x14ac:dyDescent="0.3">
      <c r="A8" s="36" t="s">
        <v>37</v>
      </c>
      <c r="B8" s="278" t="s">
        <v>38</v>
      </c>
      <c r="C8" s="279"/>
      <c r="D8" s="280"/>
      <c r="E8" s="373"/>
      <c r="F8" s="374"/>
      <c r="G8" s="374"/>
      <c r="H8" s="375"/>
    </row>
    <row r="9" spans="1:8" x14ac:dyDescent="0.3">
      <c r="A9" s="37" t="s">
        <v>39</v>
      </c>
      <c r="B9" s="317" t="s">
        <v>40</v>
      </c>
      <c r="C9" s="303"/>
      <c r="D9" s="304"/>
      <c r="E9" s="355" t="s">
        <v>181</v>
      </c>
      <c r="F9" s="359"/>
      <c r="G9" s="359"/>
      <c r="H9" s="356"/>
    </row>
    <row r="10" spans="1:8" x14ac:dyDescent="0.3">
      <c r="A10" s="37" t="s">
        <v>41</v>
      </c>
      <c r="B10" s="317" t="s">
        <v>42</v>
      </c>
      <c r="C10" s="303"/>
      <c r="D10" s="304"/>
      <c r="E10" s="382" t="s">
        <v>307</v>
      </c>
      <c r="F10" s="383"/>
      <c r="G10" s="383"/>
      <c r="H10" s="384"/>
    </row>
    <row r="11" spans="1:8" x14ac:dyDescent="0.3">
      <c r="A11" s="38" t="s">
        <v>43</v>
      </c>
      <c r="B11" s="317" t="s">
        <v>44</v>
      </c>
      <c r="C11" s="303"/>
      <c r="D11" s="304"/>
      <c r="E11" s="353">
        <v>30</v>
      </c>
      <c r="F11" s="335"/>
      <c r="G11" s="335"/>
      <c r="H11" s="354"/>
    </row>
    <row r="12" spans="1:8" x14ac:dyDescent="0.3">
      <c r="A12" s="361" t="s">
        <v>45</v>
      </c>
      <c r="B12" s="362"/>
      <c r="C12" s="362"/>
      <c r="D12" s="362"/>
      <c r="E12" s="362"/>
      <c r="F12" s="362"/>
      <c r="G12" s="362"/>
      <c r="H12" s="363"/>
    </row>
    <row r="13" spans="1:8" x14ac:dyDescent="0.3">
      <c r="A13" s="364" t="s">
        <v>46</v>
      </c>
      <c r="B13" s="365"/>
      <c r="C13" s="365"/>
      <c r="D13" s="365"/>
      <c r="E13" s="366"/>
      <c r="F13" s="39" t="s">
        <v>47</v>
      </c>
      <c r="G13" s="367" t="s">
        <v>48</v>
      </c>
      <c r="H13" s="368"/>
    </row>
    <row r="14" spans="1:8" x14ac:dyDescent="0.3">
      <c r="A14" s="355" t="s">
        <v>251</v>
      </c>
      <c r="B14" s="359"/>
      <c r="C14" s="359"/>
      <c r="D14" s="359"/>
      <c r="E14" s="356"/>
      <c r="F14" s="40" t="s">
        <v>49</v>
      </c>
      <c r="G14" s="360">
        <v>1</v>
      </c>
      <c r="H14" s="356"/>
    </row>
    <row r="15" spans="1:8" ht="72.599999999999994" customHeight="1" x14ac:dyDescent="0.3">
      <c r="A15" s="302" t="s">
        <v>50</v>
      </c>
      <c r="B15" s="303"/>
      <c r="C15" s="303"/>
      <c r="D15" s="303"/>
      <c r="E15" s="303"/>
      <c r="F15" s="303"/>
      <c r="G15" s="303"/>
      <c r="H15" s="304"/>
    </row>
    <row r="16" spans="1:8" x14ac:dyDescent="0.3">
      <c r="A16" s="353"/>
      <c r="B16" s="335"/>
      <c r="C16" s="335"/>
      <c r="D16" s="335"/>
      <c r="E16" s="335"/>
      <c r="F16" s="335"/>
      <c r="G16" s="335"/>
      <c r="H16" s="354"/>
    </row>
    <row r="17" spans="1:8" x14ac:dyDescent="0.3">
      <c r="A17" s="318" t="s">
        <v>51</v>
      </c>
      <c r="B17" s="319"/>
      <c r="C17" s="319"/>
      <c r="D17" s="319"/>
      <c r="E17" s="319"/>
      <c r="F17" s="319"/>
      <c r="G17" s="319"/>
      <c r="H17" s="320"/>
    </row>
    <row r="18" spans="1:8" x14ac:dyDescent="0.3">
      <c r="A18" s="318" t="s">
        <v>52</v>
      </c>
      <c r="B18" s="319"/>
      <c r="C18" s="319"/>
      <c r="D18" s="319"/>
      <c r="E18" s="319"/>
      <c r="F18" s="319"/>
      <c r="G18" s="319"/>
      <c r="H18" s="320"/>
    </row>
    <row r="19" spans="1:8" x14ac:dyDescent="0.3">
      <c r="A19" s="41">
        <v>1</v>
      </c>
      <c r="B19" s="317" t="s">
        <v>53</v>
      </c>
      <c r="C19" s="303"/>
      <c r="D19" s="303"/>
      <c r="E19" s="303"/>
      <c r="F19" s="304"/>
      <c r="G19" s="353" t="s">
        <v>54</v>
      </c>
      <c r="H19" s="354"/>
    </row>
    <row r="20" spans="1:8" x14ac:dyDescent="0.3">
      <c r="A20" s="41">
        <v>2</v>
      </c>
      <c r="B20" s="317" t="s">
        <v>55</v>
      </c>
      <c r="C20" s="303"/>
      <c r="D20" s="303"/>
      <c r="E20" s="303"/>
      <c r="F20" s="304"/>
      <c r="G20" s="355" t="s">
        <v>184</v>
      </c>
      <c r="H20" s="356"/>
    </row>
    <row r="21" spans="1:8" x14ac:dyDescent="0.3">
      <c r="A21" s="41">
        <v>3</v>
      </c>
      <c r="B21" s="317" t="s">
        <v>56</v>
      </c>
      <c r="C21" s="303"/>
      <c r="D21" s="303"/>
      <c r="E21" s="303"/>
      <c r="F21" s="304"/>
      <c r="G21" s="357">
        <f>'1#IDENTIFICAÇÃO'!E36</f>
        <v>1169.2</v>
      </c>
      <c r="H21" s="358"/>
    </row>
    <row r="22" spans="1:8" x14ac:dyDescent="0.3">
      <c r="A22" s="41">
        <v>4</v>
      </c>
      <c r="B22" s="42" t="s">
        <v>57</v>
      </c>
      <c r="C22" s="43"/>
      <c r="D22" s="43"/>
      <c r="E22" s="43"/>
      <c r="F22" s="44"/>
      <c r="G22" s="349" t="s">
        <v>251</v>
      </c>
      <c r="H22" s="350"/>
    </row>
    <row r="23" spans="1:8" x14ac:dyDescent="0.3">
      <c r="A23" s="41">
        <v>5</v>
      </c>
      <c r="B23" s="317" t="s">
        <v>58</v>
      </c>
      <c r="C23" s="303"/>
      <c r="D23" s="303"/>
      <c r="E23" s="303"/>
      <c r="F23" s="304"/>
      <c r="G23" s="351" t="s">
        <v>308</v>
      </c>
      <c r="H23" s="352"/>
    </row>
    <row r="24" spans="1:8" ht="43.2" customHeight="1" x14ac:dyDescent="0.3">
      <c r="A24" s="302" t="s">
        <v>59</v>
      </c>
      <c r="B24" s="303"/>
      <c r="C24" s="303"/>
      <c r="D24" s="303"/>
      <c r="E24" s="303"/>
      <c r="F24" s="303"/>
      <c r="G24" s="303"/>
      <c r="H24" s="304"/>
    </row>
    <row r="25" spans="1:8" x14ac:dyDescent="0.3">
      <c r="A25" s="45" t="s">
        <v>60</v>
      </c>
      <c r="B25" s="46"/>
      <c r="C25" s="46"/>
      <c r="D25" s="46"/>
      <c r="E25" s="46"/>
      <c r="F25" s="47"/>
      <c r="G25" s="31"/>
      <c r="H25" s="32"/>
    </row>
    <row r="26" spans="1:8" x14ac:dyDescent="0.3">
      <c r="A26" s="48"/>
      <c r="B26" s="34"/>
      <c r="C26" s="34"/>
      <c r="D26" s="34"/>
      <c r="E26" s="34"/>
      <c r="F26" s="49"/>
      <c r="G26" s="50"/>
      <c r="H26" s="51"/>
    </row>
    <row r="27" spans="1:8" x14ac:dyDescent="0.3">
      <c r="A27" s="52">
        <v>1</v>
      </c>
      <c r="B27" s="305" t="s">
        <v>61</v>
      </c>
      <c r="C27" s="306"/>
      <c r="D27" s="306"/>
      <c r="E27" s="306"/>
      <c r="F27" s="306"/>
      <c r="G27" s="307"/>
      <c r="H27" s="53" t="s">
        <v>62</v>
      </c>
    </row>
    <row r="28" spans="1:8" x14ac:dyDescent="0.3">
      <c r="A28" s="54" t="s">
        <v>37</v>
      </c>
      <c r="B28" s="345" t="s">
        <v>63</v>
      </c>
      <c r="C28" s="342"/>
      <c r="D28" s="342"/>
      <c r="E28" s="342"/>
      <c r="F28" s="342"/>
      <c r="G28" s="343"/>
      <c r="H28" s="100">
        <f>'1#IDENTIFICAÇÃO'!E36</f>
        <v>1169.2</v>
      </c>
    </row>
    <row r="29" spans="1:8" x14ac:dyDescent="0.3">
      <c r="A29" s="54" t="s">
        <v>39</v>
      </c>
      <c r="B29" s="345" t="s">
        <v>64</v>
      </c>
      <c r="C29" s="342"/>
      <c r="D29" s="342"/>
      <c r="E29" s="342"/>
      <c r="F29" s="342"/>
      <c r="G29" s="343"/>
      <c r="H29" s="56"/>
    </row>
    <row r="30" spans="1:8" x14ac:dyDescent="0.3">
      <c r="A30" s="54" t="s">
        <v>41</v>
      </c>
      <c r="B30" s="345" t="s">
        <v>65</v>
      </c>
      <c r="C30" s="342"/>
      <c r="D30" s="342"/>
      <c r="E30" s="342"/>
      <c r="F30" s="342"/>
      <c r="G30" s="343"/>
      <c r="H30" s="55"/>
    </row>
    <row r="31" spans="1:8" x14ac:dyDescent="0.3">
      <c r="A31" s="54" t="s">
        <v>43</v>
      </c>
      <c r="B31" s="345" t="s">
        <v>66</v>
      </c>
      <c r="C31" s="342"/>
      <c r="D31" s="342"/>
      <c r="E31" s="342"/>
      <c r="F31" s="342"/>
      <c r="G31" s="343"/>
      <c r="H31" s="55"/>
    </row>
    <row r="32" spans="1:8" x14ac:dyDescent="0.3">
      <c r="A32" s="54" t="s">
        <v>67</v>
      </c>
      <c r="B32" s="345" t="s">
        <v>68</v>
      </c>
      <c r="C32" s="342"/>
      <c r="D32" s="342"/>
      <c r="E32" s="342"/>
      <c r="F32" s="342"/>
      <c r="G32" s="343"/>
      <c r="H32" s="55"/>
    </row>
    <row r="33" spans="1:8" x14ac:dyDescent="0.3">
      <c r="A33" s="54" t="s">
        <v>69</v>
      </c>
      <c r="B33" s="345" t="s">
        <v>70</v>
      </c>
      <c r="C33" s="342"/>
      <c r="D33" s="342"/>
      <c r="E33" s="342"/>
      <c r="F33" s="342"/>
      <c r="G33" s="343"/>
      <c r="H33" s="55"/>
    </row>
    <row r="34" spans="1:8" x14ac:dyDescent="0.3">
      <c r="A34" s="346" t="s">
        <v>71</v>
      </c>
      <c r="B34" s="347"/>
      <c r="C34" s="347"/>
      <c r="D34" s="347"/>
      <c r="E34" s="347"/>
      <c r="F34" s="347"/>
      <c r="G34" s="348"/>
      <c r="H34" s="57">
        <f>SUM(H28:H33)</f>
        <v>1169.2</v>
      </c>
    </row>
    <row r="35" spans="1:8" ht="20.399999999999999" customHeight="1" x14ac:dyDescent="0.3">
      <c r="A35" s="345" t="s">
        <v>72</v>
      </c>
      <c r="B35" s="342"/>
      <c r="C35" s="342"/>
      <c r="D35" s="342"/>
      <c r="E35" s="342"/>
      <c r="F35" s="342"/>
      <c r="G35" s="342"/>
      <c r="H35" s="343"/>
    </row>
    <row r="36" spans="1:8" x14ac:dyDescent="0.3">
      <c r="A36" s="305" t="s">
        <v>73</v>
      </c>
      <c r="B36" s="306"/>
      <c r="C36" s="306"/>
      <c r="D36" s="306"/>
      <c r="E36" s="306"/>
      <c r="F36" s="306"/>
      <c r="G36" s="306"/>
      <c r="H36" s="307"/>
    </row>
    <row r="37" spans="1:8" x14ac:dyDescent="0.3">
      <c r="A37" s="285"/>
      <c r="B37" s="286"/>
      <c r="C37" s="286"/>
      <c r="D37" s="286"/>
      <c r="E37" s="286"/>
      <c r="F37" s="286"/>
      <c r="G37" s="286"/>
      <c r="H37" s="286"/>
    </row>
    <row r="38" spans="1:8" x14ac:dyDescent="0.3">
      <c r="A38" s="305" t="s">
        <v>74</v>
      </c>
      <c r="B38" s="306"/>
      <c r="C38" s="306"/>
      <c r="D38" s="306"/>
      <c r="E38" s="306"/>
      <c r="F38" s="306"/>
      <c r="G38" s="306"/>
      <c r="H38" s="307"/>
    </row>
    <row r="39" spans="1:8" x14ac:dyDescent="0.3">
      <c r="A39" s="24" t="s">
        <v>75</v>
      </c>
      <c r="B39" s="318" t="s">
        <v>76</v>
      </c>
      <c r="C39" s="319"/>
      <c r="D39" s="319"/>
      <c r="E39" s="319"/>
      <c r="F39" s="320"/>
      <c r="G39" s="25" t="s">
        <v>77</v>
      </c>
      <c r="H39" s="24" t="s">
        <v>62</v>
      </c>
    </row>
    <row r="40" spans="1:8" ht="40.200000000000003" customHeight="1" x14ac:dyDescent="0.3">
      <c r="A40" s="58" t="s">
        <v>37</v>
      </c>
      <c r="B40" s="314" t="s">
        <v>78</v>
      </c>
      <c r="C40" s="315"/>
      <c r="D40" s="315"/>
      <c r="E40" s="315"/>
      <c r="F40" s="316"/>
      <c r="G40" s="59">
        <v>8.3333333333333329E-2</v>
      </c>
      <c r="H40" s="60">
        <f>H34*G40</f>
        <v>97.433333333333337</v>
      </c>
    </row>
    <row r="41" spans="1:8" ht="43.8" customHeight="1" x14ac:dyDescent="0.3">
      <c r="A41" s="58" t="s">
        <v>39</v>
      </c>
      <c r="B41" s="314" t="s">
        <v>79</v>
      </c>
      <c r="C41" s="315"/>
      <c r="D41" s="315"/>
      <c r="E41" s="315"/>
      <c r="F41" s="316"/>
      <c r="G41" s="61">
        <v>3.0249999999999999E-2</v>
      </c>
      <c r="H41" s="60">
        <f>H34*G41</f>
        <v>35.368299999999998</v>
      </c>
    </row>
    <row r="42" spans="1:8" x14ac:dyDescent="0.3">
      <c r="A42" s="338" t="s">
        <v>71</v>
      </c>
      <c r="B42" s="339"/>
      <c r="C42" s="339"/>
      <c r="D42" s="339"/>
      <c r="E42" s="339"/>
      <c r="F42" s="340"/>
      <c r="G42" s="62">
        <v>0.11358333333333333</v>
      </c>
      <c r="H42" s="63">
        <f>SUM(H40:H41)</f>
        <v>132.80163333333334</v>
      </c>
    </row>
    <row r="43" spans="1:8" ht="166.2" customHeight="1" x14ac:dyDescent="0.3">
      <c r="A43" s="341" t="s">
        <v>80</v>
      </c>
      <c r="B43" s="342"/>
      <c r="C43" s="342"/>
      <c r="D43" s="342"/>
      <c r="E43" s="342"/>
      <c r="F43" s="342"/>
      <c r="G43" s="342"/>
      <c r="H43" s="343"/>
    </row>
    <row r="44" spans="1:8" x14ac:dyDescent="0.3">
      <c r="A44" s="344" t="s">
        <v>81</v>
      </c>
      <c r="B44" s="344"/>
      <c r="C44" s="344"/>
      <c r="D44" s="344"/>
      <c r="E44" s="344"/>
      <c r="F44" s="344"/>
      <c r="G44" s="344"/>
      <c r="H44" s="344"/>
    </row>
    <row r="45" spans="1:8" x14ac:dyDescent="0.3">
      <c r="A45" s="24" t="s">
        <v>82</v>
      </c>
      <c r="B45" s="318" t="s">
        <v>83</v>
      </c>
      <c r="C45" s="319"/>
      <c r="D45" s="319"/>
      <c r="E45" s="319"/>
      <c r="F45" s="320"/>
      <c r="G45" s="25" t="s">
        <v>77</v>
      </c>
      <c r="H45" s="24" t="s">
        <v>62</v>
      </c>
    </row>
    <row r="46" spans="1:8" x14ac:dyDescent="0.3">
      <c r="A46" s="58" t="s">
        <v>37</v>
      </c>
      <c r="B46" s="278" t="s">
        <v>84</v>
      </c>
      <c r="C46" s="279"/>
      <c r="D46" s="279"/>
      <c r="E46" s="279"/>
      <c r="F46" s="280"/>
      <c r="G46" s="64">
        <v>0.2</v>
      </c>
      <c r="H46" s="60">
        <f>(H34+H42)*G46</f>
        <v>260.40032666666667</v>
      </c>
    </row>
    <row r="47" spans="1:8" x14ac:dyDescent="0.3">
      <c r="A47" s="58" t="s">
        <v>39</v>
      </c>
      <c r="B47" s="278" t="s">
        <v>85</v>
      </c>
      <c r="C47" s="279"/>
      <c r="D47" s="279"/>
      <c r="E47" s="279"/>
      <c r="F47" s="280"/>
      <c r="G47" s="64">
        <v>2.5000000000000001E-2</v>
      </c>
      <c r="H47" s="60">
        <f>(H34+H42)*G47</f>
        <v>32.550040833333334</v>
      </c>
    </row>
    <row r="48" spans="1:8" ht="53.4" customHeight="1" x14ac:dyDescent="0.3">
      <c r="A48" s="58" t="s">
        <v>41</v>
      </c>
      <c r="B48" s="65" t="s">
        <v>86</v>
      </c>
      <c r="C48" s="66" t="s">
        <v>87</v>
      </c>
      <c r="D48" s="66"/>
      <c r="E48" s="66" t="s">
        <v>88</v>
      </c>
      <c r="F48" s="66"/>
      <c r="G48" s="67">
        <f>'1#IDENTIFICAÇÃO'!F147</f>
        <v>0.03</v>
      </c>
      <c r="H48" s="60">
        <f>(H34+H42)*G48</f>
        <v>39.060048999999999</v>
      </c>
    </row>
    <row r="49" spans="1:12" x14ac:dyDescent="0.3">
      <c r="A49" s="58" t="s">
        <v>43</v>
      </c>
      <c r="B49" s="278" t="s">
        <v>89</v>
      </c>
      <c r="C49" s="279"/>
      <c r="D49" s="279"/>
      <c r="E49" s="279"/>
      <c r="F49" s="280"/>
      <c r="G49" s="64">
        <v>1.4999999999999999E-2</v>
      </c>
      <c r="H49" s="60">
        <f>(H34+H42)*G49</f>
        <v>19.5300245</v>
      </c>
      <c r="J49" s="130"/>
    </row>
    <row r="50" spans="1:12" x14ac:dyDescent="0.3">
      <c r="A50" s="58" t="s">
        <v>67</v>
      </c>
      <c r="B50" s="278" t="s">
        <v>90</v>
      </c>
      <c r="C50" s="279"/>
      <c r="D50" s="279"/>
      <c r="E50" s="279"/>
      <c r="F50" s="280"/>
      <c r="G50" s="64">
        <v>0.01</v>
      </c>
      <c r="H50" s="60">
        <f>(H34+H42)*G50</f>
        <v>13.020016333333333</v>
      </c>
      <c r="J50" s="130"/>
    </row>
    <row r="51" spans="1:12" x14ac:dyDescent="0.3">
      <c r="A51" s="40" t="s">
        <v>69</v>
      </c>
      <c r="B51" s="317" t="s">
        <v>91</v>
      </c>
      <c r="C51" s="303"/>
      <c r="D51" s="303"/>
      <c r="E51" s="303"/>
      <c r="F51" s="304"/>
      <c r="G51" s="59">
        <v>6.0000000000000001E-3</v>
      </c>
      <c r="H51" s="60">
        <f>(H34+H42)*G51</f>
        <v>7.8120098000000002</v>
      </c>
      <c r="J51" s="130"/>
    </row>
    <row r="52" spans="1:12" x14ac:dyDescent="0.3">
      <c r="A52" s="58" t="s">
        <v>92</v>
      </c>
      <c r="B52" s="278" t="s">
        <v>93</v>
      </c>
      <c r="C52" s="279"/>
      <c r="D52" s="279"/>
      <c r="E52" s="279"/>
      <c r="F52" s="280"/>
      <c r="G52" s="64">
        <v>2E-3</v>
      </c>
      <c r="H52" s="60">
        <f>(H34+H42)*G52</f>
        <v>2.6040032666666666</v>
      </c>
      <c r="J52" s="130"/>
    </row>
    <row r="53" spans="1:12" x14ac:dyDescent="0.3">
      <c r="A53" s="58" t="s">
        <v>94</v>
      </c>
      <c r="B53" s="278" t="s">
        <v>95</v>
      </c>
      <c r="C53" s="279"/>
      <c r="D53" s="279"/>
      <c r="E53" s="279"/>
      <c r="F53" s="280"/>
      <c r="G53" s="64">
        <v>0.08</v>
      </c>
      <c r="H53" s="60">
        <f>(H34+H42)*G53</f>
        <v>104.16013066666666</v>
      </c>
      <c r="J53" s="131"/>
    </row>
    <row r="54" spans="1:12" x14ac:dyDescent="0.3">
      <c r="A54" s="318" t="s">
        <v>71</v>
      </c>
      <c r="B54" s="319"/>
      <c r="C54" s="319"/>
      <c r="D54" s="319"/>
      <c r="E54" s="319"/>
      <c r="F54" s="320"/>
      <c r="G54" s="68">
        <v>0.36800000000000005</v>
      </c>
      <c r="H54" s="69">
        <f>SUM(H46:H53)</f>
        <v>479.13660106666669</v>
      </c>
      <c r="J54" s="128"/>
    </row>
    <row r="55" spans="1:12" ht="43.2" customHeight="1" x14ac:dyDescent="0.3">
      <c r="A55" s="336" t="s">
        <v>96</v>
      </c>
      <c r="B55" s="337"/>
      <c r="C55" s="337"/>
      <c r="D55" s="337"/>
      <c r="E55" s="337"/>
      <c r="F55" s="337"/>
      <c r="G55" s="337"/>
      <c r="H55" s="337"/>
    </row>
    <row r="56" spans="1:12" x14ac:dyDescent="0.3">
      <c r="A56" s="305" t="s">
        <v>97</v>
      </c>
      <c r="B56" s="306"/>
      <c r="C56" s="306"/>
      <c r="D56" s="306"/>
      <c r="E56" s="306"/>
      <c r="F56" s="306"/>
      <c r="G56" s="306"/>
      <c r="H56" s="307"/>
    </row>
    <row r="57" spans="1:12" x14ac:dyDescent="0.3">
      <c r="A57" s="33" t="s">
        <v>98</v>
      </c>
      <c r="B57" s="318" t="s">
        <v>99</v>
      </c>
      <c r="C57" s="319"/>
      <c r="D57" s="319"/>
      <c r="E57" s="319"/>
      <c r="F57" s="319"/>
      <c r="G57" s="320"/>
      <c r="H57" s="70" t="s">
        <v>62</v>
      </c>
    </row>
    <row r="58" spans="1:12" ht="12.6" customHeight="1" x14ac:dyDescent="0.3">
      <c r="A58" s="71" t="s">
        <v>37</v>
      </c>
      <c r="B58" s="278" t="s">
        <v>100</v>
      </c>
      <c r="C58" s="279"/>
      <c r="D58" s="279"/>
      <c r="E58" s="279"/>
      <c r="F58" s="279"/>
      <c r="G58" s="280"/>
      <c r="H58" s="72">
        <f>((('1#IDENTIFICAÇÃO'!B41)*22)*2)-(H34*6%)</f>
        <v>99.248000000000005</v>
      </c>
    </row>
    <row r="59" spans="1:12" x14ac:dyDescent="0.3">
      <c r="A59" s="71" t="s">
        <v>39</v>
      </c>
      <c r="B59" s="278" t="s">
        <v>101</v>
      </c>
      <c r="C59" s="279"/>
      <c r="D59" s="279"/>
      <c r="E59" s="279"/>
      <c r="F59" s="279"/>
      <c r="G59" s="280"/>
      <c r="H59" s="72">
        <f>'1#IDENTIFICAÇÃO'!H50</f>
        <v>509.65199999999993</v>
      </c>
    </row>
    <row r="60" spans="1:12" x14ac:dyDescent="0.3">
      <c r="A60" s="71" t="s">
        <v>41</v>
      </c>
      <c r="B60" s="278" t="s">
        <v>102</v>
      </c>
      <c r="C60" s="279"/>
      <c r="D60" s="279"/>
      <c r="E60" s="279"/>
      <c r="F60" s="279"/>
      <c r="G60" s="280"/>
      <c r="H60" s="72">
        <f>'1#IDENTIFICAÇÃO'!K58</f>
        <v>21.88</v>
      </c>
    </row>
    <row r="61" spans="1:12" x14ac:dyDescent="0.3">
      <c r="A61" s="71" t="s">
        <v>43</v>
      </c>
      <c r="B61" s="317" t="s">
        <v>103</v>
      </c>
      <c r="C61" s="303"/>
      <c r="D61" s="303"/>
      <c r="E61" s="303"/>
      <c r="F61" s="303"/>
      <c r="G61" s="304"/>
      <c r="H61" s="72">
        <f>'1#IDENTIFICAÇÃO'!K59</f>
        <v>1.1200000000000001</v>
      </c>
    </row>
    <row r="62" spans="1:12" x14ac:dyDescent="0.3">
      <c r="A62" s="318" t="s">
        <v>104</v>
      </c>
      <c r="B62" s="319"/>
      <c r="C62" s="319"/>
      <c r="D62" s="319"/>
      <c r="E62" s="319"/>
      <c r="F62" s="319"/>
      <c r="G62" s="73"/>
      <c r="H62" s="69">
        <f>SUM(H58:H61)</f>
        <v>631.9</v>
      </c>
    </row>
    <row r="63" spans="1:12" ht="83.4" customHeight="1" x14ac:dyDescent="0.3">
      <c r="A63" s="302" t="s">
        <v>105</v>
      </c>
      <c r="B63" s="303"/>
      <c r="C63" s="303"/>
      <c r="D63" s="303"/>
      <c r="E63" s="303"/>
      <c r="F63" s="303"/>
      <c r="G63" s="303"/>
      <c r="H63" s="304"/>
      <c r="L63" s="132"/>
    </row>
    <row r="64" spans="1:12" x14ac:dyDescent="0.3">
      <c r="A64" s="305" t="s">
        <v>106</v>
      </c>
      <c r="B64" s="306"/>
      <c r="C64" s="306"/>
      <c r="D64" s="306"/>
      <c r="E64" s="306"/>
      <c r="F64" s="306"/>
      <c r="G64" s="306"/>
      <c r="H64" s="307"/>
      <c r="L64" s="104"/>
    </row>
    <row r="65" spans="1:12" ht="17.399999999999999" customHeight="1" x14ac:dyDescent="0.3">
      <c r="A65" s="40" t="s">
        <v>37</v>
      </c>
      <c r="B65" s="317" t="s">
        <v>107</v>
      </c>
      <c r="C65" s="303"/>
      <c r="D65" s="303"/>
      <c r="E65" s="303"/>
      <c r="F65" s="303"/>
      <c r="G65" s="304"/>
      <c r="H65" s="74">
        <f>H42</f>
        <v>132.80163333333334</v>
      </c>
      <c r="L65" s="104"/>
    </row>
    <row r="66" spans="1:12" ht="26.4" customHeight="1" x14ac:dyDescent="0.3">
      <c r="A66" s="40" t="s">
        <v>39</v>
      </c>
      <c r="B66" s="302" t="s">
        <v>81</v>
      </c>
      <c r="C66" s="330"/>
      <c r="D66" s="330"/>
      <c r="E66" s="330"/>
      <c r="F66" s="330"/>
      <c r="G66" s="331"/>
      <c r="H66" s="74">
        <f>H54</f>
        <v>479.13660106666669</v>
      </c>
      <c r="L66" s="104"/>
    </row>
    <row r="67" spans="1:12" ht="15.6" customHeight="1" x14ac:dyDescent="0.3">
      <c r="A67" s="40" t="s">
        <v>41</v>
      </c>
      <c r="B67" s="317" t="s">
        <v>97</v>
      </c>
      <c r="C67" s="303"/>
      <c r="D67" s="303"/>
      <c r="E67" s="303"/>
      <c r="F67" s="303"/>
      <c r="G67" s="304"/>
      <c r="H67" s="74">
        <f>H62</f>
        <v>631.9</v>
      </c>
      <c r="L67" s="104"/>
    </row>
    <row r="68" spans="1:12" x14ac:dyDescent="0.3">
      <c r="A68" s="305" t="s">
        <v>71</v>
      </c>
      <c r="B68" s="306"/>
      <c r="C68" s="306"/>
      <c r="D68" s="306"/>
      <c r="E68" s="306"/>
      <c r="F68" s="306"/>
      <c r="G68" s="307"/>
      <c r="H68" s="75">
        <f>SUM(H65:H67)</f>
        <v>1243.8382344000001</v>
      </c>
      <c r="L68" s="104"/>
    </row>
    <row r="69" spans="1:12" x14ac:dyDescent="0.3">
      <c r="A69" s="76"/>
      <c r="B69" s="77"/>
      <c r="C69" s="77"/>
      <c r="D69" s="77"/>
      <c r="E69" s="77"/>
      <c r="F69" s="77"/>
      <c r="G69" s="77"/>
      <c r="H69" s="77"/>
      <c r="L69" s="104"/>
    </row>
    <row r="70" spans="1:12" x14ac:dyDescent="0.3">
      <c r="A70" s="305" t="s">
        <v>108</v>
      </c>
      <c r="B70" s="306"/>
      <c r="C70" s="306"/>
      <c r="D70" s="306"/>
      <c r="E70" s="306"/>
      <c r="F70" s="306"/>
      <c r="G70" s="306"/>
      <c r="H70" s="307"/>
      <c r="L70" s="104"/>
    </row>
    <row r="71" spans="1:12" x14ac:dyDescent="0.3">
      <c r="A71" s="24">
        <v>3</v>
      </c>
      <c r="B71" s="78" t="s">
        <v>109</v>
      </c>
      <c r="C71" s="79"/>
      <c r="D71" s="79"/>
      <c r="E71" s="79"/>
      <c r="F71" s="79"/>
      <c r="G71" s="25" t="s">
        <v>77</v>
      </c>
      <c r="H71" s="40" t="s">
        <v>62</v>
      </c>
      <c r="L71" s="106"/>
    </row>
    <row r="72" spans="1:12" ht="27.6" customHeight="1" x14ac:dyDescent="0.3">
      <c r="A72" s="58" t="s">
        <v>37</v>
      </c>
      <c r="B72" s="314" t="s">
        <v>110</v>
      </c>
      <c r="C72" s="315"/>
      <c r="D72" s="315"/>
      <c r="E72" s="315"/>
      <c r="F72" s="316"/>
      <c r="G72" s="80">
        <v>4.6249999999999998E-3</v>
      </c>
      <c r="H72" s="81">
        <f>H34*G72</f>
        <v>5.4075499999999996</v>
      </c>
      <c r="L72" s="106"/>
    </row>
    <row r="73" spans="1:12" ht="27" customHeight="1" x14ac:dyDescent="0.3">
      <c r="A73" s="58" t="s">
        <v>39</v>
      </c>
      <c r="B73" s="314" t="s">
        <v>111</v>
      </c>
      <c r="C73" s="315"/>
      <c r="D73" s="315"/>
      <c r="E73" s="315"/>
      <c r="F73" s="316"/>
      <c r="G73" s="80">
        <v>3.6999999999999999E-4</v>
      </c>
      <c r="H73" s="81">
        <f>H34*G73</f>
        <v>0.43260399999999999</v>
      </c>
      <c r="L73" s="106"/>
    </row>
    <row r="74" spans="1:12" ht="42" customHeight="1" x14ac:dyDescent="0.3">
      <c r="A74" s="58" t="s">
        <v>43</v>
      </c>
      <c r="B74" s="314" t="s">
        <v>112</v>
      </c>
      <c r="C74" s="315"/>
      <c r="D74" s="315"/>
      <c r="E74" s="315"/>
      <c r="F74" s="316"/>
      <c r="G74" s="80">
        <v>1.9400000000000001E-2</v>
      </c>
      <c r="H74" s="81">
        <f>H34*G74</f>
        <v>22.682480000000002</v>
      </c>
      <c r="L74" s="106"/>
    </row>
    <row r="75" spans="1:12" ht="30.6" customHeight="1" x14ac:dyDescent="0.3">
      <c r="A75" s="58" t="s">
        <v>67</v>
      </c>
      <c r="B75" s="314" t="s">
        <v>113</v>
      </c>
      <c r="C75" s="315"/>
      <c r="D75" s="315"/>
      <c r="E75" s="315"/>
      <c r="F75" s="316"/>
      <c r="G75" s="80">
        <v>7.1392000000000009E-3</v>
      </c>
      <c r="H75" s="81">
        <f>H34*G75</f>
        <v>8.3471526400000009</v>
      </c>
      <c r="L75" s="106"/>
    </row>
    <row r="76" spans="1:12" ht="72" customHeight="1" x14ac:dyDescent="0.3">
      <c r="A76" s="58" t="s">
        <v>69</v>
      </c>
      <c r="B76" s="332" t="s">
        <v>114</v>
      </c>
      <c r="C76" s="333"/>
      <c r="D76" s="333"/>
      <c r="E76" s="333"/>
      <c r="F76" s="334"/>
      <c r="G76" s="82">
        <v>0.04</v>
      </c>
      <c r="H76" s="81">
        <f>H34*G76</f>
        <v>46.768000000000001</v>
      </c>
      <c r="L76" s="106"/>
    </row>
    <row r="77" spans="1:12" x14ac:dyDescent="0.3">
      <c r="A77" s="318" t="s">
        <v>71</v>
      </c>
      <c r="B77" s="319"/>
      <c r="C77" s="319"/>
      <c r="D77" s="319"/>
      <c r="E77" s="319"/>
      <c r="F77" s="320"/>
      <c r="G77" s="68"/>
      <c r="H77" s="69">
        <f>SUM(H72:H76)</f>
        <v>83.637786640000002</v>
      </c>
      <c r="L77" s="106"/>
    </row>
    <row r="78" spans="1:12" x14ac:dyDescent="0.3">
      <c r="A78" s="83"/>
      <c r="B78" s="84"/>
      <c r="C78" s="84"/>
      <c r="D78" s="335"/>
      <c r="E78" s="335"/>
      <c r="F78" s="335"/>
      <c r="G78" s="335"/>
      <c r="H78" s="335"/>
      <c r="L78" s="106"/>
    </row>
    <row r="79" spans="1:12" x14ac:dyDescent="0.3">
      <c r="A79" s="305" t="s">
        <v>115</v>
      </c>
      <c r="B79" s="306"/>
      <c r="C79" s="306"/>
      <c r="D79" s="306"/>
      <c r="E79" s="306"/>
      <c r="F79" s="306"/>
      <c r="G79" s="306"/>
      <c r="H79" s="307"/>
    </row>
    <row r="80" spans="1:12" ht="100.8" customHeight="1" x14ac:dyDescent="0.3">
      <c r="A80" s="327" t="s">
        <v>116</v>
      </c>
      <c r="B80" s="328"/>
      <c r="C80" s="328"/>
      <c r="D80" s="328"/>
      <c r="E80" s="328"/>
      <c r="F80" s="328"/>
      <c r="G80" s="328"/>
      <c r="H80" s="329"/>
    </row>
    <row r="81" spans="1:11" x14ac:dyDescent="0.3">
      <c r="A81" s="326" t="s">
        <v>117</v>
      </c>
      <c r="B81" s="326"/>
      <c r="C81" s="326"/>
      <c r="D81" s="326"/>
      <c r="E81" s="326"/>
      <c r="F81" s="326"/>
      <c r="G81" s="326"/>
      <c r="H81" s="326"/>
    </row>
    <row r="82" spans="1:11" x14ac:dyDescent="0.3">
      <c r="A82" s="52" t="s">
        <v>118</v>
      </c>
      <c r="B82" s="305" t="s">
        <v>119</v>
      </c>
      <c r="C82" s="306"/>
      <c r="D82" s="306"/>
      <c r="E82" s="306"/>
      <c r="F82" s="307"/>
      <c r="G82" s="85" t="s">
        <v>77</v>
      </c>
      <c r="H82" s="53" t="s">
        <v>62</v>
      </c>
    </row>
    <row r="83" spans="1:11" ht="42" customHeight="1" x14ac:dyDescent="0.3">
      <c r="A83" s="58" t="s">
        <v>37</v>
      </c>
      <c r="B83" s="302" t="s">
        <v>120</v>
      </c>
      <c r="C83" s="330"/>
      <c r="D83" s="330"/>
      <c r="E83" s="330"/>
      <c r="F83" s="331"/>
      <c r="G83" s="61">
        <v>9.0749999999999997E-2</v>
      </c>
      <c r="H83" s="86">
        <f>(G83*(H34+H42+H54+H60+H61+H77))</f>
        <v>171.31567390938</v>
      </c>
      <c r="K83" s="133"/>
    </row>
    <row r="84" spans="1:11" ht="49.8" customHeight="1" x14ac:dyDescent="0.3">
      <c r="A84" s="58" t="s">
        <v>39</v>
      </c>
      <c r="B84" s="314" t="s">
        <v>121</v>
      </c>
      <c r="C84" s="315"/>
      <c r="D84" s="315"/>
      <c r="E84" s="315"/>
      <c r="F84" s="316"/>
      <c r="G84" s="67">
        <v>1.6299999999999999E-2</v>
      </c>
      <c r="H84" s="86">
        <f>G84*(H34+H42+H54+H60+H61+H77)</f>
        <v>30.770749142951995</v>
      </c>
      <c r="K84" s="133"/>
    </row>
    <row r="85" spans="1:11" ht="48.6" customHeight="1" x14ac:dyDescent="0.3">
      <c r="A85" s="58" t="s">
        <v>41</v>
      </c>
      <c r="B85" s="314" t="s">
        <v>122</v>
      </c>
      <c r="C85" s="315"/>
      <c r="D85" s="315"/>
      <c r="E85" s="315"/>
      <c r="F85" s="316"/>
      <c r="G85" s="67">
        <v>2.0000000000000001E-4</v>
      </c>
      <c r="H85" s="86">
        <f>G85*(H34+H42+H54+H60+H61+H77)</f>
        <v>0.37755520420799998</v>
      </c>
      <c r="K85" s="133"/>
    </row>
    <row r="86" spans="1:11" ht="61.2" customHeight="1" x14ac:dyDescent="0.3">
      <c r="A86" s="58" t="s">
        <v>43</v>
      </c>
      <c r="B86" s="314" t="s">
        <v>123</v>
      </c>
      <c r="C86" s="315"/>
      <c r="D86" s="315"/>
      <c r="E86" s="315"/>
      <c r="F86" s="316"/>
      <c r="G86" s="67">
        <v>3.3E-3</v>
      </c>
      <c r="H86" s="86">
        <f>G86*(H34+H42+H54+H60+H61+H77)</f>
        <v>6.2296608694320001</v>
      </c>
      <c r="K86" s="133"/>
    </row>
    <row r="87" spans="1:11" ht="43.2" customHeight="1" x14ac:dyDescent="0.3">
      <c r="A87" s="58" t="s">
        <v>67</v>
      </c>
      <c r="B87" s="314" t="s">
        <v>124</v>
      </c>
      <c r="C87" s="315"/>
      <c r="D87" s="315"/>
      <c r="E87" s="315"/>
      <c r="F87" s="316"/>
      <c r="G87" s="102">
        <v>5.5000000000000003E-4</v>
      </c>
      <c r="H87" s="86">
        <f>G87*(H34+H42+H54+H60+H61+H77)</f>
        <v>1.038276811572</v>
      </c>
      <c r="K87" s="133"/>
    </row>
    <row r="88" spans="1:11" ht="14.4" customHeight="1" x14ac:dyDescent="0.3">
      <c r="A88" s="58" t="s">
        <v>69</v>
      </c>
      <c r="B88" s="315" t="s">
        <v>125</v>
      </c>
      <c r="C88" s="315"/>
      <c r="D88" s="315"/>
      <c r="E88" s="315"/>
      <c r="F88" s="316"/>
      <c r="G88" s="67">
        <v>0</v>
      </c>
      <c r="H88" s="86">
        <v>0</v>
      </c>
      <c r="K88" s="133"/>
    </row>
    <row r="89" spans="1:11" x14ac:dyDescent="0.3">
      <c r="A89" s="324" t="s">
        <v>71</v>
      </c>
      <c r="B89" s="324"/>
      <c r="C89" s="324"/>
      <c r="D89" s="324"/>
      <c r="E89" s="324"/>
      <c r="F89" s="324"/>
      <c r="G89" s="68">
        <v>0.11109999999999999</v>
      </c>
      <c r="H89" s="87">
        <f>SUM(H83:H88)</f>
        <v>209.73191593754396</v>
      </c>
      <c r="K89" s="133"/>
    </row>
    <row r="90" spans="1:11" x14ac:dyDescent="0.3">
      <c r="A90" s="325" t="s">
        <v>126</v>
      </c>
      <c r="B90" s="325"/>
      <c r="C90" s="325"/>
      <c r="D90" s="325"/>
      <c r="E90" s="325"/>
      <c r="F90" s="325"/>
      <c r="G90" s="325"/>
      <c r="H90" s="325"/>
      <c r="K90" s="133"/>
    </row>
    <row r="91" spans="1:11" x14ac:dyDescent="0.3">
      <c r="A91" s="326" t="s">
        <v>127</v>
      </c>
      <c r="B91" s="326"/>
      <c r="C91" s="326"/>
      <c r="D91" s="326"/>
      <c r="E91" s="326"/>
      <c r="F91" s="326"/>
      <c r="G91" s="326"/>
      <c r="H91" s="326"/>
    </row>
    <row r="92" spans="1:11" x14ac:dyDescent="0.3">
      <c r="A92" s="52" t="s">
        <v>128</v>
      </c>
      <c r="B92" s="305" t="s">
        <v>129</v>
      </c>
      <c r="C92" s="306"/>
      <c r="D92" s="306"/>
      <c r="E92" s="306"/>
      <c r="F92" s="307"/>
      <c r="G92" s="85" t="s">
        <v>77</v>
      </c>
      <c r="H92" s="53" t="s">
        <v>62</v>
      </c>
    </row>
    <row r="93" spans="1:11" x14ac:dyDescent="0.3">
      <c r="A93" s="58" t="s">
        <v>37</v>
      </c>
      <c r="B93" s="317" t="s">
        <v>130</v>
      </c>
      <c r="C93" s="303"/>
      <c r="D93" s="303"/>
      <c r="E93" s="303"/>
      <c r="F93" s="304"/>
      <c r="G93" s="59">
        <v>0</v>
      </c>
      <c r="H93" s="86">
        <v>0</v>
      </c>
    </row>
    <row r="94" spans="1:11" x14ac:dyDescent="0.3">
      <c r="A94" s="318" t="s">
        <v>71</v>
      </c>
      <c r="B94" s="319"/>
      <c r="C94" s="319"/>
      <c r="D94" s="319"/>
      <c r="E94" s="319"/>
      <c r="F94" s="319"/>
      <c r="G94" s="320"/>
      <c r="H94" s="86">
        <v>0</v>
      </c>
    </row>
    <row r="95" spans="1:11" x14ac:dyDescent="0.3">
      <c r="A95" s="321"/>
      <c r="B95" s="322"/>
      <c r="C95" s="322"/>
      <c r="D95" s="322"/>
      <c r="E95" s="322"/>
      <c r="F95" s="322"/>
      <c r="G95" s="322"/>
      <c r="H95" s="322"/>
    </row>
    <row r="96" spans="1:11" x14ac:dyDescent="0.3">
      <c r="A96" s="323" t="s">
        <v>131</v>
      </c>
      <c r="B96" s="323"/>
      <c r="C96" s="323"/>
      <c r="D96" s="323"/>
      <c r="E96" s="323"/>
      <c r="F96" s="323"/>
      <c r="G96" s="323"/>
      <c r="H96" s="323"/>
    </row>
    <row r="97" spans="1:11" x14ac:dyDescent="0.3">
      <c r="A97" s="52">
        <v>4</v>
      </c>
      <c r="B97" s="305" t="s">
        <v>132</v>
      </c>
      <c r="C97" s="306"/>
      <c r="D97" s="306"/>
      <c r="E97" s="306"/>
      <c r="F97" s="306"/>
      <c r="G97" s="307"/>
      <c r="H97" s="53" t="s">
        <v>62</v>
      </c>
    </row>
    <row r="98" spans="1:11" x14ac:dyDescent="0.3">
      <c r="A98" s="58" t="s">
        <v>37</v>
      </c>
      <c r="B98" s="317" t="s">
        <v>133</v>
      </c>
      <c r="C98" s="303"/>
      <c r="D98" s="303"/>
      <c r="E98" s="303"/>
      <c r="F98" s="303"/>
      <c r="G98" s="304"/>
      <c r="H98" s="86">
        <f>H89</f>
        <v>209.73191593754396</v>
      </c>
    </row>
    <row r="99" spans="1:11" x14ac:dyDescent="0.3">
      <c r="A99" s="58" t="s">
        <v>39</v>
      </c>
      <c r="B99" s="278" t="s">
        <v>129</v>
      </c>
      <c r="C99" s="279"/>
      <c r="D99" s="279"/>
      <c r="E99" s="279"/>
      <c r="F99" s="279"/>
      <c r="G99" s="280"/>
      <c r="H99" s="86">
        <f>H94</f>
        <v>0</v>
      </c>
    </row>
    <row r="100" spans="1:11" x14ac:dyDescent="0.3">
      <c r="A100" s="305" t="s">
        <v>71</v>
      </c>
      <c r="B100" s="306"/>
      <c r="C100" s="306"/>
      <c r="D100" s="306"/>
      <c r="E100" s="306"/>
      <c r="F100" s="306"/>
      <c r="G100" s="307"/>
      <c r="H100" s="88">
        <f>SUM(H98:H99)</f>
        <v>209.73191593754396</v>
      </c>
    </row>
    <row r="101" spans="1:11" x14ac:dyDescent="0.3">
      <c r="A101" s="89"/>
      <c r="B101" s="90"/>
      <c r="C101" s="90"/>
      <c r="D101" s="90"/>
      <c r="E101" s="90"/>
      <c r="F101" s="90"/>
      <c r="G101" s="90"/>
      <c r="H101" s="90"/>
    </row>
    <row r="102" spans="1:11" x14ac:dyDescent="0.3">
      <c r="A102" s="305" t="s">
        <v>134</v>
      </c>
      <c r="B102" s="306"/>
      <c r="C102" s="306"/>
      <c r="D102" s="306"/>
      <c r="E102" s="306"/>
      <c r="F102" s="306"/>
      <c r="G102" s="306"/>
      <c r="H102" s="307"/>
    </row>
    <row r="103" spans="1:11" x14ac:dyDescent="0.3">
      <c r="A103" s="91">
        <v>5</v>
      </c>
      <c r="B103" s="318" t="s">
        <v>135</v>
      </c>
      <c r="C103" s="319"/>
      <c r="D103" s="319"/>
      <c r="E103" s="319"/>
      <c r="F103" s="319"/>
      <c r="G103" s="320"/>
      <c r="H103" s="24" t="s">
        <v>62</v>
      </c>
    </row>
    <row r="104" spans="1:11" x14ac:dyDescent="0.3">
      <c r="A104" s="58" t="s">
        <v>37</v>
      </c>
      <c r="B104" s="278" t="s">
        <v>136</v>
      </c>
      <c r="C104" s="279"/>
      <c r="D104" s="279"/>
      <c r="E104" s="279"/>
      <c r="F104" s="279"/>
      <c r="G104" s="280"/>
      <c r="H104" s="92">
        <f>'1#IDENTIFICAÇÃO'!I70</f>
        <v>28.403333333333336</v>
      </c>
    </row>
    <row r="105" spans="1:11" x14ac:dyDescent="0.3">
      <c r="A105" s="58" t="s">
        <v>39</v>
      </c>
      <c r="B105" s="317" t="s">
        <v>137</v>
      </c>
      <c r="C105" s="303"/>
      <c r="D105" s="303"/>
      <c r="E105" s="303"/>
      <c r="F105" s="303"/>
      <c r="G105" s="304"/>
      <c r="H105" s="92">
        <f>'1#IDENTIFICAÇÃO'!I76</f>
        <v>1.78</v>
      </c>
    </row>
    <row r="106" spans="1:11" x14ac:dyDescent="0.3">
      <c r="A106" s="58" t="s">
        <v>41</v>
      </c>
      <c r="B106" s="161" t="s">
        <v>331</v>
      </c>
      <c r="C106" s="161"/>
      <c r="D106" s="161"/>
      <c r="E106" s="161"/>
      <c r="F106" s="161"/>
      <c r="G106" s="162"/>
      <c r="H106" s="92">
        <f>'1#IDENTIFICAÇÃO'!L131</f>
        <v>581.62666666666667</v>
      </c>
    </row>
    <row r="107" spans="1:11" x14ac:dyDescent="0.3">
      <c r="A107" s="58" t="s">
        <v>43</v>
      </c>
      <c r="B107" s="161" t="s">
        <v>332</v>
      </c>
      <c r="C107" s="161"/>
      <c r="D107" s="161"/>
      <c r="E107" s="161"/>
      <c r="F107" s="161"/>
      <c r="G107" s="162"/>
      <c r="H107" s="92" cm="1">
        <f t="array" ref="H107:I107">('1#IDENTIFICAÇÃO'!K144:L144)/G14</f>
        <v>48.579166666666666</v>
      </c>
      <c r="I107" s="23">
        <v>0</v>
      </c>
    </row>
    <row r="108" spans="1:11" x14ac:dyDescent="0.3">
      <c r="A108" s="305" t="s">
        <v>104</v>
      </c>
      <c r="B108" s="306"/>
      <c r="C108" s="306"/>
      <c r="D108" s="306"/>
      <c r="E108" s="306"/>
      <c r="F108" s="306"/>
      <c r="G108" s="307"/>
      <c r="H108" s="93">
        <f>SUM(H104:H107)</f>
        <v>660.3891666666666</v>
      </c>
    </row>
    <row r="109" spans="1:11" ht="16.2" customHeight="1" x14ac:dyDescent="0.3">
      <c r="A109" s="317" t="s">
        <v>138</v>
      </c>
      <c r="B109" s="303"/>
      <c r="C109" s="303"/>
      <c r="D109" s="303"/>
      <c r="E109" s="303"/>
      <c r="F109" s="303"/>
      <c r="G109" s="303"/>
      <c r="H109" s="303"/>
    </row>
    <row r="110" spans="1:11" x14ac:dyDescent="0.3">
      <c r="A110" s="305" t="s">
        <v>139</v>
      </c>
      <c r="B110" s="306"/>
      <c r="C110" s="306"/>
      <c r="D110" s="306"/>
      <c r="E110" s="306"/>
      <c r="F110" s="306"/>
      <c r="G110" s="306"/>
      <c r="H110" s="307"/>
    </row>
    <row r="111" spans="1:11" x14ac:dyDescent="0.3">
      <c r="A111" s="24">
        <v>6</v>
      </c>
      <c r="B111" s="318" t="s">
        <v>140</v>
      </c>
      <c r="C111" s="319"/>
      <c r="D111" s="319"/>
      <c r="E111" s="319"/>
      <c r="F111" s="320"/>
      <c r="G111" s="25" t="s">
        <v>77</v>
      </c>
      <c r="H111" s="26" t="s">
        <v>141</v>
      </c>
      <c r="J111" s="104"/>
      <c r="K111" s="104"/>
    </row>
    <row r="112" spans="1:11" x14ac:dyDescent="0.3">
      <c r="A112" s="27" t="s">
        <v>37</v>
      </c>
      <c r="B112" s="293" t="s">
        <v>142</v>
      </c>
      <c r="C112" s="294"/>
      <c r="D112" s="294"/>
      <c r="E112" s="294"/>
      <c r="F112" s="295"/>
      <c r="G112" s="94">
        <f>'1#IDENTIFICAÇÃO'!C151</f>
        <v>0.03</v>
      </c>
      <c r="H112" s="28">
        <f>(H34+H68+H77+H100+H108)*G112</f>
        <v>101.00391310932631</v>
      </c>
      <c r="J112" s="106"/>
    </row>
    <row r="113" spans="1:10" x14ac:dyDescent="0.3">
      <c r="A113" s="27" t="s">
        <v>39</v>
      </c>
      <c r="B113" s="293" t="s">
        <v>143</v>
      </c>
      <c r="C113" s="294"/>
      <c r="D113" s="294"/>
      <c r="E113" s="294"/>
      <c r="F113" s="295"/>
      <c r="G113" s="94">
        <f>'1#IDENTIFICAÇÃO'!C156</f>
        <v>6.7900000000000002E-2</v>
      </c>
      <c r="H113" s="28">
        <f>(H34+H68+H77+H100+H108+H112)*G113</f>
        <v>235.46368903756516</v>
      </c>
      <c r="J113" s="106"/>
    </row>
    <row r="114" spans="1:10" x14ac:dyDescent="0.3">
      <c r="A114" s="27" t="s">
        <v>41</v>
      </c>
      <c r="B114" s="308" t="s">
        <v>144</v>
      </c>
      <c r="C114" s="309"/>
      <c r="D114" s="309"/>
      <c r="E114" s="309"/>
      <c r="F114" s="309"/>
      <c r="G114" s="310"/>
      <c r="H114" s="29"/>
      <c r="J114" s="106"/>
    </row>
    <row r="115" spans="1:10" x14ac:dyDescent="0.3">
      <c r="A115" s="27"/>
      <c r="B115" s="311" t="s">
        <v>145</v>
      </c>
      <c r="C115" s="312"/>
      <c r="D115" s="312"/>
      <c r="E115" s="312"/>
      <c r="F115" s="312"/>
      <c r="G115" s="313"/>
      <c r="H115" s="29"/>
    </row>
    <row r="116" spans="1:10" ht="30" customHeight="1" x14ac:dyDescent="0.3">
      <c r="A116" s="27"/>
      <c r="B116" s="293" t="s">
        <v>146</v>
      </c>
      <c r="C116" s="294"/>
      <c r="D116" s="294"/>
      <c r="E116" s="294"/>
      <c r="F116" s="295"/>
      <c r="G116" s="101">
        <v>1.6500000000000001E-2</v>
      </c>
      <c r="H116" s="28">
        <f>(H34+H68+H77+H100+H108+H112+H113)/(1-G121)*G116</f>
        <v>71.258154688691761</v>
      </c>
    </row>
    <row r="117" spans="1:10" ht="26.4" customHeight="1" x14ac:dyDescent="0.3">
      <c r="A117" s="27"/>
      <c r="B117" s="293" t="s">
        <v>147</v>
      </c>
      <c r="C117" s="294"/>
      <c r="D117" s="294"/>
      <c r="E117" s="294"/>
      <c r="F117" s="295"/>
      <c r="G117" s="94">
        <v>7.5999999999999998E-2</v>
      </c>
      <c r="H117" s="28">
        <f>(H34+H68+H77+H100+H108+H112+H113)/(1-G121)*G117</f>
        <v>328.21937917215593</v>
      </c>
    </row>
    <row r="118" spans="1:10" x14ac:dyDescent="0.3">
      <c r="A118" s="27"/>
      <c r="B118" s="308" t="s">
        <v>148</v>
      </c>
      <c r="C118" s="309"/>
      <c r="D118" s="309"/>
      <c r="E118" s="309"/>
      <c r="F118" s="309"/>
      <c r="G118" s="310"/>
      <c r="H118" s="29"/>
    </row>
    <row r="119" spans="1:10" x14ac:dyDescent="0.3">
      <c r="A119" s="27"/>
      <c r="B119" s="290" t="s">
        <v>149</v>
      </c>
      <c r="C119" s="291"/>
      <c r="D119" s="291"/>
      <c r="E119" s="291"/>
      <c r="F119" s="291"/>
      <c r="G119" s="292"/>
      <c r="H119" s="29"/>
    </row>
    <row r="120" spans="1:10" ht="14.4" customHeight="1" x14ac:dyDescent="0.3">
      <c r="A120" s="27"/>
      <c r="B120" s="293" t="s">
        <v>150</v>
      </c>
      <c r="C120" s="294"/>
      <c r="D120" s="294"/>
      <c r="E120" s="294"/>
      <c r="F120" s="295"/>
      <c r="G120" s="94">
        <v>0.05</v>
      </c>
      <c r="H120" s="134">
        <f>(H34+H68+H77+H100+H108+H112+H113)/(1-G121)*G120</f>
        <v>215.93380208694472</v>
      </c>
    </row>
    <row r="121" spans="1:10" x14ac:dyDescent="0.3">
      <c r="A121" s="296"/>
      <c r="B121" s="297"/>
      <c r="C121" s="297"/>
      <c r="D121" s="297"/>
      <c r="E121" s="297"/>
      <c r="F121" s="298"/>
      <c r="G121" s="30">
        <f>SUM(G116+G117+G120)</f>
        <v>0.14250000000000002</v>
      </c>
      <c r="H121" s="29"/>
    </row>
    <row r="122" spans="1:10" x14ac:dyDescent="0.3">
      <c r="A122" s="299" t="s">
        <v>104</v>
      </c>
      <c r="B122" s="300"/>
      <c r="C122" s="300"/>
      <c r="D122" s="300"/>
      <c r="E122" s="300"/>
      <c r="F122" s="301"/>
      <c r="G122" s="95">
        <f>SUM(G112,G113,,G121)</f>
        <v>0.2404</v>
      </c>
      <c r="H122" s="96">
        <f>SUM(H112:H121)</f>
        <v>951.87893809468392</v>
      </c>
    </row>
    <row r="123" spans="1:10" ht="58.2" customHeight="1" x14ac:dyDescent="0.3">
      <c r="A123" s="302" t="s">
        <v>151</v>
      </c>
      <c r="B123" s="303"/>
      <c r="C123" s="303"/>
      <c r="D123" s="303"/>
      <c r="E123" s="303"/>
      <c r="F123" s="303"/>
      <c r="G123" s="303"/>
      <c r="H123" s="304"/>
    </row>
    <row r="124" spans="1:10" x14ac:dyDescent="0.3">
      <c r="A124" s="305" t="s">
        <v>152</v>
      </c>
      <c r="B124" s="306"/>
      <c r="C124" s="306"/>
      <c r="D124" s="306"/>
      <c r="E124" s="306"/>
      <c r="F124" s="306"/>
      <c r="G124" s="306"/>
      <c r="H124" s="307"/>
    </row>
    <row r="125" spans="1:10" x14ac:dyDescent="0.3">
      <c r="A125" s="97" t="s">
        <v>37</v>
      </c>
      <c r="B125" s="278" t="s">
        <v>153</v>
      </c>
      <c r="C125" s="279"/>
      <c r="D125" s="279"/>
      <c r="E125" s="279"/>
      <c r="F125" s="279"/>
      <c r="G125" s="280"/>
      <c r="H125" s="60">
        <f>H34</f>
        <v>1169.2</v>
      </c>
    </row>
    <row r="126" spans="1:10" x14ac:dyDescent="0.3">
      <c r="A126" s="97" t="s">
        <v>39</v>
      </c>
      <c r="B126" s="278" t="s">
        <v>154</v>
      </c>
      <c r="C126" s="279"/>
      <c r="D126" s="279"/>
      <c r="E126" s="279"/>
      <c r="F126" s="279"/>
      <c r="G126" s="280"/>
      <c r="H126" s="60">
        <f>H68</f>
        <v>1243.8382344000001</v>
      </c>
    </row>
    <row r="127" spans="1:10" x14ac:dyDescent="0.3">
      <c r="A127" s="97" t="s">
        <v>41</v>
      </c>
      <c r="B127" s="278" t="s">
        <v>155</v>
      </c>
      <c r="C127" s="279"/>
      <c r="D127" s="279"/>
      <c r="E127" s="279"/>
      <c r="F127" s="279"/>
      <c r="G127" s="280"/>
      <c r="H127" s="60">
        <f>H77</f>
        <v>83.637786640000002</v>
      </c>
    </row>
    <row r="128" spans="1:10" x14ac:dyDescent="0.3">
      <c r="A128" s="97" t="s">
        <v>43</v>
      </c>
      <c r="B128" s="278" t="s">
        <v>156</v>
      </c>
      <c r="C128" s="279"/>
      <c r="D128" s="279"/>
      <c r="E128" s="279"/>
      <c r="F128" s="279"/>
      <c r="G128" s="280"/>
      <c r="H128" s="60">
        <f>H100</f>
        <v>209.73191593754396</v>
      </c>
    </row>
    <row r="129" spans="1:8" x14ac:dyDescent="0.3">
      <c r="A129" s="97" t="s">
        <v>67</v>
      </c>
      <c r="B129" s="278" t="s">
        <v>157</v>
      </c>
      <c r="C129" s="279"/>
      <c r="D129" s="279"/>
      <c r="E129" s="279"/>
      <c r="F129" s="279"/>
      <c r="G129" s="280"/>
      <c r="H129" s="60">
        <f>H108</f>
        <v>660.3891666666666</v>
      </c>
    </row>
    <row r="130" spans="1:8" x14ac:dyDescent="0.3">
      <c r="A130" s="285" t="s">
        <v>158</v>
      </c>
      <c r="B130" s="286"/>
      <c r="C130" s="286"/>
      <c r="D130" s="286"/>
      <c r="E130" s="286"/>
      <c r="F130" s="286"/>
      <c r="G130" s="287"/>
      <c r="H130" s="98">
        <f>SUM(H125:H129)</f>
        <v>3366.7971036442104</v>
      </c>
    </row>
    <row r="131" spans="1:8" x14ac:dyDescent="0.3">
      <c r="A131" s="97" t="s">
        <v>69</v>
      </c>
      <c r="B131" s="278" t="s">
        <v>159</v>
      </c>
      <c r="C131" s="279"/>
      <c r="D131" s="279"/>
      <c r="E131" s="279"/>
      <c r="F131" s="279"/>
      <c r="G131" s="280"/>
      <c r="H131" s="60">
        <f>H122</f>
        <v>951.87893809468392</v>
      </c>
    </row>
    <row r="132" spans="1:8" x14ac:dyDescent="0.3">
      <c r="A132" s="281" t="s">
        <v>160</v>
      </c>
      <c r="B132" s="282"/>
      <c r="C132" s="282"/>
      <c r="D132" s="282"/>
      <c r="E132" s="282"/>
      <c r="F132" s="282"/>
      <c r="G132" s="283"/>
      <c r="H132" s="99">
        <f>SUM(H130:H131)</f>
        <v>4318.6760417388941</v>
      </c>
    </row>
    <row r="133" spans="1:8" x14ac:dyDescent="0.3">
      <c r="A133" s="147"/>
      <c r="B133" s="289" t="s">
        <v>322</v>
      </c>
      <c r="C133" s="289"/>
      <c r="D133" s="289"/>
      <c r="E133" s="289"/>
      <c r="F133" s="289"/>
      <c r="G133" s="289"/>
      <c r="H133" s="150">
        <v>1</v>
      </c>
    </row>
    <row r="134" spans="1:8" x14ac:dyDescent="0.3">
      <c r="A134" s="146"/>
      <c r="B134" s="288"/>
      <c r="C134" s="288"/>
      <c r="D134" s="288"/>
      <c r="E134" s="288"/>
      <c r="F134" s="288"/>
      <c r="G134" s="288"/>
      <c r="H134" s="148"/>
    </row>
    <row r="135" spans="1:8" x14ac:dyDescent="0.3">
      <c r="A135" s="146"/>
      <c r="B135" s="288"/>
      <c r="C135" s="288"/>
      <c r="D135" s="288"/>
      <c r="E135" s="288"/>
      <c r="F135" s="288"/>
      <c r="G135" s="288"/>
      <c r="H135" s="149"/>
    </row>
    <row r="136" spans="1:8" x14ac:dyDescent="0.3">
      <c r="A136" s="284"/>
      <c r="B136" s="284"/>
      <c r="C136" s="284"/>
      <c r="D136" s="18"/>
      <c r="E136" s="19"/>
      <c r="F136" s="20"/>
      <c r="G136" s="21"/>
      <c r="H136" s="20"/>
    </row>
  </sheetData>
  <mergeCells count="141">
    <mergeCell ref="A1:H1"/>
    <mergeCell ref="A2:B2"/>
    <mergeCell ref="C2:H2"/>
    <mergeCell ref="A3:B3"/>
    <mergeCell ref="C3:H3"/>
    <mergeCell ref="A4:B4"/>
    <mergeCell ref="C4:H4"/>
    <mergeCell ref="B10:D10"/>
    <mergeCell ref="E10:H10"/>
    <mergeCell ref="B11:D11"/>
    <mergeCell ref="E11:H11"/>
    <mergeCell ref="A12:H12"/>
    <mergeCell ref="A13:E13"/>
    <mergeCell ref="G13:H13"/>
    <mergeCell ref="A5:B5"/>
    <mergeCell ref="A6:H6"/>
    <mergeCell ref="A7:H7"/>
    <mergeCell ref="B8:D8"/>
    <mergeCell ref="E8:H8"/>
    <mergeCell ref="B9:D9"/>
    <mergeCell ref="E9:H9"/>
    <mergeCell ref="B19:F19"/>
    <mergeCell ref="G19:H19"/>
    <mergeCell ref="B20:F20"/>
    <mergeCell ref="G20:H20"/>
    <mergeCell ref="B21:F21"/>
    <mergeCell ref="G21:H21"/>
    <mergeCell ref="A14:E14"/>
    <mergeCell ref="G14:H14"/>
    <mergeCell ref="A15:H15"/>
    <mergeCell ref="A16:H16"/>
    <mergeCell ref="A17:H17"/>
    <mergeCell ref="A18:H18"/>
    <mergeCell ref="B29:G29"/>
    <mergeCell ref="B30:G30"/>
    <mergeCell ref="B31:G31"/>
    <mergeCell ref="B32:G32"/>
    <mergeCell ref="B33:G33"/>
    <mergeCell ref="A34:G34"/>
    <mergeCell ref="G22:H22"/>
    <mergeCell ref="B23:F23"/>
    <mergeCell ref="G23:H23"/>
    <mergeCell ref="A24:H24"/>
    <mergeCell ref="B27:G27"/>
    <mergeCell ref="B28:G28"/>
    <mergeCell ref="B41:F41"/>
    <mergeCell ref="A42:F42"/>
    <mergeCell ref="A43:H43"/>
    <mergeCell ref="A44:H44"/>
    <mergeCell ref="B45:F45"/>
    <mergeCell ref="B46:F46"/>
    <mergeCell ref="A35:H35"/>
    <mergeCell ref="A36:H36"/>
    <mergeCell ref="A37:H37"/>
    <mergeCell ref="A38:H38"/>
    <mergeCell ref="B39:F39"/>
    <mergeCell ref="B40:F40"/>
    <mergeCell ref="A54:F54"/>
    <mergeCell ref="A55:H55"/>
    <mergeCell ref="A56:H56"/>
    <mergeCell ref="B57:G57"/>
    <mergeCell ref="B58:G58"/>
    <mergeCell ref="B59:G59"/>
    <mergeCell ref="B47:F47"/>
    <mergeCell ref="B49:F49"/>
    <mergeCell ref="B50:F50"/>
    <mergeCell ref="B51:F51"/>
    <mergeCell ref="B52:F52"/>
    <mergeCell ref="B53:F53"/>
    <mergeCell ref="B66:G66"/>
    <mergeCell ref="B67:G67"/>
    <mergeCell ref="A68:G68"/>
    <mergeCell ref="A70:H70"/>
    <mergeCell ref="B72:F72"/>
    <mergeCell ref="B73:F73"/>
    <mergeCell ref="B60:G60"/>
    <mergeCell ref="B61:G61"/>
    <mergeCell ref="A62:F62"/>
    <mergeCell ref="A63:H63"/>
    <mergeCell ref="A64:H64"/>
    <mergeCell ref="B65:G65"/>
    <mergeCell ref="A80:H80"/>
    <mergeCell ref="A81:H81"/>
    <mergeCell ref="B82:F82"/>
    <mergeCell ref="B83:F83"/>
    <mergeCell ref="B84:F84"/>
    <mergeCell ref="B85:F85"/>
    <mergeCell ref="B74:F74"/>
    <mergeCell ref="B75:F75"/>
    <mergeCell ref="B76:F76"/>
    <mergeCell ref="A77:F77"/>
    <mergeCell ref="D78:H78"/>
    <mergeCell ref="A79:H79"/>
    <mergeCell ref="B92:F92"/>
    <mergeCell ref="B93:F93"/>
    <mergeCell ref="A94:G94"/>
    <mergeCell ref="A95:H95"/>
    <mergeCell ref="A96:H96"/>
    <mergeCell ref="B97:G97"/>
    <mergeCell ref="B86:F86"/>
    <mergeCell ref="B87:F87"/>
    <mergeCell ref="B88:F88"/>
    <mergeCell ref="A89:F89"/>
    <mergeCell ref="A90:H90"/>
    <mergeCell ref="A91:H91"/>
    <mergeCell ref="B105:G105"/>
    <mergeCell ref="A108:G108"/>
    <mergeCell ref="A109:H109"/>
    <mergeCell ref="A110:H110"/>
    <mergeCell ref="B111:F111"/>
    <mergeCell ref="B112:F112"/>
    <mergeCell ref="B98:G98"/>
    <mergeCell ref="B99:G99"/>
    <mergeCell ref="A100:G100"/>
    <mergeCell ref="A102:H102"/>
    <mergeCell ref="B103:G103"/>
    <mergeCell ref="B104:G104"/>
    <mergeCell ref="B119:G119"/>
    <mergeCell ref="B120:F120"/>
    <mergeCell ref="A121:F121"/>
    <mergeCell ref="A122:F122"/>
    <mergeCell ref="A123:H123"/>
    <mergeCell ref="A124:H124"/>
    <mergeCell ref="B113:F113"/>
    <mergeCell ref="B114:G114"/>
    <mergeCell ref="B115:G115"/>
    <mergeCell ref="B116:F116"/>
    <mergeCell ref="B117:F117"/>
    <mergeCell ref="B118:G118"/>
    <mergeCell ref="B131:G131"/>
    <mergeCell ref="A132:G132"/>
    <mergeCell ref="A136:C136"/>
    <mergeCell ref="B125:G125"/>
    <mergeCell ref="B126:G126"/>
    <mergeCell ref="B127:G127"/>
    <mergeCell ref="B128:G128"/>
    <mergeCell ref="B129:G129"/>
    <mergeCell ref="A130:G130"/>
    <mergeCell ref="B133:G133"/>
    <mergeCell ref="B134:G134"/>
    <mergeCell ref="B135:G13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1#IDENTIFICAÇÃO</vt:lpstr>
      <vt:lpstr>2#CUSTO POR M²</vt:lpstr>
      <vt:lpstr>3#SERV. LIMPEZA CGU-TO 25 HORAS</vt:lpstr>
      <vt:lpstr> 4#SERV. LIMPEZA SPU-TO 44 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2021-01-18T19:52:54Z</dcterms:created>
  <dcterms:modified xsi:type="dcterms:W3CDTF">2021-05-13T17:39:23Z</dcterms:modified>
</cp:coreProperties>
</file>