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F:\Home Office 2\Terceirizados - SUCESSO\Edital 01 - 2021 - TERCEIRIZADOS\ANEXOS\ANEXO XIII - Planilhas\"/>
    </mc:Choice>
  </mc:AlternateContent>
  <xr:revisionPtr revIDLastSave="0" documentId="13_ncr:1_{74CE71F9-E95E-497E-98F9-01CC37AB3869}" xr6:coauthVersionLast="46" xr6:coauthVersionMax="46" xr10:uidLastSave="{00000000-0000-0000-0000-000000000000}"/>
  <bookViews>
    <workbookView xWindow="-120" yWindow="-120" windowWidth="20730" windowHeight="11160" tabRatio="894" xr2:uid="{595C330A-13BA-4482-BC1E-40F7429C7F26}"/>
  </bookViews>
  <sheets>
    <sheet name="IDENTIFICAÇÃO" sheetId="1" r:id="rId1"/>
    <sheet name="RECEPC. CC PALMAS" sheetId="2" r:id="rId2"/>
    <sheet name="RECEPC. SC PALMAS" sheetId="3" r:id="rId3"/>
    <sheet name="RECEPC. SC 25H PALMAS" sheetId="4" r:id="rId4"/>
    <sheet name="COPEIRO(A) PALMAS" sheetId="5" r:id="rId5"/>
    <sheet name="COPEIRO(A) 25H PALMAS" sheetId="6" r:id="rId6"/>
    <sheet name="MOTORISTA PALMAS" sheetId="7" r:id="rId7"/>
    <sheet name="AUX. MANUT. 25H PALMAS" sheetId="8" r:id="rId8"/>
    <sheet name="CONTÍNUO PALMAS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G21" i="7" l="1"/>
  <c r="G118" i="7" l="1"/>
  <c r="G14" i="7"/>
  <c r="G118" i="9"/>
  <c r="G14" i="9"/>
  <c r="G118" i="8"/>
  <c r="G14" i="8"/>
  <c r="G14" i="6"/>
  <c r="G118" i="5"/>
  <c r="G21" i="5"/>
  <c r="G14" i="5"/>
  <c r="G118" i="4"/>
  <c r="G14" i="4"/>
  <c r="G118" i="3"/>
  <c r="G14" i="3"/>
  <c r="G119" i="2"/>
  <c r="H61" i="2"/>
  <c r="H60" i="2"/>
  <c r="G21" i="2" l="1"/>
  <c r="G14" i="2"/>
  <c r="G135" i="2" s="1"/>
  <c r="A134" i="9"/>
  <c r="G119" i="9"/>
  <c r="G120" i="9" s="1"/>
  <c r="G89" i="9"/>
  <c r="G73" i="9"/>
  <c r="G72" i="9"/>
  <c r="G54" i="9"/>
  <c r="G75" i="9" s="1"/>
  <c r="G42" i="9"/>
  <c r="G134" i="9"/>
  <c r="A134" i="8"/>
  <c r="G119" i="8"/>
  <c r="G89" i="8"/>
  <c r="G72" i="8"/>
  <c r="G73" i="8" s="1"/>
  <c r="G54" i="8"/>
  <c r="G75" i="8" s="1"/>
  <c r="G42" i="8"/>
  <c r="G134" i="8"/>
  <c r="A134" i="7"/>
  <c r="G119" i="7"/>
  <c r="G89" i="7"/>
  <c r="G72" i="7"/>
  <c r="G73" i="7" s="1"/>
  <c r="G54" i="7"/>
  <c r="G75" i="7" s="1"/>
  <c r="G42" i="7"/>
  <c r="H28" i="7"/>
  <c r="G134" i="7"/>
  <c r="A134" i="6"/>
  <c r="G119" i="6"/>
  <c r="G89" i="6"/>
  <c r="G72" i="6"/>
  <c r="G73" i="6" s="1"/>
  <c r="G54" i="6"/>
  <c r="G75" i="6" s="1"/>
  <c r="G42" i="6"/>
  <c r="G134" i="6"/>
  <c r="A134" i="5"/>
  <c r="G119" i="5"/>
  <c r="G89" i="5"/>
  <c r="G73" i="5"/>
  <c r="G72" i="5"/>
  <c r="G54" i="5"/>
  <c r="G75" i="5" s="1"/>
  <c r="G42" i="5"/>
  <c r="H28" i="5"/>
  <c r="G134" i="5"/>
  <c r="A134" i="4"/>
  <c r="G119" i="4"/>
  <c r="G89" i="4"/>
  <c r="G72" i="4"/>
  <c r="G73" i="4" s="1"/>
  <c r="G54" i="4"/>
  <c r="G75" i="4" s="1"/>
  <c r="G42" i="4"/>
  <c r="G134" i="4"/>
  <c r="A134" i="3"/>
  <c r="G119" i="3"/>
  <c r="G89" i="3"/>
  <c r="G72" i="3"/>
  <c r="G73" i="3" s="1"/>
  <c r="G54" i="3"/>
  <c r="G75" i="3" s="1"/>
  <c r="G42" i="3"/>
  <c r="G134" i="3"/>
  <c r="A135" i="2"/>
  <c r="G120" i="2"/>
  <c r="G89" i="2"/>
  <c r="G72" i="2"/>
  <c r="G54" i="2"/>
  <c r="G75" i="2" s="1"/>
  <c r="G42" i="2"/>
  <c r="H28" i="2"/>
  <c r="H34" i="2" l="1"/>
  <c r="H94" i="2" s="1"/>
  <c r="H99" i="2" s="1"/>
  <c r="H58" i="2"/>
  <c r="H34" i="5"/>
  <c r="H94" i="5" s="1"/>
  <c r="H99" i="5" s="1"/>
  <c r="H58" i="5"/>
  <c r="H34" i="7"/>
  <c r="H41" i="7" s="1"/>
  <c r="H58" i="7"/>
  <c r="G120" i="8"/>
  <c r="H94" i="7"/>
  <c r="H99" i="7" s="1"/>
  <c r="H40" i="7"/>
  <c r="H75" i="7"/>
  <c r="G120" i="7"/>
  <c r="G120" i="6"/>
  <c r="G120" i="5"/>
  <c r="G120" i="4"/>
  <c r="G120" i="3"/>
  <c r="H41" i="2"/>
  <c r="G73" i="2"/>
  <c r="G121" i="2"/>
  <c r="H123" i="5" l="1"/>
  <c r="H40" i="2"/>
  <c r="H93" i="2"/>
  <c r="H73" i="7"/>
  <c r="H72" i="7"/>
  <c r="H123" i="7"/>
  <c r="H76" i="7"/>
  <c r="H93" i="7"/>
  <c r="H74" i="7"/>
  <c r="H73" i="5"/>
  <c r="H76" i="5"/>
  <c r="H40" i="5"/>
  <c r="H75" i="5"/>
  <c r="H72" i="5"/>
  <c r="H93" i="5"/>
  <c r="H74" i="5"/>
  <c r="H41" i="5"/>
  <c r="H42" i="2"/>
  <c r="H65" i="2" s="1"/>
  <c r="H124" i="2"/>
  <c r="H75" i="2"/>
  <c r="H72" i="2"/>
  <c r="H74" i="2"/>
  <c r="H73" i="2"/>
  <c r="H76" i="2"/>
  <c r="H42" i="7"/>
  <c r="H65" i="7" s="1"/>
  <c r="H77" i="7" l="1"/>
  <c r="H125" i="7" s="1"/>
  <c r="H42" i="5"/>
  <c r="H65" i="5" s="1"/>
  <c r="H77" i="5"/>
  <c r="H125" i="5" s="1"/>
  <c r="H52" i="2"/>
  <c r="H51" i="5"/>
  <c r="H48" i="5"/>
  <c r="H46" i="5"/>
  <c r="H53" i="2"/>
  <c r="H48" i="7"/>
  <c r="H47" i="2"/>
  <c r="H46" i="2"/>
  <c r="H52" i="7"/>
  <c r="H51" i="2"/>
  <c r="H50" i="2"/>
  <c r="H53" i="7"/>
  <c r="H49" i="2"/>
  <c r="H48" i="2"/>
  <c r="H77" i="2"/>
  <c r="H49" i="7"/>
  <c r="H47" i="7"/>
  <c r="H51" i="7"/>
  <c r="H46" i="7"/>
  <c r="H50" i="7"/>
  <c r="H49" i="5" l="1"/>
  <c r="H52" i="5"/>
  <c r="H53" i="5"/>
  <c r="H50" i="5"/>
  <c r="H47" i="5"/>
  <c r="H54" i="2"/>
  <c r="H86" i="2" s="1"/>
  <c r="H126" i="2"/>
  <c r="H54" i="7"/>
  <c r="H85" i="7" s="1"/>
  <c r="H54" i="5" l="1"/>
  <c r="H66" i="5" s="1"/>
  <c r="H85" i="2"/>
  <c r="H66" i="2"/>
  <c r="H87" i="2"/>
  <c r="H83" i="2"/>
  <c r="H84" i="2"/>
  <c r="H88" i="2"/>
  <c r="H88" i="7"/>
  <c r="H66" i="7"/>
  <c r="H83" i="7"/>
  <c r="H86" i="7"/>
  <c r="H84" i="7"/>
  <c r="H87" i="7"/>
  <c r="H89" i="2" l="1"/>
  <c r="H98" i="2" s="1"/>
  <c r="H100" i="2" s="1"/>
  <c r="H127" i="2" s="1"/>
  <c r="H89" i="7"/>
  <c r="H98" i="7" s="1"/>
  <c r="H100" i="7" s="1"/>
  <c r="H126" i="7" s="1"/>
  <c r="C233" i="1"/>
  <c r="G224" i="1"/>
  <c r="G225" i="1" s="1"/>
  <c r="H216" i="1"/>
  <c r="H217" i="1" s="1"/>
  <c r="B191" i="1"/>
  <c r="B190" i="1"/>
  <c r="B189" i="1"/>
  <c r="B188" i="1"/>
  <c r="B187" i="1"/>
  <c r="B186" i="1"/>
  <c r="B185" i="1"/>
  <c r="B184" i="1"/>
  <c r="B183" i="1"/>
  <c r="B182" i="1"/>
  <c r="B181" i="1"/>
  <c r="B180" i="1"/>
  <c r="D159" i="1"/>
  <c r="D153" i="1"/>
  <c r="D150" i="1"/>
  <c r="D151" i="1" s="1"/>
  <c r="C170" i="1" s="1"/>
  <c r="H105" i="7" s="1"/>
  <c r="D132" i="1"/>
  <c r="D131" i="1"/>
  <c r="D130" i="1"/>
  <c r="D129" i="1"/>
  <c r="D128" i="1"/>
  <c r="D127" i="1"/>
  <c r="D126" i="1"/>
  <c r="D125" i="1"/>
  <c r="D124" i="1"/>
  <c r="D123" i="1"/>
  <c r="D122" i="1"/>
  <c r="D119" i="1"/>
  <c r="D118" i="1"/>
  <c r="D117" i="1"/>
  <c r="D116" i="1"/>
  <c r="D115" i="1"/>
  <c r="D114" i="1"/>
  <c r="D113" i="1"/>
  <c r="D110" i="1"/>
  <c r="D109" i="1"/>
  <c r="D108" i="1"/>
  <c r="D107" i="1"/>
  <c r="D106" i="1"/>
  <c r="D105" i="1"/>
  <c r="D104" i="1"/>
  <c r="D103" i="1"/>
  <c r="D100" i="1"/>
  <c r="D99" i="1"/>
  <c r="D98" i="1"/>
  <c r="D97" i="1"/>
  <c r="D96" i="1"/>
  <c r="D95" i="1"/>
  <c r="D94" i="1"/>
  <c r="D88" i="1"/>
  <c r="H61" i="9" s="1"/>
  <c r="D87" i="1"/>
  <c r="H61" i="8" s="1"/>
  <c r="D85" i="1"/>
  <c r="H61" i="6" s="1"/>
  <c r="D84" i="1"/>
  <c r="H61" i="5" s="1"/>
  <c r="D83" i="1"/>
  <c r="H61" i="4" s="1"/>
  <c r="D82" i="1"/>
  <c r="H61" i="3" s="1"/>
  <c r="D74" i="1"/>
  <c r="H60" i="9" s="1"/>
  <c r="D73" i="1"/>
  <c r="H60" i="8" s="1"/>
  <c r="D71" i="1"/>
  <c r="H60" i="6" s="1"/>
  <c r="D70" i="1"/>
  <c r="H60" i="5" s="1"/>
  <c r="D69" i="1"/>
  <c r="H60" i="4" s="1"/>
  <c r="D68" i="1"/>
  <c r="H60" i="3" s="1"/>
  <c r="C48" i="1"/>
  <c r="C47" i="1"/>
  <c r="C45" i="1"/>
  <c r="C44" i="1"/>
  <c r="C43" i="1"/>
  <c r="C42" i="1"/>
  <c r="B36" i="1"/>
  <c r="D36" i="1" s="1"/>
  <c r="B35" i="1"/>
  <c r="D35" i="1" s="1"/>
  <c r="B59" i="1" s="1"/>
  <c r="D34" i="1"/>
  <c r="B46" i="1" s="1"/>
  <c r="D46" i="1" s="1"/>
  <c r="C58" i="1" s="1"/>
  <c r="B33" i="1"/>
  <c r="D33" i="1" s="1"/>
  <c r="B57" i="1" s="1"/>
  <c r="B32" i="1"/>
  <c r="D32" i="1" s="1"/>
  <c r="D31" i="1"/>
  <c r="B55" i="1" s="1"/>
  <c r="B30" i="1"/>
  <c r="D30" i="1" s="1"/>
  <c r="D29" i="1"/>
  <c r="B12" i="1"/>
  <c r="G21" i="9" s="1"/>
  <c r="H28" i="9" s="1"/>
  <c r="B11" i="1"/>
  <c r="G21" i="8" s="1"/>
  <c r="H28" i="8" s="1"/>
  <c r="B9" i="1"/>
  <c r="G21" i="6" s="1"/>
  <c r="H28" i="6" s="1"/>
  <c r="B6" i="1"/>
  <c r="H34" i="9" l="1"/>
  <c r="H58" i="9"/>
  <c r="B7" i="1"/>
  <c r="G21" i="4" s="1"/>
  <c r="H28" i="4" s="1"/>
  <c r="G21" i="3"/>
  <c r="H28" i="3" s="1"/>
  <c r="H83" i="5"/>
  <c r="H86" i="5"/>
  <c r="H88" i="5"/>
  <c r="H85" i="5"/>
  <c r="H87" i="5"/>
  <c r="H84" i="5"/>
  <c r="G226" i="1"/>
  <c r="H220" i="1"/>
  <c r="H34" i="6"/>
  <c r="H58" i="6"/>
  <c r="H58" i="8"/>
  <c r="H29" i="8"/>
  <c r="H34" i="8" s="1"/>
  <c r="H221" i="1"/>
  <c r="D165" i="1"/>
  <c r="H106" i="2" s="1"/>
  <c r="B43" i="1"/>
  <c r="D43" i="1" s="1"/>
  <c r="C55" i="1" s="1"/>
  <c r="D55" i="1" s="1"/>
  <c r="H59" i="4" s="1"/>
  <c r="B60" i="1"/>
  <c r="B48" i="1"/>
  <c r="D48" i="1" s="1"/>
  <c r="C60" i="1" s="1"/>
  <c r="B42" i="1"/>
  <c r="D42" i="1" s="1"/>
  <c r="C54" i="1" s="1"/>
  <c r="B54" i="1"/>
  <c r="D101" i="1"/>
  <c r="B138" i="1" s="1"/>
  <c r="D111" i="1"/>
  <c r="B141" i="1" s="1"/>
  <c r="B142" i="1" s="1"/>
  <c r="D120" i="1"/>
  <c r="B143" i="1" s="1"/>
  <c r="C171" i="1"/>
  <c r="H105" i="8" s="1"/>
  <c r="B45" i="1"/>
  <c r="D45" i="1" s="1"/>
  <c r="C57" i="1" s="1"/>
  <c r="D57" i="1" s="1"/>
  <c r="H59" i="6" s="1"/>
  <c r="C166" i="1"/>
  <c r="H105" i="3" s="1"/>
  <c r="C165" i="1"/>
  <c r="H105" i="2" s="1"/>
  <c r="C169" i="1"/>
  <c r="H105" i="6" s="1"/>
  <c r="C167" i="1"/>
  <c r="H105" i="4" s="1"/>
  <c r="C172" i="1"/>
  <c r="H105" i="9" s="1"/>
  <c r="C168" i="1"/>
  <c r="H105" i="5" s="1"/>
  <c r="B58" i="1"/>
  <c r="D58" i="1" s="1"/>
  <c r="H59" i="7" s="1"/>
  <c r="H62" i="7" s="1"/>
  <c r="H67" i="7" s="1"/>
  <c r="H68" i="7" s="1"/>
  <c r="B53" i="1"/>
  <c r="B41" i="1"/>
  <c r="D41" i="1" s="1"/>
  <c r="C53" i="1" s="1"/>
  <c r="B56" i="1"/>
  <c r="B44" i="1"/>
  <c r="D44" i="1" s="1"/>
  <c r="C56" i="1" s="1"/>
  <c r="D133" i="1"/>
  <c r="B144" i="1" s="1"/>
  <c r="B47" i="1"/>
  <c r="D47" i="1" s="1"/>
  <c r="C59" i="1" s="1"/>
  <c r="D59" i="1" s="1"/>
  <c r="H59" i="8" s="1"/>
  <c r="H224" i="1"/>
  <c r="H62" i="8" l="1"/>
  <c r="H67" i="8" s="1"/>
  <c r="H62" i="6"/>
  <c r="H67" i="6" s="1"/>
  <c r="H41" i="8"/>
  <c r="H40" i="8"/>
  <c r="H74" i="8"/>
  <c r="H94" i="8"/>
  <c r="H99" i="8" s="1"/>
  <c r="H72" i="8"/>
  <c r="H73" i="8"/>
  <c r="H123" i="8"/>
  <c r="H76" i="8"/>
  <c r="H75" i="8"/>
  <c r="H93" i="8"/>
  <c r="H34" i="3"/>
  <c r="H58" i="3"/>
  <c r="H34" i="4"/>
  <c r="H58" i="4"/>
  <c r="H62" i="4" s="1"/>
  <c r="H67" i="4" s="1"/>
  <c r="B139" i="1"/>
  <c r="B140" i="1" s="1"/>
  <c r="C140" i="1" s="1"/>
  <c r="B167" i="1" s="1"/>
  <c r="B145" i="1"/>
  <c r="H75" i="6"/>
  <c r="H41" i="6"/>
  <c r="H74" i="6"/>
  <c r="H93" i="6"/>
  <c r="H76" i="6"/>
  <c r="H94" i="6"/>
  <c r="H99" i="6" s="1"/>
  <c r="H73" i="6"/>
  <c r="H123" i="6"/>
  <c r="H72" i="6"/>
  <c r="H40" i="6"/>
  <c r="H42" i="6" s="1"/>
  <c r="H65" i="6" s="1"/>
  <c r="H89" i="5"/>
  <c r="H98" i="5" s="1"/>
  <c r="H100" i="5" s="1"/>
  <c r="H126" i="5" s="1"/>
  <c r="H93" i="9"/>
  <c r="H123" i="9"/>
  <c r="H75" i="9"/>
  <c r="H72" i="9"/>
  <c r="H40" i="9"/>
  <c r="H94" i="9"/>
  <c r="H99" i="9" s="1"/>
  <c r="H76" i="9"/>
  <c r="H74" i="9"/>
  <c r="H41" i="9"/>
  <c r="H73" i="9"/>
  <c r="H124" i="7"/>
  <c r="D54" i="1"/>
  <c r="H59" i="3" s="1"/>
  <c r="C142" i="1"/>
  <c r="B169" i="1" s="1"/>
  <c r="C138" i="1"/>
  <c r="B165" i="1" s="1"/>
  <c r="D60" i="1"/>
  <c r="H59" i="9" s="1"/>
  <c r="H62" i="9" s="1"/>
  <c r="H67" i="9" s="1"/>
  <c r="C145" i="1"/>
  <c r="B172" i="1" s="1"/>
  <c r="C143" i="1"/>
  <c r="B170" i="1" s="1"/>
  <c r="C141" i="1"/>
  <c r="B168" i="1" s="1"/>
  <c r="H226" i="1"/>
  <c r="H227" i="1" s="1"/>
  <c r="H242" i="1" s="1"/>
  <c r="D53" i="1"/>
  <c r="H59" i="2" s="1"/>
  <c r="H62" i="2" s="1"/>
  <c r="H67" i="2" s="1"/>
  <c r="H68" i="2" s="1"/>
  <c r="C144" i="1"/>
  <c r="B171" i="1" s="1"/>
  <c r="D56" i="1"/>
  <c r="H59" i="5" s="1"/>
  <c r="H62" i="5" s="1"/>
  <c r="H67" i="5" s="1"/>
  <c r="H68" i="5" s="1"/>
  <c r="C139" i="1" l="1"/>
  <c r="B166" i="1" s="1"/>
  <c r="I242" i="1"/>
  <c r="J242" i="1"/>
  <c r="H50" i="6"/>
  <c r="H52" i="6"/>
  <c r="H48" i="6"/>
  <c r="H77" i="8"/>
  <c r="H125" i="8" s="1"/>
  <c r="H42" i="9"/>
  <c r="H46" i="9" s="1"/>
  <c r="H46" i="6"/>
  <c r="H62" i="3"/>
  <c r="H67" i="3" s="1"/>
  <c r="E166" i="1"/>
  <c r="H104" i="3"/>
  <c r="H106" i="3" s="1"/>
  <c r="H127" i="3" s="1"/>
  <c r="E172" i="1"/>
  <c r="H104" i="9"/>
  <c r="H106" i="9" s="1"/>
  <c r="H127" i="9" s="1"/>
  <c r="H125" i="2"/>
  <c r="D233" i="1"/>
  <c r="H244" i="1"/>
  <c r="H243" i="1"/>
  <c r="E168" i="1"/>
  <c r="H104" i="5"/>
  <c r="H106" i="5" s="1"/>
  <c r="H127" i="5" s="1"/>
  <c r="H47" i="6"/>
  <c r="H49" i="6"/>
  <c r="H77" i="6"/>
  <c r="H125" i="6" s="1"/>
  <c r="H123" i="3"/>
  <c r="H40" i="3"/>
  <c r="H75" i="3"/>
  <c r="H94" i="3"/>
  <c r="H99" i="3" s="1"/>
  <c r="H74" i="3"/>
  <c r="H72" i="3"/>
  <c r="H41" i="3"/>
  <c r="H93" i="3"/>
  <c r="H76" i="3"/>
  <c r="H73" i="3"/>
  <c r="E167" i="1"/>
  <c r="H104" i="4"/>
  <c r="H106" i="4" s="1"/>
  <c r="H127" i="4" s="1"/>
  <c r="H41" i="4"/>
  <c r="H76" i="4"/>
  <c r="H74" i="4"/>
  <c r="H93" i="4"/>
  <c r="H75" i="4"/>
  <c r="H94" i="4"/>
  <c r="H99" i="4" s="1"/>
  <c r="H123" i="4"/>
  <c r="H40" i="4"/>
  <c r="H73" i="4"/>
  <c r="H72" i="4"/>
  <c r="E169" i="1"/>
  <c r="H104" i="6"/>
  <c r="H106" i="6" s="1"/>
  <c r="H127" i="6" s="1"/>
  <c r="H77" i="9"/>
  <c r="H125" i="9" s="1"/>
  <c r="H124" i="5"/>
  <c r="E171" i="1"/>
  <c r="H104" i="8"/>
  <c r="H106" i="8" s="1"/>
  <c r="H127" i="8" s="1"/>
  <c r="E170" i="1"/>
  <c r="H104" i="7"/>
  <c r="H106" i="7" s="1"/>
  <c r="E165" i="1"/>
  <c r="H104" i="2"/>
  <c r="H107" i="2" s="1"/>
  <c r="H128" i="2" s="1"/>
  <c r="H53" i="6"/>
  <c r="H51" i="6"/>
  <c r="H42" i="8"/>
  <c r="H128" i="5" l="1"/>
  <c r="H48" i="9"/>
  <c r="I243" i="1"/>
  <c r="I245" i="1" s="1"/>
  <c r="J243" i="1"/>
  <c r="J245" i="1" s="1"/>
  <c r="H51" i="9"/>
  <c r="H49" i="9"/>
  <c r="H53" i="9"/>
  <c r="H54" i="9" s="1"/>
  <c r="H52" i="9"/>
  <c r="H50" i="9"/>
  <c r="H65" i="9"/>
  <c r="H245" i="1"/>
  <c r="H47" i="9"/>
  <c r="H42" i="3"/>
  <c r="H53" i="3" s="1"/>
  <c r="H51" i="3"/>
  <c r="H54" i="6"/>
  <c r="H66" i="6" s="1"/>
  <c r="H68" i="6" s="1"/>
  <c r="H77" i="3"/>
  <c r="H125" i="3" s="1"/>
  <c r="H42" i="4"/>
  <c r="H48" i="3"/>
  <c r="H47" i="3"/>
  <c r="E233" i="1"/>
  <c r="H112" i="2"/>
  <c r="H127" i="7"/>
  <c r="H128" i="7" s="1"/>
  <c r="H110" i="7"/>
  <c r="H65" i="8"/>
  <c r="H50" i="8"/>
  <c r="H46" i="8"/>
  <c r="H52" i="8"/>
  <c r="H48" i="8"/>
  <c r="H53" i="8"/>
  <c r="H49" i="8"/>
  <c r="H47" i="8"/>
  <c r="H51" i="8"/>
  <c r="H110" i="5"/>
  <c r="H77" i="4"/>
  <c r="H125" i="4" s="1"/>
  <c r="H52" i="3"/>
  <c r="H129" i="2"/>
  <c r="H111" i="2"/>
  <c r="H49" i="3" l="1"/>
  <c r="H88" i="6"/>
  <c r="H86" i="6"/>
  <c r="H50" i="3"/>
  <c r="H83" i="6"/>
  <c r="H87" i="6"/>
  <c r="H84" i="6"/>
  <c r="H65" i="3"/>
  <c r="H46" i="3"/>
  <c r="H85" i="6"/>
  <c r="H119" i="2"/>
  <c r="H116" i="2"/>
  <c r="H111" i="7"/>
  <c r="H114" i="7" s="1"/>
  <c r="E234" i="1"/>
  <c r="H124" i="6"/>
  <c r="H54" i="8"/>
  <c r="H65" i="4"/>
  <c r="H49" i="4"/>
  <c r="H47" i="4"/>
  <c r="H48" i="4"/>
  <c r="H50" i="4"/>
  <c r="H53" i="4"/>
  <c r="H52" i="4"/>
  <c r="H46" i="4"/>
  <c r="H51" i="4"/>
  <c r="H111" i="5"/>
  <c r="H118" i="5" s="1"/>
  <c r="H66" i="9"/>
  <c r="H68" i="9" s="1"/>
  <c r="H84" i="9"/>
  <c r="H87" i="9"/>
  <c r="H85" i="9"/>
  <c r="H88" i="9"/>
  <c r="H83" i="9"/>
  <c r="H86" i="9"/>
  <c r="H115" i="2"/>
  <c r="E236" i="1" l="1"/>
  <c r="D272" i="1" s="1"/>
  <c r="E235" i="1"/>
  <c r="H54" i="3"/>
  <c r="H86" i="3" s="1"/>
  <c r="H114" i="5"/>
  <c r="H121" i="2"/>
  <c r="H130" i="2" s="1"/>
  <c r="H131" i="2" s="1"/>
  <c r="D135" i="2" s="1"/>
  <c r="F135" i="2" s="1"/>
  <c r="H135" i="2" s="1"/>
  <c r="H115" i="5"/>
  <c r="H88" i="3"/>
  <c r="H83" i="3"/>
  <c r="H115" i="7"/>
  <c r="H89" i="6"/>
  <c r="H98" i="6" s="1"/>
  <c r="H100" i="6" s="1"/>
  <c r="H126" i="6" s="1"/>
  <c r="H128" i="6" s="1"/>
  <c r="H87" i="3"/>
  <c r="H85" i="3"/>
  <c r="H84" i="3"/>
  <c r="F253" i="1"/>
  <c r="H89" i="9"/>
  <c r="H98" i="9" s="1"/>
  <c r="H100" i="9" s="1"/>
  <c r="H126" i="9" s="1"/>
  <c r="H66" i="8"/>
  <c r="H68" i="8" s="1"/>
  <c r="H84" i="8"/>
  <c r="H88" i="8"/>
  <c r="H87" i="8"/>
  <c r="H86" i="8"/>
  <c r="H85" i="8"/>
  <c r="H83" i="8"/>
  <c r="H124" i="9"/>
  <c r="H128" i="9" s="1"/>
  <c r="H54" i="4"/>
  <c r="H118" i="7"/>
  <c r="H66" i="3" l="1"/>
  <c r="H68" i="3" s="1"/>
  <c r="H124" i="3" s="1"/>
  <c r="H120" i="5"/>
  <c r="H129" i="5" s="1"/>
  <c r="H130" i="5" s="1"/>
  <c r="D134" i="5" s="1"/>
  <c r="F134" i="5"/>
  <c r="H134" i="5" s="1"/>
  <c r="F256" i="1"/>
  <c r="G256" i="1" s="1"/>
  <c r="H110" i="6"/>
  <c r="H111" i="6" s="1"/>
  <c r="H120" i="7"/>
  <c r="H129" i="7" s="1"/>
  <c r="H130" i="7" s="1"/>
  <c r="D134" i="7" s="1"/>
  <c r="F258" i="1" s="1"/>
  <c r="H89" i="3"/>
  <c r="H98" i="3" s="1"/>
  <c r="H100" i="3" s="1"/>
  <c r="H126" i="3" s="1"/>
  <c r="H128" i="3" s="1"/>
  <c r="H110" i="9"/>
  <c r="H111" i="9" s="1"/>
  <c r="H115" i="9" s="1"/>
  <c r="H124" i="8"/>
  <c r="H66" i="4"/>
  <c r="H68" i="4" s="1"/>
  <c r="H86" i="4"/>
  <c r="H83" i="4"/>
  <c r="H84" i="4"/>
  <c r="H88" i="4"/>
  <c r="H85" i="4"/>
  <c r="H87" i="4"/>
  <c r="H89" i="8"/>
  <c r="H98" i="8" s="1"/>
  <c r="H100" i="8" s="1"/>
  <c r="H126" i="8" s="1"/>
  <c r="G253" i="1"/>
  <c r="H110" i="3" l="1"/>
  <c r="H111" i="3" s="1"/>
  <c r="H115" i="3" s="1"/>
  <c r="H118" i="6"/>
  <c r="H114" i="6"/>
  <c r="H115" i="6"/>
  <c r="F134" i="7"/>
  <c r="H134" i="7" s="1"/>
  <c r="H118" i="9"/>
  <c r="H89" i="4"/>
  <c r="H98" i="4" s="1"/>
  <c r="H100" i="4" s="1"/>
  <c r="H126" i="4" s="1"/>
  <c r="H128" i="8"/>
  <c r="H110" i="8"/>
  <c r="H111" i="8" s="1"/>
  <c r="H114" i="9"/>
  <c r="H124" i="4"/>
  <c r="H110" i="4"/>
  <c r="G258" i="1"/>
  <c r="H114" i="3" l="1"/>
  <c r="H118" i="3"/>
  <c r="H120" i="9"/>
  <c r="H129" i="9" s="1"/>
  <c r="H130" i="9" s="1"/>
  <c r="D134" i="9" s="1"/>
  <c r="F260" i="1" s="1"/>
  <c r="H120" i="6"/>
  <c r="H129" i="6" s="1"/>
  <c r="H130" i="6" s="1"/>
  <c r="D134" i="6" s="1"/>
  <c r="F257" i="1" s="1"/>
  <c r="G257" i="1" s="1"/>
  <c r="H118" i="8"/>
  <c r="H115" i="8"/>
  <c r="H114" i="8"/>
  <c r="H128" i="4"/>
  <c r="H111" i="4"/>
  <c r="H115" i="4" s="1"/>
  <c r="H120" i="3" l="1"/>
  <c r="H129" i="3" s="1"/>
  <c r="H130" i="3" s="1"/>
  <c r="D134" i="3" s="1"/>
  <c r="F254" i="1" s="1"/>
  <c r="G254" i="1" s="1"/>
  <c r="F134" i="9"/>
  <c r="H134" i="9" s="1"/>
  <c r="F134" i="6"/>
  <c r="H134" i="6" s="1"/>
  <c r="F134" i="3"/>
  <c r="H134" i="3" s="1"/>
  <c r="H118" i="4"/>
  <c r="H114" i="4"/>
  <c r="G260" i="1"/>
  <c r="H120" i="8"/>
  <c r="H129" i="8" s="1"/>
  <c r="H130" i="8" s="1"/>
  <c r="D134" i="8" s="1"/>
  <c r="H120" i="4" l="1"/>
  <c r="H129" i="4" s="1"/>
  <c r="H130" i="4" s="1"/>
  <c r="D134" i="4" s="1"/>
  <c r="F255" i="1" s="1"/>
  <c r="F134" i="8"/>
  <c r="H134" i="8" s="1"/>
  <c r="F259" i="1"/>
  <c r="F134" i="4" l="1"/>
  <c r="H134" i="4" s="1"/>
  <c r="G259" i="1"/>
  <c r="G255" i="1"/>
  <c r="G261" i="1" l="1"/>
  <c r="G263" i="1" l="1"/>
  <c r="D271" i="1" s="1"/>
  <c r="D273" i="1" s="1"/>
  <c r="G262" i="1"/>
</calcChain>
</file>

<file path=xl/sharedStrings.xml><?xml version="1.0" encoding="utf-8"?>
<sst xmlns="http://schemas.openxmlformats.org/spreadsheetml/2006/main" count="2023" uniqueCount="334">
  <si>
    <t>SALÁRIO BASE</t>
  </si>
  <si>
    <t>SALÁRIO BASE (R$)</t>
  </si>
  <si>
    <t>Recepcionista com certificado</t>
  </si>
  <si>
    <t>Recepcionista sem certificado</t>
  </si>
  <si>
    <t>Copeiro(a)</t>
  </si>
  <si>
    <t>Motorista</t>
  </si>
  <si>
    <t>Auxiliar de Manutenção Predial</t>
  </si>
  <si>
    <t>Contínuo</t>
  </si>
  <si>
    <t>TOCANTINS</t>
  </si>
  <si>
    <t>Salário base de Tocantins conforme CCT 2020/2021, Registro no MTE: TO000012/2020.</t>
  </si>
  <si>
    <t>Recepcionista sem certificado 25h</t>
  </si>
  <si>
    <t>Copeiro(a) 25h</t>
  </si>
  <si>
    <t>Auxiliar de Manutenção Predial 25h</t>
  </si>
  <si>
    <t>VALE TRANSPORTE</t>
  </si>
  <si>
    <t>CUSTO DA PASSAGEM</t>
  </si>
  <si>
    <t>Categoria - Cidade/UF</t>
  </si>
  <si>
    <t>Valor Unitário (R$)</t>
  </si>
  <si>
    <t>Palmas/TO</t>
  </si>
  <si>
    <t>VALE ALIMENTAÇÃO/REFEIÇÃO</t>
  </si>
  <si>
    <t>Categoria</t>
  </si>
  <si>
    <t>Valor diário</t>
  </si>
  <si>
    <t>Dias efetivamente trabalhados</t>
  </si>
  <si>
    <t>Valor</t>
  </si>
  <si>
    <t>Valor mensal</t>
  </si>
  <si>
    <t>Conforme o Parágrafo 3º, Cláusula Décima da CCT, será descontado o valor de R$19,11 por falta, justificada ou não.</t>
  </si>
  <si>
    <t>DESCONTO DO VALE ALIMENTAÇÃO/REFEIÇÃO</t>
  </si>
  <si>
    <t>Base de cálculo</t>
  </si>
  <si>
    <t>Percentual</t>
  </si>
  <si>
    <t>Desconto</t>
  </si>
  <si>
    <t>CUSTO EFETIVO DO VALE ALIMENTAÇÃO/REFEIÇÃO</t>
  </si>
  <si>
    <t>Custo total</t>
  </si>
  <si>
    <t>Custo efetivo</t>
  </si>
  <si>
    <t xml:space="preserve">BENEFÍCIO - AMPARO FAMILIAR </t>
  </si>
  <si>
    <t>BENEFÍCIO - SEGURO DE VIDA</t>
  </si>
  <si>
    <t xml:space="preserve">UNIFORMES e EPIs - COMPOSIÇÃO - VALOR ANUAL </t>
  </si>
  <si>
    <t>Item</t>
  </si>
  <si>
    <t>Quantidade ANUAL</t>
  </si>
  <si>
    <t>Valor Unitario Estimado</t>
  </si>
  <si>
    <t>Valor Total Estimado</t>
  </si>
  <si>
    <t>Blazer em gabardine c/elastano (preta).</t>
  </si>
  <si>
    <t>Calça ou saia em gabardine c/elastano (preta).</t>
  </si>
  <si>
    <t>Camisa manga curta (cor cinza) em algodão, logotipo da empresa no lado esquerdo (modelo tradicional).</t>
  </si>
  <si>
    <t>Camisa manga longa (cor cinza) em algodão, logotipo da empresa no lado esquerdo (modelo tradicional).</t>
  </si>
  <si>
    <t>Gravata ou echarpe na cor da calça (preta).</t>
  </si>
  <si>
    <t>Calçado fechado em couro, tipo mocassim (cor preta).</t>
  </si>
  <si>
    <t>Meias de algodão</t>
  </si>
  <si>
    <t xml:space="preserve">Custo anual por Pessoa  </t>
  </si>
  <si>
    <t>COPEIRO(A)</t>
  </si>
  <si>
    <t>Avental, em Oxford, com amarras dos lados (cor cinza claro).</t>
  </si>
  <si>
    <t>Blusa de moletom, com logotipo da empresa, no lado esquerdo, (preta).</t>
  </si>
  <si>
    <t>Calça ou saia (preta) de gabardine com elastano</t>
  </si>
  <si>
    <t>Camiseta malha fria, gola polo, de mangas curtas, com logotipo da empresa, no lado esquerdo, cor cinza.</t>
  </si>
  <si>
    <t xml:space="preserve">Touca de filó (cor preta ou marrom).  </t>
  </si>
  <si>
    <t>Calçado ou sapatilha, em couro, fechado, tipo mocassim, preto – que seja antiderrapante.</t>
  </si>
  <si>
    <t>Luvas de borracha de proteção.</t>
  </si>
  <si>
    <t>MOTORISTA</t>
  </si>
  <si>
    <t>Calça social em gabardine (preta).</t>
  </si>
  <si>
    <t>Camisa de manga longa em algodão (cor cinza) com logotipo da empresa no lado esquerdo (modelo tradicional).</t>
  </si>
  <si>
    <t>Gravata na cor da calça (preta).</t>
  </si>
  <si>
    <t>Calçado fechado em couro, modelo social tradicional (cor preta).</t>
  </si>
  <si>
    <t>Cinto preto social.</t>
  </si>
  <si>
    <t>Crachá de Identificação Funcional</t>
  </si>
  <si>
    <t>AUXILIAR DE MANUTENÇÃO PREDIAL</t>
  </si>
  <si>
    <t>Calça cor azul marinho ou preto, jeans.</t>
  </si>
  <si>
    <t>Jaleco com 02 (dois) bolsos (cor cinza claro), tecido brim, logotipo da empresa aplicado no lado esquerdo.</t>
  </si>
  <si>
    <t>Camiseta malha fria, manga curta, gola redonda, na cor cinza, com logotipo da empresa (modelo tradicional).</t>
  </si>
  <si>
    <t>Botina com solado antiderrapante apropriado à atividade, em couro/borracha, modelo que atenda às normas de segurança.</t>
  </si>
  <si>
    <t>Protetor auricular</t>
  </si>
  <si>
    <t>Abafador de ruído</t>
  </si>
  <si>
    <t>Máscara multiuso PFF1</t>
  </si>
  <si>
    <t>Capacete de segurança com protetor facial conjugado</t>
  </si>
  <si>
    <t>Luvas de proteção em couro</t>
  </si>
  <si>
    <t>Mangote</t>
  </si>
  <si>
    <t>UNIFORMES</t>
  </si>
  <si>
    <t>Custo anual</t>
  </si>
  <si>
    <t xml:space="preserve">Custo mensal </t>
  </si>
  <si>
    <r>
      <t>Máscara de tecido para proteção facial individual, lavável e reutilizável. Mínimo de três camadas de tecido - COMPOSIÇÃO - VALOR ANUAL</t>
    </r>
    <r>
      <rPr>
        <b/>
        <sz val="12"/>
        <color rgb="FFFF0000"/>
        <rFont val="Times New Roman"/>
        <family val="1"/>
      </rPr>
      <t xml:space="preserve"> </t>
    </r>
  </si>
  <si>
    <t>Recomendação de uso para pessoas assintomáticas emitida pela Organização Mundial da Saúde (OMS) em decorrência da pandemia de COVID-19. Poderá haver supressão desse custo a qualquer tempo caso a orientação para uso da máscara seja alterada.</t>
  </si>
  <si>
    <t>Posto</t>
  </si>
  <si>
    <t>Valor Anual Estimado</t>
  </si>
  <si>
    <t>Recepcionista, Secretária, Contínuo, Copeiro(a), Motorista, Porteiro</t>
  </si>
  <si>
    <t>Custo mensal por pessoa</t>
  </si>
  <si>
    <t>Carregador/Chapa, Auxiliar de Manutenção Predial, Operador de Empilhadeira</t>
  </si>
  <si>
    <t xml:space="preserve">CERTIFICADO DIGITAL - COMPOSIÇÃO - VALOR ANUAL </t>
  </si>
  <si>
    <t>Quantidade por pessoa</t>
  </si>
  <si>
    <t>Valor mensal estimado por pessoa</t>
  </si>
  <si>
    <t>RECEPCIONISTA COM CERTIFICADO</t>
  </si>
  <si>
    <r>
      <t xml:space="preserve">CERTIFICADO DIGITAL tipo A3 e-CPF, com fornecimento de </t>
    </r>
    <r>
      <rPr>
        <i/>
        <sz val="12"/>
        <color theme="1"/>
        <rFont val="Times New Roman"/>
        <family val="1"/>
      </rPr>
      <t>TOKEN</t>
    </r>
  </si>
  <si>
    <t>MÓDULO 5 - INSUMOS DE MÃO DE OBRA</t>
  </si>
  <si>
    <t>Custo com Uniformes e EPIs</t>
  </si>
  <si>
    <t>Máscara de tecido</t>
  </si>
  <si>
    <t>Certificado Digital</t>
  </si>
  <si>
    <t>SAT (FAP X RAT)</t>
  </si>
  <si>
    <t>Utilizou-se para o cálculo do valor estimado o percentual previsto no Caderno Técnico de Limpeza Goiás 2019</t>
  </si>
  <si>
    <t>INFORMAÇÃO DE PERCENTUAIS ESTIMADOS DE CITL</t>
  </si>
  <si>
    <t>Custos Indiretos</t>
  </si>
  <si>
    <t>Utilizou-se como referência o valor máximo previsto para os serviços de limpeza, conforme doc. SEI nº 8760942 e Caderno Técnico de Limpeza Goiás 2019.</t>
  </si>
  <si>
    <t>Tributos</t>
  </si>
  <si>
    <t>Goiânia-GO</t>
  </si>
  <si>
    <t>PIS+COFINS+ISS. Alíquotas máximas: 1,65% (PIS) + 7,60% (COFINS) + 5% (ISS) = 14,25%. Os tributos COFINS e PIS foram definidos utilizando o regime de tributação de Lucro REAL, a licitante deve elaborar sua proposta e, por conseguinte, sua planilha com base no regime de tributação ao qual estará submetido durante a execução do contrato. Quanto ao ISS deve ser observada a alíquota de cada município.</t>
  </si>
  <si>
    <t>Anápolis-GO</t>
  </si>
  <si>
    <t>Rio Verde-GO</t>
  </si>
  <si>
    <t>Jataí-GO</t>
  </si>
  <si>
    <t>Caldas Novas-GO</t>
  </si>
  <si>
    <t>Catalão-GO</t>
  </si>
  <si>
    <t>Itumbiara-GO</t>
  </si>
  <si>
    <t>Goiás-GO</t>
  </si>
  <si>
    <t>Ceres-GO</t>
  </si>
  <si>
    <t>Uruaçu-GO</t>
  </si>
  <si>
    <t>Formosa-GO</t>
  </si>
  <si>
    <t>Palmas-TO</t>
  </si>
  <si>
    <t>Lucro</t>
  </si>
  <si>
    <t>Valor da alíquota do ISS por município</t>
  </si>
  <si>
    <t>DIÁRIAS</t>
  </si>
  <si>
    <t>Grupo II (Tocantins)</t>
  </si>
  <si>
    <t>Incidência do Módulo 6 (Custos Indiretos, Lucro e Tributos) no valor das diárias</t>
  </si>
  <si>
    <t>Custos Indiretos, Lucro e Tributos</t>
  </si>
  <si>
    <t>Percentual %</t>
  </si>
  <si>
    <t>Valor R$</t>
  </si>
  <si>
    <t>A</t>
  </si>
  <si>
    <t xml:space="preserve">Custos Indiretos   </t>
  </si>
  <si>
    <t>B</t>
  </si>
  <si>
    <t xml:space="preserve">Lucro  </t>
  </si>
  <si>
    <t>C</t>
  </si>
  <si>
    <t xml:space="preserve">Tributos   </t>
  </si>
  <si>
    <t xml:space="preserve">C.1. Tributos Federais </t>
  </si>
  <si>
    <t xml:space="preserve">COFINS </t>
  </si>
  <si>
    <t>PIS</t>
  </si>
  <si>
    <t xml:space="preserve">C.2  Tributos Estaduais </t>
  </si>
  <si>
    <t>C3. Tributos Municipais</t>
  </si>
  <si>
    <t>ISS</t>
  </si>
  <si>
    <t>TOTAL</t>
  </si>
  <si>
    <t>Descrição</t>
  </si>
  <si>
    <t>Quant. TOTAL Estimada (30 meses)</t>
  </si>
  <si>
    <t xml:space="preserve">Valor mensal estimado </t>
  </si>
  <si>
    <t>Valor estimado 30 meses</t>
  </si>
  <si>
    <r>
      <t>DIÁRIAS - Estimadas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(p/ motorista)</t>
    </r>
  </si>
  <si>
    <t>Quant. MENSAL Estimada</t>
  </si>
  <si>
    <t>Valor unitário estimado</t>
  </si>
  <si>
    <t>DIÁRIAS POR POSTO</t>
  </si>
  <si>
    <t>Órgão</t>
  </si>
  <si>
    <t>Cidade</t>
  </si>
  <si>
    <t>Valor estimado mensal</t>
  </si>
  <si>
    <t>CGU-TO</t>
  </si>
  <si>
    <t>Palmas</t>
  </si>
  <si>
    <t>SPU-TO</t>
  </si>
  <si>
    <t>SRTb-TO</t>
  </si>
  <si>
    <t>QUADRO-RESUMO DO VALOR DOS SERVIÇOS</t>
  </si>
  <si>
    <t>Localização do Posto</t>
  </si>
  <si>
    <t>Número de Postos</t>
  </si>
  <si>
    <t>Quantidade de profissionais</t>
  </si>
  <si>
    <t>Por posto</t>
  </si>
  <si>
    <t>Total</t>
  </si>
  <si>
    <t xml:space="preserve">Copeiro(a) </t>
  </si>
  <si>
    <t>VALOR TOTAL MENSAL</t>
  </si>
  <si>
    <t xml:space="preserve">Valor por empregado     </t>
  </si>
  <si>
    <t xml:space="preserve">Recepcionista com certificado </t>
  </si>
  <si>
    <t>Copeira(a) 25h</t>
  </si>
  <si>
    <t>Aux. de Manutenção Predial 25h</t>
  </si>
  <si>
    <t>QUADRO DEMONSTRATIVO DO VALOR GLOBAL DA PROPOSTA</t>
  </si>
  <si>
    <t>VALOR GLOBAL DA PROPOSTA</t>
  </si>
  <si>
    <t>DESCRIÇÃO</t>
  </si>
  <si>
    <t>Valor (R$)</t>
  </si>
  <si>
    <t>Grupo 2</t>
  </si>
  <si>
    <t xml:space="preserve"> ANEXO  VII D - PLANILHA DE CUSTO E FORMAÇÃO DE PREÇOS </t>
  </si>
  <si>
    <t>Nº  do Processo:</t>
  </si>
  <si>
    <t>Licitação Nº:</t>
  </si>
  <si>
    <t xml:space="preserve">Data: </t>
  </si>
  <si>
    <t>___/___/___ às __:__ horas</t>
  </si>
  <si>
    <t>Empresa/CNPJ:</t>
  </si>
  <si>
    <t>PFN-TO</t>
  </si>
  <si>
    <t>DISCRIMINAÇÃO DOS SERVIÇOS (dados referentes à contratação)</t>
  </si>
  <si>
    <t>Data da apresentação da proposta (dia/mês/ano):</t>
  </si>
  <si>
    <t>Município/UF:</t>
  </si>
  <si>
    <t>Ano do Acordo, Convenção ou Dissídio Coletivo:</t>
  </si>
  <si>
    <t xml:space="preserve"> CCT 2020/2021 - NÚMERO DE REGISTRO NO MTE: TO000012/2020</t>
  </si>
  <si>
    <t>D</t>
  </si>
  <si>
    <t>Número de meses de execução contratual:</t>
  </si>
  <si>
    <t>IDENTIFICAÇÃO DO SERVIÇO</t>
  </si>
  <si>
    <t>Tipo de Serviço</t>
  </si>
  <si>
    <t>Unidade</t>
  </si>
  <si>
    <t xml:space="preserve">Quantidade total a contratar </t>
  </si>
  <si>
    <t>Nota 1: Esta tabela poderá ser adaptada às características do serviço contratado, inclusive no que concerne às rubricas e suas respectivas provisões e/ou estimativas, desde que haja justificativa.
Nota 2: As provisões constantes desta planilha poderão ser desnecessárias quando se tratar de determinados serviços que prescindam da dedicação exclusiva dos trabalhadores da contratada para com a Administração.</t>
  </si>
  <si>
    <t>Mão de obra vinculada a execução contratual</t>
  </si>
  <si>
    <t>Dados para composição dos custos referentes a mão de obra</t>
  </si>
  <si>
    <t>Tipo de serviço</t>
  </si>
  <si>
    <t>Terceirizados</t>
  </si>
  <si>
    <t>Classificação Brasileira de Ocupações (CBO)</t>
  </si>
  <si>
    <t>4221-05</t>
  </si>
  <si>
    <t>Salário Normativo da Categora Profissional</t>
  </si>
  <si>
    <t>Categoria Profissional (vinculada à execução contratual)</t>
  </si>
  <si>
    <t>Recepcionista</t>
  </si>
  <si>
    <t>Data-Base da Categoria (dia/mês/ano)</t>
  </si>
  <si>
    <t>1º/01/2020</t>
  </si>
  <si>
    <t>Nota 1: Deverá ser elaborado um quadro para cada tipo de serviço.
Nota 2: A planilha será calculada considerando o valor mensal do empregado.</t>
  </si>
  <si>
    <t xml:space="preserve">Módulo 1: Composição da Remuneração </t>
  </si>
  <si>
    <t>Composição da remuneração</t>
  </si>
  <si>
    <t xml:space="preserve">Salário-Base </t>
  </si>
  <si>
    <r>
      <t xml:space="preserve">Adicional de periculosidade </t>
    </r>
    <r>
      <rPr>
        <i/>
        <sz val="11"/>
        <color rgb="FFFF0000"/>
        <rFont val="Calibri"/>
        <family val="2"/>
      </rPr>
      <t>(salário base*30%)</t>
    </r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</si>
  <si>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</si>
  <si>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</si>
  <si>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</si>
  <si>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</si>
  <si>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</si>
  <si>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</si>
  <si>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Nota 1: O Módulo 1 refere-se ao valor mensal devido ao empregado pela prestação do serviço no período de 12 meses.</t>
  </si>
  <si>
    <t xml:space="preserve">Módulo 2: Encargos e Benefícios Anuais, Mensais e Diários </t>
  </si>
  <si>
    <t xml:space="preserve">Submódulo 2.1 - 13º (décimo terceiro) Salário, Férias e Adicional de Férias </t>
  </si>
  <si>
    <t>2.1</t>
  </si>
  <si>
    <t xml:space="preserve">13º (décimo terceiro) Salário, Férias e Adicional de Férias </t>
  </si>
  <si>
    <r>
      <t xml:space="preserve">13º (décimo terceiro)  </t>
    </r>
    <r>
      <rPr>
        <i/>
        <sz val="11"/>
        <color rgb="FFFF0000"/>
        <rFont val="Calibri"/>
        <family val="2"/>
        <scheme val="minor"/>
      </rPr>
      <t xml:space="preserve">Obrigatória a cotação de 8,33% sobre o valor do Módulo 1 – Composição da Remuneração, conforme Anexo XII da IN 5/17       </t>
    </r>
    <r>
      <rPr>
        <sz val="11"/>
        <rFont val="Calibri"/>
        <family val="2"/>
        <scheme val="minor"/>
      </rPr>
      <t xml:space="preserve">                                                    </t>
    </r>
  </si>
  <si>
    <r>
      <t xml:space="preserve"> Adicional de Férias    </t>
    </r>
    <r>
      <rPr>
        <i/>
        <sz val="11"/>
        <color rgb="FFFF0000"/>
        <rFont val="Calibri"/>
        <family val="2"/>
        <scheme val="minor"/>
      </rPr>
      <t>Obrigatória a cotação de 3,025% sobre o valor do Módulo 1 – Composição da Remuneração, conforme Anexo XII da IN 5/17 (Férias + Adicional = 9,075% + 3,025% = 12,10%)</t>
    </r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</si>
  <si>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
Nota 2: O adicional de férias contido no Submódulo 2.1 corresponde a 1/3 (um terço) da remuneração que por sua vez é divido por 12 (doze) conforme Nota 1 acima.
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</si>
  <si>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</t>
  </si>
  <si>
    <t>2.2</t>
  </si>
  <si>
    <t>GPS, FGTS e outras contribuições</t>
  </si>
  <si>
    <r>
      <t xml:space="preserve">INSS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</si>
  <si>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Salário Educação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</si>
  <si>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>SAT</t>
    </r>
    <r>
      <rPr>
        <i/>
        <sz val="11"/>
        <color rgb="FFFF0000"/>
        <rFont val="Calibri"/>
        <family val="2"/>
        <scheme val="minor"/>
      </rPr>
      <t xml:space="preserve"> SAT = RAT X FAP (Módulo1 + SubMódulo 2.1)*(Alíquota) </t>
    </r>
  </si>
  <si>
    <t>RAT:</t>
  </si>
  <si>
    <t>FAP:</t>
  </si>
  <si>
    <r>
      <t xml:space="preserve">SESC ou SESI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</si>
  <si>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SENAI - SENAC 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</si>
  <si>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r>
      <t xml:space="preserve">SEBRAE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</si>
  <si>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G</t>
  </si>
  <si>
    <r>
      <t>INCRA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</si>
  <si>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t>H</t>
  </si>
  <si>
    <r>
      <t xml:space="preserve">FGTS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</si>
  <si>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1, o Submódulo 2.1. (Redação dada pela Instrução Normativa nº 7, de 2018)</t>
  </si>
  <si>
    <t xml:space="preserve">Submódulo 2.3 - Benefícios mensais e diários </t>
  </si>
  <si>
    <t xml:space="preserve">2.3 </t>
  </si>
  <si>
    <t xml:space="preserve">Benefícios mensais e diários </t>
  </si>
  <si>
    <r>
      <t>Transporte</t>
    </r>
    <r>
      <rPr>
        <i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[(valor unitário da passagem*22*2)-(Sálário-base*6%)]    (vide memória de cálculo)</t>
    </r>
  </si>
  <si>
    <r>
      <t xml:space="preserve">Auxilio -Refeição/Alimentação </t>
    </r>
    <r>
      <rPr>
        <i/>
        <sz val="11"/>
        <color rgb="FFFF0000"/>
        <rFont val="Calibri"/>
        <family val="2"/>
        <scheme val="minor"/>
      </rPr>
      <t>[(valor unitário*22)-desconto]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</si>
  <si>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Benefício Amparo Familiar </t>
    </r>
    <r>
      <rPr>
        <i/>
        <sz val="11"/>
        <color rgb="FFFF0000"/>
        <rFont val="Calibri"/>
        <family val="2"/>
        <scheme val="minor"/>
      </rPr>
      <t>Conforme CCT (vide memória de cálculo)</t>
    </r>
  </si>
  <si>
    <r>
      <t xml:space="preserve">Seguro de Vida </t>
    </r>
    <r>
      <rPr>
        <i/>
        <sz val="11"/>
        <color rgb="FFFF0000"/>
        <rFont val="Calibri"/>
        <family val="2"/>
        <scheme val="minor"/>
      </rPr>
      <t>Conforme CCT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</si>
  <si>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t xml:space="preserve">Total </t>
  </si>
  <si>
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desta Instrução Normativa.</t>
  </si>
  <si>
    <t xml:space="preserve">Quadro-resumo Módulo 2: Encargos e Benefícios Anuais, Mensais e Diários </t>
  </si>
  <si>
    <t xml:space="preserve">Submódulo 2.1 - 13º (décimo terceiro) Salário e Adicional de Férias </t>
  </si>
  <si>
    <t>Módulo 3: Provisão para Rescisão</t>
  </si>
  <si>
    <t>Provisão para Rescisão</t>
  </si>
  <si>
    <r>
      <t xml:space="preserve">Aviso Prévio indenizado </t>
    </r>
    <r>
      <rPr>
        <i/>
        <sz val="11"/>
        <color rgb="FFFF0000"/>
        <rFont val="Calibri"/>
        <family val="2"/>
        <scheme val="minor"/>
      </rPr>
      <t>(Acórdão TCU nº 1.904/2007)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1/12*5,55%=0,46%  (Módulo 1*0,46%)</t>
    </r>
  </si>
  <si>
    <r>
      <t xml:space="preserve">Incidência do FGTS sobre o Aviso Prévio Indenizado </t>
    </r>
    <r>
      <rPr>
        <i/>
        <sz val="11"/>
        <color rgb="FFFF0000"/>
        <rFont val="Calibri"/>
        <family val="2"/>
        <scheme val="minor"/>
      </rPr>
      <t>8%*0,46%=0,04%  (Módulo 1*0,04%)</t>
    </r>
  </si>
  <si>
    <r>
      <t xml:space="preserve">Aviso prévio trabalhado </t>
    </r>
    <r>
      <rPr>
        <i/>
        <sz val="11"/>
        <color rgb="FFFF0000"/>
        <rFont val="Calibri"/>
        <family val="2"/>
        <scheme val="minor"/>
      </rPr>
      <t xml:space="preserve">(Acórdão TCU Plenário nº 1186/2017)     [(1/ 30) x 7]/12=1,94%      (Módulo 1*1,94%) </t>
    </r>
  </si>
  <si>
    <r>
      <t xml:space="preserve">Incidência de GPS, FGTS e outras contribuições sobre o Aviso Prévio Trabalhado </t>
    </r>
    <r>
      <rPr>
        <i/>
        <sz val="11"/>
        <color rgb="FFFF0000"/>
        <rFont val="Calibri"/>
        <family val="2"/>
        <scheme val="minor"/>
      </rPr>
      <t xml:space="preserve">(36,80%*1,94%)=0,71% (Módulo 1*0,71%) </t>
    </r>
    <r>
      <rPr>
        <sz val="11"/>
        <rFont val="Calibri"/>
        <family val="2"/>
        <scheme val="minor"/>
      </rPr>
      <t xml:space="preserve">         </t>
    </r>
  </si>
  <si>
    <r>
      <t xml:space="preserve">Multa do FGTS sobre o Aviso Prévio Trabalhado e sobre o Aviso Prévio Indenizado     </t>
    </r>
    <r>
      <rPr>
        <i/>
        <sz val="11"/>
        <color rgb="FFFF0000"/>
        <rFont val="Calibri"/>
        <family val="2"/>
        <scheme val="minor"/>
      </rPr>
      <t>Obrigatória a cotação de 4% sobre o valor do Módulo 1 – Composição da Remuneração, conforme Anexo XII da IN Seges nº 5/2017, considerada a alteração do art. 1º Lei 13.932/19, que exclui 10% da Contribuição Social</t>
    </r>
  </si>
  <si>
    <t>Módulo 4: Custo de Reposição do Profissional ausente</t>
  </si>
  <si>
    <r>
      <rPr>
        <sz val="11"/>
        <rFont val="Calibri"/>
        <family val="2"/>
        <scheme val="minor"/>
      </rPr>
      <t xml:space="preserve"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scheme val="minor"/>
      </rPr>
      <t xml:space="preserve">Os percentuais de referência das linhas B a E abaixo foram extraídos da Nota Técnica nº 2/2018/CGAC/CISET/SG-PR, da Secretaria-Geral da Presidência da República.    </t>
    </r>
  </si>
  <si>
    <t>Submódulo 4.1 - Substituto nas Ausências Legais</t>
  </si>
  <si>
    <t>4.1</t>
  </si>
  <si>
    <t>Ausências Legais</t>
  </si>
  <si>
    <r>
      <t>Substituto na cobertura de Férias</t>
    </r>
    <r>
      <rPr>
        <i/>
        <sz val="11"/>
        <color rgb="FFFF0000"/>
        <rFont val="Calibri"/>
        <family val="2"/>
        <scheme val="minor"/>
      </rPr>
      <t xml:space="preserve"> [9,075%*(Módulo 1 + Submódulo 2.1 + Submódulo 2.2 + Submódulo 2.3 (exceto Transporte e Auxílio-alimentação) + Módulo 3)]</t>
    </r>
  </si>
  <si>
    <r>
      <t>Substituto na cobertura de Ausências Legais</t>
    </r>
    <r>
      <rPr>
        <i/>
        <sz val="11"/>
        <color rgb="FFFF0000"/>
        <rFont val="Calibri"/>
        <family val="2"/>
        <scheme val="minor"/>
      </rPr>
      <t xml:space="preserve"> (5,96/365 dias)*100 = 1,63%  [1,63%*(Módulo 1 + Submódulo 2.1 + Submódulo 2.2 + Submódulo 2.3 (exceto Transporte e Auxílio-alimentação) + Módulo 3)]</t>
    </r>
  </si>
  <si>
    <r>
      <t xml:space="preserve">Substituto na cobertura de Licença-Paternidade </t>
    </r>
    <r>
      <rPr>
        <i/>
        <sz val="11"/>
        <color rgb="FFFF0000"/>
        <rFont val="Calibri"/>
        <family val="2"/>
        <scheme val="minor"/>
      </rPr>
      <t xml:space="preserve"> [(5/30)/12]*0,015*100 = 0,02%   [0,02%*(Módulo 1 + Submódulo 2.1 + Submódulo 2.2 + Submódulo 2.3 (exceto Transporte e Auxílio-alimentação) + Módulo 3)]</t>
    </r>
  </si>
  <si>
    <r>
      <t>Substituto na cobertura de Ausência por acidente de trabalho</t>
    </r>
    <r>
      <rPr>
        <i/>
        <sz val="11"/>
        <color rgb="FFFF0000"/>
        <rFont val="Calibri"/>
        <family val="2"/>
        <scheme val="minor"/>
      </rPr>
      <t xml:space="preserve"> [(15/30)/12]*0,08*100 = 0,33%  [0,33%*(Módulo 1 + Submódulo 2.1 + Submódulo 2.2 + Submódulo 2.3 (exceto Transporte e Auxílio-alimentação) + Módulo 3)]</t>
    </r>
  </si>
  <si>
    <r>
      <t xml:space="preserve">Substituto na cobertura de Afastamento Maternidade </t>
    </r>
    <r>
      <rPr>
        <i/>
        <sz val="11"/>
        <color rgb="FFFF0000"/>
        <rFont val="Calibri"/>
        <family val="2"/>
        <scheme val="minor"/>
      </rPr>
      <t>[0,02*(4/12)/12*100] = 0,055%</t>
    </r>
    <r>
      <rPr>
        <sz val="1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>[0,055%*(Módulo 1 + Submódulo 2.1 + Submódulo 2.2 + Submódulo 2.3 (exceto Transporte e Auxílio-alimentação) + Módulo 3)]</t>
    </r>
  </si>
  <si>
    <t>Substituto na cobertura de Outras ausências (especificar)</t>
  </si>
  <si>
    <r>
      <rPr>
        <b/>
        <i/>
        <sz val="11"/>
        <color rgb="FFFF0000"/>
        <rFont val="Calibri"/>
        <family val="2"/>
        <scheme val="minor"/>
      </rPr>
      <t xml:space="preserve">                                                        </t>
    </r>
    <r>
      <rPr>
        <sz val="11"/>
        <rFont val="Calibri"/>
        <family val="2"/>
        <scheme val="minor"/>
      </rPr>
      <t xml:space="preserve">                                                         </t>
    </r>
  </si>
  <si>
    <t>Submódulo 4.2 - Substituto na Intrajornada</t>
  </si>
  <si>
    <t>4.2.</t>
  </si>
  <si>
    <t>Substituto na Intrajornada</t>
  </si>
  <si>
    <t>Substituto na cobertura de Intervalo para repouso ou alimentação</t>
  </si>
  <si>
    <t>Quadro-Resumo do Módulo 4 - Custo de Reposição do Profissional Ausente (Redação dada pela Instrução Normativa nº 7, de 2018)</t>
  </si>
  <si>
    <t>Custo de Reposição do Profissional Ausente</t>
  </si>
  <si>
    <t>Ausências legais</t>
  </si>
  <si>
    <t>Módulo 5 : Insumos Diversos</t>
  </si>
  <si>
    <t xml:space="preserve"> Insumos diversos</t>
  </si>
  <si>
    <r>
      <t xml:space="preserve">Uniformes e EPIs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</si>
  <si>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Máscara de Tecido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</si>
  <si>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Certificado Digital </t>
    </r>
    <r>
      <rPr>
        <i/>
        <sz val="11"/>
        <color rgb="FFFF0000"/>
        <rFont val="Calibri"/>
        <family val="2"/>
        <scheme val="minor"/>
      </rPr>
      <t>(vide memória de cálculo)</t>
    </r>
  </si>
  <si>
    <t>Nota: Valores mensais por empregado.</t>
  </si>
  <si>
    <t>Módulo 6 : Custos Indiretos, Lucro e Tributos</t>
  </si>
  <si>
    <r>
      <t xml:space="preserve">Custos Indiretos  </t>
    </r>
    <r>
      <rPr>
        <i/>
        <sz val="11"/>
        <color rgb="FFFF0000"/>
        <rFont val="Calibri"/>
        <family val="2"/>
      </rPr>
      <t xml:space="preserve"> (somatório dos módulos 1,2,3,4 e 5)*alíquota%</t>
    </r>
  </si>
  <si>
    <r>
      <t xml:space="preserve">Lucro </t>
    </r>
    <r>
      <rPr>
        <i/>
        <sz val="11"/>
        <color rgb="FFFF0000"/>
        <rFont val="Calibri"/>
        <family val="2"/>
      </rPr>
      <t xml:space="preserve"> (somatório dos módulos 1,2,3,4, 5 + CI)*alíquota%</t>
    </r>
  </si>
  <si>
    <r>
      <t xml:space="preserve">PIS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</si>
  <si>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r>
      <t>COFINS</t>
    </r>
    <r>
      <rPr>
        <i/>
        <sz val="11"/>
        <color rgb="FFFF0000"/>
        <rFont val="Calibri"/>
        <family val="2"/>
      </rPr>
      <t xml:space="preserve"> (somatório dos módulos 1,2,3,4,5 + CI + Lucro) / (1-%tributos)*alíquota%</t>
    </r>
  </si>
  <si>
    <r>
      <t xml:space="preserve">ISS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</si>
  <si>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t>Nota 1: Custos Indiretos, Tributos e Lucro por empregado.
Nota 2: O valor referente a tributos é obtido aplicando-se o percentual sobre o valor do faturamento.</t>
  </si>
  <si>
    <t>2. QUADRO-RESUMO DO CUSTO POR EMPREGADO</t>
  </si>
  <si>
    <t xml:space="preserve">Módulo 1 - Composição da Remuneração 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</si>
  <si>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</si>
  <si>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</si>
  <si>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</si>
  <si>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</si>
  <si>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</t>
  </si>
  <si>
    <t>Módulo 6 - Custos indiretos, Lucro e Tributos (CITL)</t>
  </si>
  <si>
    <t>Valor total do empregado</t>
  </si>
  <si>
    <t>3. QUADRO-RESUMO DO VALOR MENSAL  DOS SERVIÇOS</t>
  </si>
  <si>
    <t>Valor Proposto por empregado</t>
  </si>
  <si>
    <t>Qtde. de empregado por posto</t>
  </si>
  <si>
    <t>Valor proposto por posto</t>
  </si>
  <si>
    <t>Quantidade de Postos</t>
  </si>
  <si>
    <t>Valor Mensal Total do Serviço</t>
  </si>
  <si>
    <t xml:space="preserve">CGU-TO, SPU-TO e SRTb-TO </t>
  </si>
  <si>
    <t>RECEPCIONISTA SEM CERTIFICADO</t>
  </si>
  <si>
    <t>RECEPCIONISTA SEM CERTIFICADO 25h semanais</t>
  </si>
  <si>
    <t xml:space="preserve">SPU-TO </t>
  </si>
  <si>
    <t>5134-25</t>
  </si>
  <si>
    <t xml:space="preserve"> CGU-TO</t>
  </si>
  <si>
    <t>COPEIRO(A) 25h semanais</t>
  </si>
  <si>
    <t>CGU-TO e SRTb-TO</t>
  </si>
  <si>
    <t>AUXILIAR DE MANUTENÇÃO PREDIAL 25h semanais</t>
  </si>
  <si>
    <t>5143-10</t>
  </si>
  <si>
    <t>CONTÍNUO</t>
  </si>
  <si>
    <t>4122-05</t>
  </si>
  <si>
    <r>
      <t xml:space="preserve">Valor Mensal Estimado </t>
    </r>
    <r>
      <rPr>
        <sz val="11"/>
        <color theme="1"/>
        <rFont val="Calibri"/>
        <family val="2"/>
        <scheme val="minor"/>
      </rPr>
      <t>(Valor por empregado x nº total de profissionais)</t>
    </r>
  </si>
  <si>
    <t>TOTAL ESTIMADO GRUPO 2</t>
  </si>
  <si>
    <r>
      <t xml:space="preserve">VALOR GLOBAL ESTIMADO 30 MESES </t>
    </r>
    <r>
      <rPr>
        <sz val="11"/>
        <color theme="1"/>
        <rFont val="Calibri"/>
        <family val="2"/>
        <scheme val="minor"/>
      </rPr>
      <t>(valor total mensal x 30)</t>
    </r>
  </si>
  <si>
    <t>7823-05</t>
  </si>
  <si>
    <t>Outro(s)</t>
  </si>
  <si>
    <t>Valor estabelecido pela Cláusula Décima Terceira da CCT 2020/2021, Registro no MTE: GO000531/2020. (Item 9.7.2 do Termo de Referência)</t>
  </si>
  <si>
    <t>Quantidade de Motoristas</t>
  </si>
  <si>
    <t>Quantidade de Auxiliar de Manutenção Predial</t>
  </si>
  <si>
    <t>Quantidade de Carregador/Chapa</t>
  </si>
  <si>
    <t>Quantidade de Operador de empilhadeira</t>
  </si>
  <si>
    <t>QUANTIDADE MENSAL DE DIÁRIAS POR ÓRGÃO</t>
  </si>
  <si>
    <r>
      <rPr>
        <b/>
        <sz val="12"/>
        <color theme="1"/>
        <rFont val="Times New Roman"/>
        <family val="1"/>
      </rPr>
      <t>BENEFÍCIO - AMPARO FAMILIAR</t>
    </r>
    <r>
      <rPr>
        <sz val="12"/>
        <color theme="1"/>
        <rFont val="Times New Roman"/>
        <family val="1"/>
      </rPr>
      <t xml:space="preserve">
Cláusula Décima Quarta da CCT 2020/2021, Registro no MTE: TO000012/2020. Não há previsão na CCT de motoristas.</t>
    </r>
  </si>
  <si>
    <t>1º/04/2019</t>
  </si>
  <si>
    <t>CCT 2019/2020 - NÚMERO DE REGISTRO NO MTE: TO000050/2019</t>
  </si>
  <si>
    <t>Salário base conforme CCT 2019/2020, Registro no MTE: TO000050/2019.</t>
  </si>
  <si>
    <r>
      <t xml:space="preserve">VALE ALIMENTAÇÃO/REFEIÇÃO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>Cláusula Décima da CCT 2020/2021, Registro no MTE: TO000012/2020. Para motoristas, Clásusula Sexta, da CCT 2019/2020, Registro no MTE: TO000050/2019.</t>
    </r>
  </si>
  <si>
    <t>Item 3 - Valor GLOBAL dos serviços (30 meses)</t>
  </si>
  <si>
    <t>ITEM 3 - GRUPO 2 - TOCANTINS</t>
  </si>
  <si>
    <t>ITEM 4 - GRUPO 2 - TOCANTINS - Palmas</t>
  </si>
  <si>
    <t>Valor estimado anual</t>
  </si>
  <si>
    <t>-</t>
  </si>
  <si>
    <r>
      <t xml:space="preserve">VALOR TOTAL ANUAL </t>
    </r>
    <r>
      <rPr>
        <sz val="11"/>
        <color theme="1"/>
        <rFont val="Calibri"/>
        <family val="2"/>
        <scheme val="minor"/>
      </rPr>
      <t>(valor total mensal x 12)</t>
    </r>
  </si>
  <si>
    <t>Item 4 - Valor GLOBAL das diárias (30 meses)</t>
  </si>
  <si>
    <r>
      <t>VALOR GLOBAL 30 MESES</t>
    </r>
    <r>
      <rPr>
        <sz val="11"/>
        <color theme="1"/>
        <rFont val="Calibri"/>
        <family val="2"/>
        <scheme val="minor"/>
      </rPr>
      <t xml:space="preserve"> (valor total mensal x 30)</t>
    </r>
  </si>
  <si>
    <t>RECEPCIONISTA E CONTÍNUO</t>
  </si>
  <si>
    <t>Seguro de Vida</t>
  </si>
  <si>
    <t>Valor proporcional (Cláusula vigésima segunda da CCT): (salário integral / 220) x 125. A jornada de 25h/semanais equivale a 125 horas mensais.</t>
  </si>
  <si>
    <r>
      <rPr>
        <b/>
        <sz val="12"/>
        <color theme="1"/>
        <rFont val="Times New Roman"/>
        <family val="1"/>
      </rPr>
      <t>BENEFÍCIO - SEGURO DE VIDA</t>
    </r>
    <r>
      <rPr>
        <sz val="12"/>
        <color theme="1"/>
        <rFont val="Times New Roman"/>
        <family val="1"/>
      </rPr>
      <t xml:space="preserve">
Cláusula Décima Segunda, parágrafo 1º, da CCT 2020/2021, Registro no MTE: TO000012/2020. Para motoristas, Cláusula Décima Primeira da CCT 2018/2020, Registro no MTE: TO000046/2018 (Cláusula Sétima, Parágrafo único, da CCT 2019/2020, Registro no MTE: TO000050/2019).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</si>
</sst>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0;[Red]#,##0.00"/>
    <numFmt numFmtId="165" formatCode="0.0%"/>
    <numFmt numFmtId="166" formatCode="_(* #,##0.00_);_(* \(#,##0.00\);_(* \-??_);_(@_)"/>
    <numFmt numFmtId="167" formatCode="#,##0.0"/>
    <numFmt numFmtId="168" formatCode="&quot;R$&quot;\ #,##0.00"/>
    <numFmt numFmtId="169" formatCode="_(&quot;R$ &quot;* #,##0.00_);_(&quot;R$ &quot;* \(#,##0.00\);_(&quot;R$ &quot;* &quot;-&quot;??_);_(@_)"/>
    <numFmt numFmtId="170" formatCode="[$-416]d\-mmm;@"/>
    <numFmt numFmtId="171" formatCode="_(&quot;R$ &quot;* #,##0.00_);_(&quot;R$ &quot;* \(#,##0.00\);_(&quot;R$ &quot;* \-??_);_(@_)"/>
    <numFmt numFmtId="172" formatCode="0.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ahoma"/>
      <family val="2"/>
    </font>
    <font>
      <sz val="10.5"/>
      <name val="Tahoma"/>
      <family val="2"/>
    </font>
    <font>
      <i/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26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00"/>
        <bgColor indexed="26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2" fillId="0" borderId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</cellStyleXfs>
  <cellXfs count="578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9" fontId="5" fillId="0" borderId="38" xfId="1" applyFont="1" applyBorder="1" applyAlignment="1">
      <alignment horizontal="center" vertical="center"/>
    </xf>
    <xf numFmtId="9" fontId="5" fillId="0" borderId="15" xfId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5" borderId="49" xfId="0" applyFont="1" applyFill="1" applyBorder="1" applyAlignment="1">
      <alignment horizontal="center" vertical="center"/>
    </xf>
    <xf numFmtId="166" fontId="11" fillId="5" borderId="49" xfId="2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8" xfId="2" applyNumberFormat="1" applyFont="1" applyFill="1" applyBorder="1" applyAlignment="1" applyProtection="1">
      <alignment horizontal="center" vertical="center" wrapText="1"/>
    </xf>
    <xf numFmtId="4" fontId="5" fillId="4" borderId="38" xfId="0" applyNumberFormat="1" applyFont="1" applyFill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5" xfId="2" applyNumberFormat="1" applyFont="1" applyFill="1" applyBorder="1" applyAlignment="1" applyProtection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3" fontId="5" fillId="0" borderId="35" xfId="2" applyNumberFormat="1" applyFont="1" applyFill="1" applyBorder="1" applyAlignment="1" applyProtection="1">
      <alignment horizontal="center" vertical="center" wrapText="1"/>
    </xf>
    <xf numFmtId="4" fontId="5" fillId="4" borderId="35" xfId="0" applyNumberFormat="1" applyFont="1" applyFill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 wrapText="1"/>
    </xf>
    <xf numFmtId="4" fontId="4" fillId="6" borderId="24" xfId="0" applyNumberFormat="1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4" fontId="5" fillId="4" borderId="11" xfId="0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3" fontId="5" fillId="0" borderId="39" xfId="2" applyNumberFormat="1" applyFont="1" applyFill="1" applyBorder="1" applyAlignment="1" applyProtection="1">
      <alignment horizontal="center" vertical="center"/>
    </xf>
    <xf numFmtId="4" fontId="5" fillId="4" borderId="39" xfId="0" applyNumberFormat="1" applyFont="1" applyFill="1" applyBorder="1" applyAlignment="1">
      <alignment horizontal="center" vertical="center"/>
    </xf>
    <xf numFmtId="4" fontId="5" fillId="4" borderId="13" xfId="0" applyNumberFormat="1" applyFont="1" applyFill="1" applyBorder="1" applyAlignment="1">
      <alignment horizontal="center" vertical="center"/>
    </xf>
    <xf numFmtId="4" fontId="11" fillId="6" borderId="2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167" fontId="5" fillId="0" borderId="39" xfId="2" applyNumberFormat="1" applyFont="1" applyFill="1" applyBorder="1" applyAlignment="1" applyProtection="1">
      <alignment horizontal="center" vertical="center"/>
    </xf>
    <xf numFmtId="4" fontId="11" fillId="6" borderId="18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4" fontId="4" fillId="6" borderId="18" xfId="0" applyNumberFormat="1" applyFont="1" applyFill="1" applyBorder="1" applyAlignment="1">
      <alignment horizontal="center" vertical="center"/>
    </xf>
    <xf numFmtId="166" fontId="5" fillId="0" borderId="0" xfId="2" applyFont="1" applyFill="1" applyBorder="1" applyAlignment="1" applyProtection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4" fontId="5" fillId="0" borderId="38" xfId="2" applyNumberFormat="1" applyFont="1" applyFill="1" applyBorder="1" applyAlignment="1" applyProtection="1">
      <alignment horizontal="center" vertical="center"/>
    </xf>
    <xf numFmtId="4" fontId="11" fillId="0" borderId="9" xfId="2" applyNumberFormat="1" applyFont="1" applyFill="1" applyBorder="1" applyAlignment="1" applyProtection="1">
      <alignment horizontal="center" vertical="center"/>
    </xf>
    <xf numFmtId="4" fontId="5" fillId="0" borderId="15" xfId="2" applyNumberFormat="1" applyFont="1" applyFill="1" applyBorder="1" applyAlignment="1" applyProtection="1">
      <alignment horizontal="center" vertical="center"/>
    </xf>
    <xf numFmtId="4" fontId="11" fillId="0" borderId="11" xfId="2" applyNumberFormat="1" applyFont="1" applyFill="1" applyBorder="1" applyAlignment="1" applyProtection="1">
      <alignment horizontal="center" vertical="center"/>
    </xf>
    <xf numFmtId="4" fontId="5" fillId="0" borderId="39" xfId="2" applyNumberFormat="1" applyFont="1" applyFill="1" applyBorder="1" applyAlignment="1" applyProtection="1">
      <alignment horizontal="center" vertical="center"/>
    </xf>
    <xf numFmtId="4" fontId="11" fillId="0" borderId="13" xfId="2" applyNumberFormat="1" applyFont="1" applyFill="1" applyBorder="1" applyAlignment="1" applyProtection="1">
      <alignment horizontal="center" vertical="center"/>
    </xf>
    <xf numFmtId="166" fontId="14" fillId="5" borderId="49" xfId="2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3" fontId="5" fillId="0" borderId="29" xfId="2" applyNumberFormat="1" applyFont="1" applyFill="1" applyBorder="1" applyAlignment="1" applyProtection="1">
      <alignment horizontal="center" vertical="center" wrapText="1"/>
    </xf>
    <xf numFmtId="4" fontId="5" fillId="0" borderId="29" xfId="2" applyNumberFormat="1" applyFont="1" applyFill="1" applyBorder="1" applyAlignment="1" applyProtection="1">
      <alignment horizontal="center" vertical="center" wrapText="1"/>
    </xf>
    <xf numFmtId="4" fontId="5" fillId="0" borderId="30" xfId="2" applyNumberFormat="1" applyFont="1" applyFill="1" applyBorder="1" applyAlignment="1" applyProtection="1">
      <alignment horizontal="center" vertical="center" wrapText="1"/>
    </xf>
    <xf numFmtId="4" fontId="11" fillId="6" borderId="18" xfId="0" applyNumberFormat="1" applyFont="1" applyFill="1" applyBorder="1" applyAlignment="1">
      <alignment horizontal="center" vertical="center" wrapText="1"/>
    </xf>
    <xf numFmtId="3" fontId="5" fillId="0" borderId="39" xfId="2" applyNumberFormat="1" applyFont="1" applyFill="1" applyBorder="1" applyAlignment="1" applyProtection="1">
      <alignment horizontal="center" vertical="center" wrapText="1"/>
    </xf>
    <xf numFmtId="4" fontId="5" fillId="0" borderId="39" xfId="2" applyNumberFormat="1" applyFont="1" applyFill="1" applyBorder="1" applyAlignment="1" applyProtection="1">
      <alignment horizontal="center" vertical="center" wrapText="1"/>
    </xf>
    <xf numFmtId="4" fontId="5" fillId="0" borderId="13" xfId="2" applyNumberFormat="1" applyFont="1" applyFill="1" applyBorder="1" applyAlignment="1" applyProtection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7" xfId="2" applyNumberFormat="1" applyFont="1" applyFill="1" applyBorder="1" applyAlignment="1" applyProtection="1">
      <alignment horizontal="center" vertical="center" wrapText="1"/>
    </xf>
    <xf numFmtId="4" fontId="5" fillId="0" borderId="27" xfId="2" applyNumberFormat="1" applyFont="1" applyFill="1" applyBorder="1" applyAlignment="1" applyProtection="1">
      <alignment horizontal="center" vertical="center" wrapText="1"/>
    </xf>
    <xf numFmtId="4" fontId="5" fillId="0" borderId="3" xfId="2" applyNumberFormat="1" applyFont="1" applyFill="1" applyBorder="1" applyAlignment="1" applyProtection="1">
      <alignment horizontal="center" vertical="center" wrapText="1"/>
    </xf>
    <xf numFmtId="0" fontId="11" fillId="7" borderId="50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 wrapText="1"/>
    </xf>
    <xf numFmtId="0" fontId="11" fillId="7" borderId="51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2" fontId="15" fillId="8" borderId="38" xfId="2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2" fontId="15" fillId="8" borderId="15" xfId="2" applyNumberFormat="1" applyFont="1" applyFill="1" applyBorder="1" applyAlignment="1">
      <alignment horizontal="center" vertical="center"/>
    </xf>
    <xf numFmtId="2" fontId="15" fillId="9" borderId="15" xfId="2" applyNumberFormat="1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3" fillId="0" borderId="39" xfId="0" applyNumberFormat="1" applyFont="1" applyBorder="1" applyAlignment="1">
      <alignment horizontal="center" vertical="center"/>
    </xf>
    <xf numFmtId="2" fontId="15" fillId="8" borderId="39" xfId="2" applyNumberFormat="1" applyFont="1" applyFill="1" applyBorder="1" applyAlignment="1">
      <alignment horizontal="center" vertical="center"/>
    </xf>
    <xf numFmtId="2" fontId="15" fillId="9" borderId="39" xfId="2" applyNumberFormat="1" applyFont="1" applyFill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9" fontId="11" fillId="0" borderId="9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0" fontId="13" fillId="0" borderId="52" xfId="1" applyNumberFormat="1" applyFont="1" applyBorder="1" applyAlignment="1">
      <alignment horizontal="center" vertical="center"/>
    </xf>
    <xf numFmtId="10" fontId="13" fillId="0" borderId="53" xfId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0" fontId="13" fillId="0" borderId="15" xfId="1" applyNumberFormat="1" applyFont="1" applyBorder="1" applyAlignment="1">
      <alignment horizontal="center" vertical="center"/>
    </xf>
    <xf numFmtId="10" fontId="5" fillId="0" borderId="33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7" fillId="4" borderId="15" xfId="3" applyFont="1" applyFill="1" applyBorder="1" applyAlignment="1">
      <alignment horizontal="center" vertical="center"/>
    </xf>
    <xf numFmtId="10" fontId="17" fillId="4" borderId="15" xfId="4" applyNumberFormat="1" applyFont="1" applyFill="1" applyBorder="1" applyAlignment="1" applyProtection="1">
      <alignment horizontal="left" vertical="center"/>
    </xf>
    <xf numFmtId="169" fontId="17" fillId="4" borderId="15" xfId="5" applyFont="1" applyFill="1" applyBorder="1" applyAlignment="1" applyProtection="1">
      <alignment horizontal="center" vertical="center"/>
    </xf>
    <xf numFmtId="0" fontId="19" fillId="11" borderId="15" xfId="3" applyFont="1" applyFill="1" applyBorder="1" applyAlignment="1">
      <alignment horizontal="center" vertical="center"/>
    </xf>
    <xf numFmtId="10" fontId="20" fillId="11" borderId="15" xfId="4" applyNumberFormat="1" applyFont="1" applyFill="1" applyBorder="1" applyAlignment="1" applyProtection="1">
      <alignment horizontal="center" vertical="center"/>
    </xf>
    <xf numFmtId="169" fontId="20" fillId="11" borderId="15" xfId="3" applyNumberFormat="1" applyFont="1" applyFill="1" applyBorder="1" applyAlignment="1">
      <alignment horizontal="left" vertical="center"/>
    </xf>
    <xf numFmtId="169" fontId="20" fillId="11" borderId="15" xfId="5" applyFont="1" applyFill="1" applyBorder="1" applyAlignment="1" applyProtection="1">
      <alignment horizontal="left" vertical="center"/>
    </xf>
    <xf numFmtId="10" fontId="20" fillId="0" borderId="15" xfId="3" applyNumberFormat="1" applyFont="1" applyBorder="1" applyAlignment="1">
      <alignment horizontal="center" vertical="center"/>
    </xf>
    <xf numFmtId="10" fontId="20" fillId="4" borderId="15" xfId="4" applyNumberFormat="1" applyFont="1" applyFill="1" applyBorder="1" applyAlignment="1" applyProtection="1">
      <alignment horizontal="center" vertical="center"/>
    </xf>
    <xf numFmtId="10" fontId="19" fillId="11" borderId="15" xfId="4" applyNumberFormat="1" applyFont="1" applyFill="1" applyBorder="1" applyAlignment="1" applyProtection="1">
      <alignment horizontal="center" vertical="center"/>
    </xf>
    <xf numFmtId="10" fontId="17" fillId="4" borderId="15" xfId="3" applyNumberFormat="1" applyFont="1" applyFill="1" applyBorder="1" applyAlignment="1">
      <alignment horizontal="center" vertical="center"/>
    </xf>
    <xf numFmtId="169" fontId="19" fillId="11" borderId="15" xfId="5" applyFont="1" applyFill="1" applyBorder="1" applyAlignment="1" applyProtection="1">
      <alignment horizontal="left" vertical="center"/>
    </xf>
    <xf numFmtId="168" fontId="3" fillId="12" borderId="15" xfId="0" applyNumberFormat="1" applyFont="1" applyFill="1" applyBorder="1"/>
    <xf numFmtId="0" fontId="17" fillId="4" borderId="0" xfId="0" applyFont="1" applyFill="1" applyAlignment="1">
      <alignment horizontal="center"/>
    </xf>
    <xf numFmtId="43" fontId="17" fillId="4" borderId="0" xfId="0" applyNumberFormat="1" applyFont="1" applyFill="1"/>
    <xf numFmtId="0" fontId="3" fillId="4" borderId="0" xfId="0" applyFont="1" applyFill="1" applyAlignment="1">
      <alignment horizontal="center"/>
    </xf>
    <xf numFmtId="43" fontId="3" fillId="4" borderId="0" xfId="0" applyNumberFormat="1" applyFont="1" applyFill="1"/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3" fontId="0" fillId="1" borderId="15" xfId="0" applyNumberForma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 wrapText="1"/>
    </xf>
    <xf numFmtId="4" fontId="0" fillId="4" borderId="15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5" borderId="57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0" fontId="24" fillId="4" borderId="15" xfId="0" applyFont="1" applyFill="1" applyBorder="1" applyAlignment="1">
      <alignment horizontal="center" vertical="center" wrapText="1"/>
    </xf>
    <xf numFmtId="3" fontId="0" fillId="1" borderId="33" xfId="0" applyNumberFormat="1" applyFill="1" applyBorder="1" applyAlignment="1">
      <alignment horizontal="center" vertical="center" wrapText="1"/>
    </xf>
    <xf numFmtId="3" fontId="0" fillId="1" borderId="53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4" borderId="25" xfId="0" applyFill="1" applyBorder="1" applyAlignment="1">
      <alignment horizontal="center" vertical="center" wrapText="1"/>
    </xf>
    <xf numFmtId="3" fontId="0" fillId="1" borderId="35" xfId="0" applyNumberFormat="1" applyFill="1" applyBorder="1" applyAlignment="1">
      <alignment horizontal="center" vertical="center" wrapText="1"/>
    </xf>
    <xf numFmtId="167" fontId="0" fillId="4" borderId="56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0" fillId="0" borderId="0" xfId="0" applyNumberFormat="1"/>
    <xf numFmtId="0" fontId="3" fillId="0" borderId="0" xfId="0" applyFont="1" applyAlignment="1">
      <alignment horizontal="left"/>
    </xf>
    <xf numFmtId="0" fontId="25" fillId="4" borderId="0" xfId="0" applyFont="1" applyFill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168" fontId="24" fillId="0" borderId="15" xfId="0" applyNumberFormat="1" applyFont="1" applyBorder="1" applyAlignment="1">
      <alignment horizontal="center" vertical="center" wrapText="1"/>
    </xf>
    <xf numFmtId="168" fontId="24" fillId="0" borderId="11" xfId="0" applyNumberFormat="1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2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4" fillId="0" borderId="15" xfId="0" applyFont="1" applyBorder="1" applyAlignment="1">
      <alignment horizontal="center" vertical="center" wrapText="1"/>
    </xf>
    <xf numFmtId="168" fontId="3" fillId="18" borderId="13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32" xfId="0" applyBorder="1"/>
    <xf numFmtId="0" fontId="17" fillId="10" borderId="6" xfId="3" applyFont="1" applyFill="1" applyBorder="1" applyAlignment="1">
      <alignment horizontal="center" vertical="center"/>
    </xf>
    <xf numFmtId="0" fontId="17" fillId="10" borderId="7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11" borderId="6" xfId="3" applyFont="1" applyFill="1" applyBorder="1" applyAlignment="1">
      <alignment horizontal="left" vertical="center"/>
    </xf>
    <xf numFmtId="0" fontId="24" fillId="11" borderId="7" xfId="3" applyFont="1" applyFill="1" applyBorder="1" applyAlignment="1">
      <alignment horizontal="left" vertical="center"/>
    </xf>
    <xf numFmtId="0" fontId="24" fillId="11" borderId="61" xfId="3" applyFont="1" applyFill="1" applyBorder="1" applyAlignment="1">
      <alignment horizontal="center" vertical="center"/>
    </xf>
    <xf numFmtId="0" fontId="24" fillId="4" borderId="62" xfId="3" applyFont="1" applyFill="1" applyBorder="1" applyAlignment="1">
      <alignment horizontal="center" vertical="center"/>
    </xf>
    <xf numFmtId="0" fontId="24" fillId="4" borderId="63" xfId="3" applyFont="1" applyFill="1" applyBorder="1" applyAlignment="1">
      <alignment horizontal="center" vertical="center"/>
    </xf>
    <xf numFmtId="0" fontId="17" fillId="4" borderId="15" xfId="3" applyFont="1" applyFill="1" applyBorder="1" applyAlignment="1">
      <alignment horizontal="center" vertical="top"/>
    </xf>
    <xf numFmtId="0" fontId="24" fillId="4" borderId="15" xfId="3" applyFont="1" applyFill="1" applyBorder="1" applyAlignment="1">
      <alignment horizontal="center" vertical="center"/>
    </xf>
    <xf numFmtId="0" fontId="24" fillId="4" borderId="15" xfId="3" applyFont="1" applyFill="1" applyBorder="1" applyAlignment="1">
      <alignment horizontal="left" vertical="center"/>
    </xf>
    <xf numFmtId="0" fontId="24" fillId="4" borderId="53" xfId="3" applyFont="1" applyFill="1" applyBorder="1" applyAlignment="1">
      <alignment horizontal="left" vertical="center"/>
    </xf>
    <xf numFmtId="0" fontId="24" fillId="4" borderId="6" xfId="3" applyFont="1" applyFill="1" applyBorder="1" applyAlignment="1">
      <alignment horizontal="left" vertical="center"/>
    </xf>
    <xf numFmtId="0" fontId="24" fillId="4" borderId="7" xfId="3" applyFont="1" applyFill="1" applyBorder="1" applyAlignment="1">
      <alignment horizontal="left" vertical="center"/>
    </xf>
    <xf numFmtId="0" fontId="17" fillId="10" borderId="53" xfId="3" applyFont="1" applyFill="1" applyBorder="1" applyAlignment="1">
      <alignment horizontal="left" vertical="center"/>
    </xf>
    <xf numFmtId="0" fontId="24" fillId="10" borderId="6" xfId="3" applyFont="1" applyFill="1" applyBorder="1" applyAlignment="1">
      <alignment horizontal="left" vertical="center"/>
    </xf>
    <xf numFmtId="0" fontId="17" fillId="10" borderId="6" xfId="3" applyFont="1" applyFill="1" applyBorder="1" applyAlignment="1">
      <alignment horizontal="left" vertical="center"/>
    </xf>
    <xf numFmtId="0" fontId="17" fillId="11" borderId="53" xfId="3" applyFont="1" applyFill="1" applyBorder="1" applyAlignment="1">
      <alignment horizontal="left" vertical="center"/>
    </xf>
    <xf numFmtId="0" fontId="17" fillId="11" borderId="6" xfId="3" applyFont="1" applyFill="1" applyBorder="1" applyAlignment="1">
      <alignment horizontal="left" vertical="center"/>
    </xf>
    <xf numFmtId="0" fontId="17" fillId="11" borderId="6" xfId="3" applyFont="1" applyFill="1" applyBorder="1" applyAlignment="1">
      <alignment horizontal="center" vertical="center"/>
    </xf>
    <xf numFmtId="0" fontId="17" fillId="11" borderId="7" xfId="3" applyFont="1" applyFill="1" applyBorder="1" applyAlignment="1">
      <alignment horizontal="center" vertical="center"/>
    </xf>
    <xf numFmtId="0" fontId="17" fillId="10" borderId="15" xfId="3" applyFont="1" applyFill="1" applyBorder="1" applyAlignment="1">
      <alignment horizontal="center" vertical="center"/>
    </xf>
    <xf numFmtId="0" fontId="24" fillId="10" borderId="15" xfId="3" applyFont="1" applyFill="1" applyBorder="1" applyAlignment="1">
      <alignment horizontal="center" vertical="center"/>
    </xf>
    <xf numFmtId="0" fontId="20" fillId="19" borderId="15" xfId="3" applyFont="1" applyFill="1" applyBorder="1" applyAlignment="1">
      <alignment horizontal="center" vertical="center"/>
    </xf>
    <xf numFmtId="171" fontId="20" fillId="19" borderId="15" xfId="5" applyNumberFormat="1" applyFont="1" applyFill="1" applyBorder="1" applyAlignment="1" applyProtection="1">
      <alignment horizontal="left" vertical="center"/>
    </xf>
    <xf numFmtId="171" fontId="20" fillId="20" borderId="15" xfId="5" applyNumberFormat="1" applyFont="1" applyFill="1" applyBorder="1" applyAlignment="1" applyProtection="1">
      <alignment horizontal="left" vertical="center"/>
    </xf>
    <xf numFmtId="171" fontId="19" fillId="21" borderId="15" xfId="5" applyNumberFormat="1" applyFont="1" applyFill="1" applyBorder="1" applyAlignment="1" applyProtection="1">
      <alignment horizontal="left" vertical="center"/>
    </xf>
    <xf numFmtId="0" fontId="24" fillId="11" borderId="15" xfId="3" applyFont="1" applyFill="1" applyBorder="1" applyAlignment="1">
      <alignment horizontal="center" vertical="center"/>
    </xf>
    <xf numFmtId="10" fontId="24" fillId="4" borderId="15" xfId="4" applyNumberFormat="1" applyFont="1" applyFill="1" applyBorder="1" applyAlignment="1" applyProtection="1">
      <alignment horizontal="center" vertical="center"/>
    </xf>
    <xf numFmtId="169" fontId="24" fillId="11" borderId="15" xfId="5" applyFont="1" applyFill="1" applyBorder="1" applyAlignment="1" applyProtection="1">
      <alignment horizontal="left" vertical="center"/>
    </xf>
    <xf numFmtId="172" fontId="24" fillId="4" borderId="15" xfId="4" applyNumberFormat="1" applyFont="1" applyFill="1" applyBorder="1" applyAlignment="1" applyProtection="1">
      <alignment horizontal="center" vertical="center"/>
    </xf>
    <xf numFmtId="10" fontId="19" fillId="19" borderId="15" xfId="3" applyNumberFormat="1" applyFont="1" applyFill="1" applyBorder="1" applyAlignment="1">
      <alignment horizontal="center" vertical="center"/>
    </xf>
    <xf numFmtId="171" fontId="19" fillId="19" borderId="15" xfId="5" applyNumberFormat="1" applyFont="1" applyFill="1" applyBorder="1" applyAlignment="1" applyProtection="1">
      <alignment horizontal="left" vertical="center"/>
    </xf>
    <xf numFmtId="10" fontId="24" fillId="11" borderId="15" xfId="4" applyNumberFormat="1" applyFont="1" applyFill="1" applyBorder="1" applyAlignment="1" applyProtection="1">
      <alignment horizontal="center" vertical="center"/>
    </xf>
    <xf numFmtId="0" fontId="24" fillId="4" borderId="15" xfId="3" applyFont="1" applyFill="1" applyBorder="1" applyAlignment="1">
      <alignment vertical="center" wrapText="1"/>
    </xf>
    <xf numFmtId="0" fontId="24" fillId="4" borderId="15" xfId="3" applyFont="1" applyFill="1" applyBorder="1" applyAlignment="1">
      <alignment vertical="center"/>
    </xf>
    <xf numFmtId="10" fontId="24" fillId="3" borderId="15" xfId="4" applyNumberFormat="1" applyFont="1" applyFill="1" applyBorder="1" applyAlignment="1" applyProtection="1">
      <alignment horizontal="center" vertical="center"/>
    </xf>
    <xf numFmtId="10" fontId="17" fillId="4" borderId="15" xfId="4" applyNumberFormat="1" applyFont="1" applyFill="1" applyBorder="1" applyAlignment="1" applyProtection="1">
      <alignment horizontal="center" vertical="center"/>
    </xf>
    <xf numFmtId="169" fontId="17" fillId="4" borderId="15" xfId="5" applyFont="1" applyFill="1" applyBorder="1" applyAlignment="1" applyProtection="1">
      <alignment horizontal="left" vertical="center"/>
    </xf>
    <xf numFmtId="0" fontId="24" fillId="4" borderId="7" xfId="3" applyFont="1" applyFill="1" applyBorder="1" applyAlignment="1">
      <alignment horizontal="center" vertical="center"/>
    </xf>
    <xf numFmtId="0" fontId="24" fillId="11" borderId="53" xfId="3" applyFont="1" applyFill="1" applyBorder="1" applyAlignment="1">
      <alignment horizontal="center" vertical="center"/>
    </xf>
    <xf numFmtId="169" fontId="24" fillId="3" borderId="7" xfId="5" applyFont="1" applyFill="1" applyBorder="1" applyAlignment="1" applyProtection="1">
      <alignment horizontal="left" vertical="center"/>
    </xf>
    <xf numFmtId="0" fontId="17" fillId="4" borderId="60" xfId="3" applyFont="1" applyFill="1" applyBorder="1" applyAlignment="1">
      <alignment vertical="center"/>
    </xf>
    <xf numFmtId="169" fontId="24" fillId="11" borderId="7" xfId="5" applyFont="1" applyFill="1" applyBorder="1" applyAlignment="1" applyProtection="1">
      <alignment horizontal="left" vertical="center"/>
    </xf>
    <xf numFmtId="169" fontId="17" fillId="10" borderId="7" xfId="5" applyFont="1" applyFill="1" applyBorder="1" applyAlignment="1" applyProtection="1">
      <alignment horizontal="left" vertical="center"/>
    </xf>
    <xf numFmtId="0" fontId="24" fillId="4" borderId="53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vertical="center"/>
    </xf>
    <xf numFmtId="0" fontId="17" fillId="4" borderId="6" xfId="3" applyFont="1" applyFill="1" applyBorder="1" applyAlignment="1">
      <alignment vertical="center"/>
    </xf>
    <xf numFmtId="10" fontId="24" fillId="11" borderId="15" xfId="4" applyNumberFormat="1" applyFont="1" applyFill="1" applyBorder="1" applyAlignment="1">
      <alignment horizontal="center" vertical="center"/>
    </xf>
    <xf numFmtId="169" fontId="24" fillId="11" borderId="15" xfId="6" applyFont="1" applyFill="1" applyBorder="1" applyAlignment="1">
      <alignment horizontal="left" vertical="center"/>
    </xf>
    <xf numFmtId="10" fontId="24" fillId="4" borderId="15" xfId="4" applyNumberFormat="1" applyFont="1" applyFill="1" applyBorder="1" applyAlignment="1">
      <alignment horizontal="center" vertical="center"/>
    </xf>
    <xf numFmtId="0" fontId="24" fillId="4" borderId="36" xfId="3" applyFont="1" applyFill="1" applyBorder="1" applyAlignment="1">
      <alignment horizontal="left" vertical="center"/>
    </xf>
    <xf numFmtId="0" fontId="24" fillId="4" borderId="0" xfId="3" applyFont="1" applyFill="1" applyAlignment="1">
      <alignment horizontal="left" vertical="center"/>
    </xf>
    <xf numFmtId="10" fontId="17" fillId="10" borderId="15" xfId="4" applyNumberFormat="1" applyFont="1" applyFill="1" applyBorder="1" applyAlignment="1" applyProtection="1">
      <alignment horizontal="left" vertical="center"/>
    </xf>
    <xf numFmtId="169" fontId="24" fillId="4" borderId="15" xfId="6" applyFont="1" applyFill="1" applyBorder="1" applyAlignment="1">
      <alignment horizontal="left" vertical="center"/>
    </xf>
    <xf numFmtId="169" fontId="24" fillId="4" borderId="15" xfId="5" applyFont="1" applyFill="1" applyBorder="1" applyAlignment="1" applyProtection="1">
      <alignment horizontal="left" vertical="center"/>
    </xf>
    <xf numFmtId="169" fontId="24" fillId="10" borderId="15" xfId="6" applyFont="1" applyFill="1" applyBorder="1" applyAlignment="1">
      <alignment horizontal="left" vertical="center"/>
    </xf>
    <xf numFmtId="0" fontId="24" fillId="4" borderId="53" xfId="3" applyFont="1" applyFill="1" applyBorder="1" applyAlignment="1">
      <alignment horizontal="left" vertical="center" wrapText="1"/>
    </xf>
    <xf numFmtId="0" fontId="24" fillId="4" borderId="6" xfId="3" applyFont="1" applyFill="1" applyBorder="1" applyAlignment="1">
      <alignment horizontal="left" vertical="center" wrapText="1"/>
    </xf>
    <xf numFmtId="0" fontId="17" fillId="4" borderId="33" xfId="3" applyFont="1" applyFill="1" applyBorder="1" applyAlignment="1">
      <alignment horizontal="center" vertical="center"/>
    </xf>
    <xf numFmtId="169" fontId="24" fillId="3" borderId="15" xfId="5" applyFont="1" applyFill="1" applyBorder="1" applyAlignment="1" applyProtection="1">
      <alignment horizontal="left" vertical="center"/>
    </xf>
    <xf numFmtId="169" fontId="17" fillId="10" borderId="15" xfId="5" applyFont="1" applyFill="1" applyBorder="1" applyAlignment="1" applyProtection="1">
      <alignment horizontal="left" vertical="center"/>
    </xf>
    <xf numFmtId="10" fontId="20" fillId="3" borderId="15" xfId="4" applyNumberFormat="1" applyFont="1" applyFill="1" applyBorder="1" applyAlignment="1" applyProtection="1">
      <alignment horizontal="center" vertical="center"/>
    </xf>
    <xf numFmtId="10" fontId="17" fillId="10" borderId="15" xfId="3" applyNumberFormat="1" applyFont="1" applyFill="1" applyBorder="1" applyAlignment="1">
      <alignment horizontal="center" vertical="center"/>
    </xf>
    <xf numFmtId="169" fontId="19" fillId="10" borderId="15" xfId="5" applyFont="1" applyFill="1" applyBorder="1" applyAlignment="1" applyProtection="1">
      <alignment horizontal="left" vertical="center"/>
    </xf>
    <xf numFmtId="0" fontId="17" fillId="11" borderId="15" xfId="3" applyFont="1" applyFill="1" applyBorder="1" applyAlignment="1">
      <alignment horizontal="center" vertical="center"/>
    </xf>
    <xf numFmtId="169" fontId="17" fillId="11" borderId="15" xfId="5" applyFont="1" applyFill="1" applyBorder="1" applyAlignment="1" applyProtection="1">
      <alignment horizontal="left" vertical="center"/>
    </xf>
    <xf numFmtId="169" fontId="17" fillId="15" borderId="15" xfId="5" applyFont="1" applyFill="1" applyBorder="1" applyAlignment="1" applyProtection="1">
      <alignment horizontal="left" vertical="center"/>
    </xf>
    <xf numFmtId="0" fontId="24" fillId="11" borderId="56" xfId="3" applyFont="1" applyFill="1" applyBorder="1" applyAlignment="1">
      <alignment vertical="center"/>
    </xf>
    <xf numFmtId="0" fontId="24" fillId="11" borderId="64" xfId="3" applyFont="1" applyFill="1" applyBorder="1" applyAlignment="1">
      <alignment vertical="center"/>
    </xf>
    <xf numFmtId="0" fontId="19" fillId="11" borderId="15" xfId="3" applyFont="1" applyFill="1" applyBorder="1" applyAlignment="1">
      <alignment horizontal="center" vertical="center" wrapText="1"/>
    </xf>
    <xf numFmtId="0" fontId="20" fillId="11" borderId="15" xfId="3" applyFont="1" applyFill="1" applyBorder="1" applyAlignment="1">
      <alignment horizontal="center" vertical="center"/>
    </xf>
    <xf numFmtId="169" fontId="20" fillId="11" borderId="15" xfId="5" applyFont="1" applyFill="1" applyBorder="1" applyAlignment="1" applyProtection="1">
      <alignment vertical="center"/>
    </xf>
    <xf numFmtId="3" fontId="20" fillId="3" borderId="15" xfId="3" applyNumberFormat="1" applyFont="1" applyFill="1" applyBorder="1" applyAlignment="1">
      <alignment horizontal="center" vertical="center"/>
    </xf>
    <xf numFmtId="171" fontId="20" fillId="22" borderId="15" xfId="5" applyNumberFormat="1" applyFont="1" applyFill="1" applyBorder="1" applyAlignment="1" applyProtection="1">
      <alignment horizontal="left" vertical="center"/>
    </xf>
    <xf numFmtId="169" fontId="20" fillId="4" borderId="15" xfId="3" applyNumberFormat="1" applyFont="1" applyFill="1" applyBorder="1" applyAlignment="1">
      <alignment horizontal="left" vertical="center"/>
    </xf>
    <xf numFmtId="164" fontId="5" fillId="4" borderId="33" xfId="0" applyNumberFormat="1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5" fillId="4" borderId="11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 wrapText="1"/>
    </xf>
    <xf numFmtId="164" fontId="4" fillId="14" borderId="11" xfId="0" applyNumberFormat="1" applyFont="1" applyFill="1" applyBorder="1" applyAlignment="1">
      <alignment horizontal="center" vertical="center"/>
    </xf>
    <xf numFmtId="9" fontId="5" fillId="14" borderId="15" xfId="1" applyFont="1" applyFill="1" applyBorder="1" applyAlignment="1">
      <alignment horizontal="center" vertical="center"/>
    </xf>
    <xf numFmtId="3" fontId="0" fillId="1" borderId="39" xfId="0" applyNumberForma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/>
    </xf>
    <xf numFmtId="10" fontId="20" fillId="3" borderId="15" xfId="3" applyNumberFormat="1" applyFont="1" applyFill="1" applyBorder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43" fontId="3" fillId="0" borderId="51" xfId="0" applyNumberFormat="1" applyFont="1" applyBorder="1" applyAlignment="1">
      <alignment horizontal="center" vertical="center"/>
    </xf>
    <xf numFmtId="43" fontId="0" fillId="0" borderId="11" xfId="0" applyNumberFormat="1" applyBorder="1"/>
    <xf numFmtId="43" fontId="3" fillId="0" borderId="13" xfId="0" applyNumberFormat="1" applyFont="1" applyBorder="1"/>
    <xf numFmtId="0" fontId="0" fillId="4" borderId="32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167" fontId="0" fillId="0" borderId="52" xfId="0" applyNumberForma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43" fontId="0" fillId="0" borderId="34" xfId="0" applyNumberFormat="1" applyBorder="1"/>
    <xf numFmtId="0" fontId="0" fillId="0" borderId="11" xfId="0" applyBorder="1" applyAlignment="1">
      <alignment horizontal="center" vertical="center"/>
    </xf>
    <xf numFmtId="4" fontId="0" fillId="4" borderId="33" xfId="0" applyNumberFormat="1" applyFill="1" applyBorder="1" applyAlignment="1">
      <alignment horizontal="center" vertical="center" wrapText="1"/>
    </xf>
    <xf numFmtId="4" fontId="0" fillId="4" borderId="15" xfId="0" applyNumberFormat="1" applyFill="1" applyBorder="1" applyAlignment="1">
      <alignment horizontal="center" vertical="center" wrapText="1"/>
    </xf>
    <xf numFmtId="4" fontId="3" fillId="4" borderId="39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4" fontId="0" fillId="4" borderId="0" xfId="0" applyNumberForma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4" fontId="3" fillId="10" borderId="13" xfId="0" applyNumberFormat="1" applyFont="1" applyFill="1" applyBorder="1" applyAlignment="1">
      <alignment horizontal="center" vertical="center"/>
    </xf>
    <xf numFmtId="172" fontId="24" fillId="3" borderId="15" xfId="4" applyNumberFormat="1" applyFont="1" applyFill="1" applyBorder="1" applyAlignment="1" applyProtection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 wrapText="1"/>
    </xf>
    <xf numFmtId="3" fontId="0" fillId="4" borderId="0" xfId="0" applyNumberFormat="1" applyFill="1" applyBorder="1" applyAlignment="1">
      <alignment horizontal="center" vertical="center" wrapText="1"/>
    </xf>
    <xf numFmtId="4" fontId="0" fillId="4" borderId="0" xfId="0" applyNumberFormat="1" applyFill="1" applyBorder="1" applyAlignment="1">
      <alignment horizontal="center" vertical="center" wrapText="1"/>
    </xf>
    <xf numFmtId="168" fontId="24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4" fontId="0" fillId="4" borderId="0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left" vertical="center"/>
    </xf>
    <xf numFmtId="166" fontId="6" fillId="4" borderId="0" xfId="0" applyNumberFormat="1" applyFont="1" applyFill="1" applyAlignment="1">
      <alignment horizontal="left" vertical="center"/>
    </xf>
    <xf numFmtId="0" fontId="20" fillId="11" borderId="53" xfId="3" applyFont="1" applyFill="1" applyBorder="1" applyAlignment="1">
      <alignment horizontal="left" vertical="center"/>
    </xf>
    <xf numFmtId="0" fontId="20" fillId="11" borderId="6" xfId="3" applyFont="1" applyFill="1" applyBorder="1" applyAlignment="1">
      <alignment horizontal="left" vertical="center"/>
    </xf>
    <xf numFmtId="0" fontId="20" fillId="11" borderId="7" xfId="3" applyFont="1" applyFill="1" applyBorder="1" applyAlignment="1">
      <alignment horizontal="left" vertical="center"/>
    </xf>
    <xf numFmtId="0" fontId="19" fillId="11" borderId="53" xfId="3" applyFont="1" applyFill="1" applyBorder="1" applyAlignment="1">
      <alignment horizontal="left" vertical="center"/>
    </xf>
    <xf numFmtId="0" fontId="19" fillId="11" borderId="6" xfId="3" applyFont="1" applyFill="1" applyBorder="1" applyAlignment="1">
      <alignment horizontal="left" vertical="center"/>
    </xf>
    <xf numFmtId="0" fontId="19" fillId="11" borderId="7" xfId="3" applyFont="1" applyFill="1" applyBorder="1" applyAlignment="1">
      <alignment horizontal="left" vertical="center"/>
    </xf>
    <xf numFmtId="0" fontId="21" fillId="11" borderId="53" xfId="3" applyFont="1" applyFill="1" applyBorder="1" applyAlignment="1">
      <alignment horizontal="left" vertical="center"/>
    </xf>
    <xf numFmtId="0" fontId="21" fillId="11" borderId="6" xfId="3" applyFont="1" applyFill="1" applyBorder="1" applyAlignment="1">
      <alignment horizontal="left" vertical="center"/>
    </xf>
    <xf numFmtId="0" fontId="21" fillId="11" borderId="7" xfId="3" applyFont="1" applyFill="1" applyBorder="1" applyAlignment="1">
      <alignment horizontal="left" vertical="center"/>
    </xf>
    <xf numFmtId="0" fontId="17" fillId="2" borderId="15" xfId="3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17" fillId="10" borderId="53" xfId="3" applyFont="1" applyFill="1" applyBorder="1" applyAlignment="1">
      <alignment horizontal="center" vertical="center"/>
    </xf>
    <xf numFmtId="0" fontId="17" fillId="10" borderId="6" xfId="3" applyFont="1" applyFill="1" applyBorder="1" applyAlignment="1">
      <alignment horizontal="center" vertical="center"/>
    </xf>
    <xf numFmtId="0" fontId="17" fillId="10" borderId="7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horizontal="center" vertical="center"/>
    </xf>
    <xf numFmtId="0" fontId="17" fillId="4" borderId="6" xfId="3" applyFont="1" applyFill="1" applyBorder="1" applyAlignment="1">
      <alignment horizontal="center" vertical="center"/>
    </xf>
    <xf numFmtId="0" fontId="17" fillId="4" borderId="7" xfId="3" applyFont="1" applyFill="1" applyBorder="1" applyAlignment="1">
      <alignment horizontal="center" vertical="center"/>
    </xf>
    <xf numFmtId="0" fontId="3" fillId="10" borderId="43" xfId="0" applyFont="1" applyFill="1" applyBorder="1" applyAlignment="1">
      <alignment horizontal="center"/>
    </xf>
    <xf numFmtId="0" fontId="3" fillId="10" borderId="44" xfId="0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22" fillId="11" borderId="53" xfId="3" applyFont="1" applyFill="1" applyBorder="1" applyAlignment="1">
      <alignment horizontal="left" vertical="center"/>
    </xf>
    <xf numFmtId="0" fontId="22" fillId="11" borderId="6" xfId="3" applyFont="1" applyFill="1" applyBorder="1" applyAlignment="1">
      <alignment horizontal="left" vertical="center"/>
    </xf>
    <xf numFmtId="0" fontId="22" fillId="11" borderId="7" xfId="3" applyFont="1" applyFill="1" applyBorder="1" applyAlignment="1">
      <alignment horizontal="left" vertical="center"/>
    </xf>
    <xf numFmtId="0" fontId="19" fillId="11" borderId="53" xfId="3" applyFont="1" applyFill="1" applyBorder="1" applyAlignment="1">
      <alignment horizontal="center" vertical="center"/>
    </xf>
    <xf numFmtId="0" fontId="19" fillId="11" borderId="6" xfId="3" applyFont="1" applyFill="1" applyBorder="1" applyAlignment="1">
      <alignment horizontal="center" vertical="center"/>
    </xf>
    <xf numFmtId="0" fontId="19" fillId="11" borderId="7" xfId="3" applyFont="1" applyFill="1" applyBorder="1" applyAlignment="1">
      <alignment horizontal="center" vertical="center"/>
    </xf>
    <xf numFmtId="0" fontId="19" fillId="4" borderId="53" xfId="3" applyFont="1" applyFill="1" applyBorder="1" applyAlignment="1">
      <alignment horizontal="center" vertical="center"/>
    </xf>
    <xf numFmtId="0" fontId="19" fillId="4" borderId="6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center" vertical="center" wrapText="1"/>
    </xf>
    <xf numFmtId="0" fontId="23" fillId="15" borderId="21" xfId="0" applyFont="1" applyFill="1" applyBorder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3" fillId="18" borderId="47" xfId="0" applyFont="1" applyFill="1" applyBorder="1" applyAlignment="1">
      <alignment horizontal="center" vertical="center" wrapText="1"/>
    </xf>
    <xf numFmtId="0" fontId="3" fillId="18" borderId="4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" fillId="16" borderId="25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68" fontId="3" fillId="0" borderId="27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8" fontId="0" fillId="0" borderId="33" xfId="0" applyNumberFormat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/>
    </xf>
    <xf numFmtId="0" fontId="17" fillId="10" borderId="54" xfId="3" applyFont="1" applyFill="1" applyBorder="1" applyAlignment="1">
      <alignment horizontal="center" vertical="center"/>
    </xf>
    <xf numFmtId="0" fontId="17" fillId="10" borderId="60" xfId="3" applyFont="1" applyFill="1" applyBorder="1" applyAlignment="1">
      <alignment horizontal="center" vertical="center"/>
    </xf>
    <xf numFmtId="0" fontId="24" fillId="11" borderId="53" xfId="3" applyFont="1" applyFill="1" applyBorder="1" applyAlignment="1">
      <alignment horizontal="left" vertical="center"/>
    </xf>
    <xf numFmtId="0" fontId="24" fillId="11" borderId="7" xfId="3" applyFont="1" applyFill="1" applyBorder="1" applyAlignment="1">
      <alignment horizontal="left" vertical="center"/>
    </xf>
    <xf numFmtId="0" fontId="24" fillId="11" borderId="6" xfId="3" applyFont="1" applyFill="1" applyBorder="1" applyAlignment="1">
      <alignment horizontal="left" vertical="center"/>
    </xf>
    <xf numFmtId="17" fontId="24" fillId="11" borderId="53" xfId="3" applyNumberFormat="1" applyFont="1" applyFill="1" applyBorder="1" applyAlignment="1">
      <alignment horizontal="center" vertical="center"/>
    </xf>
    <xf numFmtId="17" fontId="24" fillId="11" borderId="6" xfId="3" applyNumberFormat="1" applyFont="1" applyFill="1" applyBorder="1" applyAlignment="1">
      <alignment horizontal="center" vertical="center"/>
    </xf>
    <xf numFmtId="17" fontId="24" fillId="11" borderId="7" xfId="3" applyNumberFormat="1" applyFont="1" applyFill="1" applyBorder="1" applyAlignment="1">
      <alignment horizontal="center" vertical="center"/>
    </xf>
    <xf numFmtId="0" fontId="24" fillId="4" borderId="53" xfId="3" applyFont="1" applyFill="1" applyBorder="1" applyAlignment="1">
      <alignment horizontal="left" vertical="center"/>
    </xf>
    <xf numFmtId="0" fontId="24" fillId="4" borderId="6" xfId="3" applyFont="1" applyFill="1" applyBorder="1" applyAlignment="1">
      <alignment horizontal="left" vertical="center"/>
    </xf>
    <xf numFmtId="0" fontId="24" fillId="4" borderId="7" xfId="3" applyFont="1" applyFill="1" applyBorder="1" applyAlignment="1">
      <alignment horizontal="left" vertical="center"/>
    </xf>
    <xf numFmtId="0" fontId="24" fillId="3" borderId="53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/>
    </xf>
    <xf numFmtId="0" fontId="24" fillId="3" borderId="7" xfId="3" applyFont="1" applyFill="1" applyBorder="1" applyAlignment="1">
      <alignment horizontal="center" vertical="center" wrapText="1"/>
    </xf>
    <xf numFmtId="0" fontId="24" fillId="4" borderId="53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24" fillId="4" borderId="7" xfId="3" applyFont="1" applyFill="1" applyBorder="1" applyAlignment="1">
      <alignment horizontal="center" vertical="center"/>
    </xf>
    <xf numFmtId="0" fontId="17" fillId="4" borderId="53" xfId="3" applyFont="1" applyFill="1" applyBorder="1" applyAlignment="1">
      <alignment horizontal="center" vertical="top"/>
    </xf>
    <xf numFmtId="0" fontId="17" fillId="4" borderId="6" xfId="3" applyFont="1" applyFill="1" applyBorder="1" applyAlignment="1">
      <alignment horizontal="center" vertical="top"/>
    </xf>
    <xf numFmtId="0" fontId="17" fillId="4" borderId="7" xfId="3" applyFont="1" applyFill="1" applyBorder="1" applyAlignment="1">
      <alignment horizontal="center" vertical="top"/>
    </xf>
    <xf numFmtId="0" fontId="17" fillId="4" borderId="53" xfId="3" applyFont="1" applyFill="1" applyBorder="1" applyAlignment="1">
      <alignment horizontal="center" vertical="top" wrapText="1"/>
    </xf>
    <xf numFmtId="0" fontId="17" fillId="4" borderId="7" xfId="3" applyFont="1" applyFill="1" applyBorder="1" applyAlignment="1">
      <alignment horizontal="center" vertical="top" wrapText="1"/>
    </xf>
    <xf numFmtId="0" fontId="24" fillId="11" borderId="15" xfId="3" applyFont="1" applyFill="1" applyBorder="1" applyAlignment="1">
      <alignment horizontal="left" vertical="center"/>
    </xf>
    <xf numFmtId="0" fontId="17" fillId="10" borderId="53" xfId="3" applyFont="1" applyFill="1" applyBorder="1" applyAlignment="1">
      <alignment horizontal="center"/>
    </xf>
    <xf numFmtId="0" fontId="17" fillId="10" borderId="6" xfId="3" applyFont="1" applyFill="1" applyBorder="1" applyAlignment="1">
      <alignment horizontal="center"/>
    </xf>
    <xf numFmtId="0" fontId="17" fillId="10" borderId="7" xfId="3" applyFont="1" applyFill="1" applyBorder="1" applyAlignment="1">
      <alignment horizontal="center"/>
    </xf>
    <xf numFmtId="0" fontId="17" fillId="11" borderId="53" xfId="3" applyFont="1" applyFill="1" applyBorder="1" applyAlignment="1">
      <alignment horizontal="center" vertical="center"/>
    </xf>
    <xf numFmtId="0" fontId="17" fillId="11" borderId="6" xfId="3" applyFont="1" applyFill="1" applyBorder="1" applyAlignment="1">
      <alignment horizontal="center" vertical="center"/>
    </xf>
    <xf numFmtId="0" fontId="17" fillId="11" borderId="7" xfId="3" applyFont="1" applyFill="1" applyBorder="1" applyAlignment="1">
      <alignment horizontal="center" vertical="center"/>
    </xf>
    <xf numFmtId="14" fontId="24" fillId="11" borderId="53" xfId="3" applyNumberFormat="1" applyFont="1" applyFill="1" applyBorder="1" applyAlignment="1">
      <alignment horizontal="center" vertical="center"/>
    </xf>
    <xf numFmtId="14" fontId="24" fillId="11" borderId="6" xfId="3" applyNumberFormat="1" applyFont="1" applyFill="1" applyBorder="1" applyAlignment="1">
      <alignment horizontal="center" vertical="center"/>
    </xf>
    <xf numFmtId="14" fontId="24" fillId="11" borderId="7" xfId="3" applyNumberFormat="1" applyFont="1" applyFill="1" applyBorder="1" applyAlignment="1">
      <alignment horizontal="center" vertical="center"/>
    </xf>
    <xf numFmtId="0" fontId="24" fillId="3" borderId="53" xfId="3" applyFont="1" applyFill="1" applyBorder="1" applyAlignment="1">
      <alignment horizontal="center" vertical="center"/>
    </xf>
    <xf numFmtId="0" fontId="24" fillId="3" borderId="6" xfId="3" applyFont="1" applyFill="1" applyBorder="1" applyAlignment="1">
      <alignment horizontal="center" vertical="center"/>
    </xf>
    <xf numFmtId="0" fontId="24" fillId="3" borderId="7" xfId="3" applyFont="1" applyFill="1" applyBorder="1" applyAlignment="1">
      <alignment horizontal="center" vertical="center"/>
    </xf>
    <xf numFmtId="169" fontId="24" fillId="3" borderId="53" xfId="5" applyFont="1" applyFill="1" applyBorder="1" applyAlignment="1" applyProtection="1">
      <alignment horizontal="center" vertical="center"/>
    </xf>
    <xf numFmtId="169" fontId="24" fillId="3" borderId="7" xfId="5" applyFont="1" applyFill="1" applyBorder="1" applyAlignment="1" applyProtection="1">
      <alignment horizontal="center" vertical="center"/>
    </xf>
    <xf numFmtId="3" fontId="24" fillId="3" borderId="53" xfId="3" applyNumberFormat="1" applyFont="1" applyFill="1" applyBorder="1" applyAlignment="1">
      <alignment horizontal="center" vertical="center"/>
    </xf>
    <xf numFmtId="0" fontId="24" fillId="4" borderId="53" xfId="3" applyFont="1" applyFill="1" applyBorder="1" applyAlignment="1">
      <alignment horizontal="left" vertical="center" wrapText="1"/>
    </xf>
    <xf numFmtId="0" fontId="20" fillId="19" borderId="53" xfId="3" applyFont="1" applyFill="1" applyBorder="1" applyAlignment="1">
      <alignment horizontal="left" vertical="center"/>
    </xf>
    <xf numFmtId="0" fontId="20" fillId="19" borderId="6" xfId="3" applyFont="1" applyFill="1" applyBorder="1" applyAlignment="1">
      <alignment horizontal="left" vertical="center"/>
    </xf>
    <xf numFmtId="0" fontId="20" fillId="19" borderId="7" xfId="3" applyFont="1" applyFill="1" applyBorder="1" applyAlignment="1">
      <alignment horizontal="left" vertical="center"/>
    </xf>
    <xf numFmtId="0" fontId="19" fillId="21" borderId="53" xfId="3" applyFont="1" applyFill="1" applyBorder="1" applyAlignment="1">
      <alignment horizontal="center" vertical="center"/>
    </xf>
    <xf numFmtId="0" fontId="19" fillId="21" borderId="6" xfId="3" applyFont="1" applyFill="1" applyBorder="1" applyAlignment="1">
      <alignment horizontal="center" vertical="center"/>
    </xf>
    <xf numFmtId="0" fontId="19" fillId="21" borderId="7" xfId="3" applyFont="1" applyFill="1" applyBorder="1" applyAlignment="1">
      <alignment horizontal="center" vertical="center"/>
    </xf>
    <xf numFmtId="170" fontId="24" fillId="3" borderId="53" xfId="3" applyNumberFormat="1" applyFont="1" applyFill="1" applyBorder="1" applyAlignment="1">
      <alignment horizontal="center" vertical="center"/>
    </xf>
    <xf numFmtId="170" fontId="24" fillId="3" borderId="7" xfId="3" applyNumberFormat="1" applyFont="1" applyFill="1" applyBorder="1" applyAlignment="1">
      <alignment horizontal="center" vertical="center"/>
    </xf>
    <xf numFmtId="0" fontId="24" fillId="11" borderId="53" xfId="3" applyFont="1" applyFill="1" applyBorder="1" applyAlignment="1">
      <alignment horizontal="left" vertical="center" wrapText="1"/>
    </xf>
    <xf numFmtId="0" fontId="24" fillId="11" borderId="6" xfId="3" applyFont="1" applyFill="1" applyBorder="1" applyAlignment="1">
      <alignment horizontal="left" vertical="center" wrapText="1"/>
    </xf>
    <xf numFmtId="0" fontId="24" fillId="11" borderId="7" xfId="3" applyFont="1" applyFill="1" applyBorder="1" applyAlignment="1">
      <alignment horizontal="left" vertical="center" wrapText="1"/>
    </xf>
    <xf numFmtId="0" fontId="19" fillId="19" borderId="53" xfId="3" applyFont="1" applyFill="1" applyBorder="1" applyAlignment="1">
      <alignment horizontal="center" vertical="center"/>
    </xf>
    <xf numFmtId="0" fontId="19" fillId="19" borderId="6" xfId="3" applyFont="1" applyFill="1" applyBorder="1" applyAlignment="1">
      <alignment horizontal="center" vertical="center"/>
    </xf>
    <xf numFmtId="0" fontId="19" fillId="19" borderId="7" xfId="3" applyFont="1" applyFill="1" applyBorder="1" applyAlignment="1">
      <alignment horizontal="center" vertical="center"/>
    </xf>
    <xf numFmtId="0" fontId="20" fillId="19" borderId="53" xfId="3" applyFont="1" applyFill="1" applyBorder="1" applyAlignment="1">
      <alignment horizontal="left" vertical="center" wrapText="1"/>
    </xf>
    <xf numFmtId="0" fontId="19" fillId="21" borderId="15" xfId="3" applyFont="1" applyFill="1" applyBorder="1" applyAlignment="1">
      <alignment horizontal="center" vertical="center"/>
    </xf>
    <xf numFmtId="0" fontId="24" fillId="4" borderId="15" xfId="3" applyFont="1" applyFill="1" applyBorder="1" applyAlignment="1">
      <alignment horizontal="left" vertical="center" wrapText="1"/>
    </xf>
    <xf numFmtId="0" fontId="17" fillId="4" borderId="15" xfId="3" applyFont="1" applyFill="1" applyBorder="1" applyAlignment="1">
      <alignment horizontal="left" vertical="center"/>
    </xf>
    <xf numFmtId="0" fontId="24" fillId="4" borderId="6" xfId="3" applyFont="1" applyFill="1" applyBorder="1" applyAlignment="1">
      <alignment horizontal="left" vertical="center" wrapText="1"/>
    </xf>
    <xf numFmtId="0" fontId="24" fillId="4" borderId="7" xfId="3" applyFont="1" applyFill="1" applyBorder="1" applyAlignment="1">
      <alignment horizontal="left" vertical="center" wrapText="1"/>
    </xf>
    <xf numFmtId="0" fontId="17" fillId="4" borderId="53" xfId="3" applyFont="1" applyFill="1" applyBorder="1" applyAlignment="1">
      <alignment horizontal="left" vertical="center" wrapText="1"/>
    </xf>
    <xf numFmtId="0" fontId="17" fillId="4" borderId="6" xfId="3" applyFont="1" applyFill="1" applyBorder="1" applyAlignment="1">
      <alignment horizontal="left" vertical="center" wrapText="1"/>
    </xf>
    <xf numFmtId="0" fontId="17" fillId="4" borderId="7" xfId="3" applyFont="1" applyFill="1" applyBorder="1" applyAlignment="1">
      <alignment horizontal="left" vertical="center" wrapText="1"/>
    </xf>
    <xf numFmtId="0" fontId="17" fillId="11" borderId="15" xfId="3" applyFont="1" applyFill="1" applyBorder="1" applyAlignment="1">
      <alignment horizontal="left" vertical="center"/>
    </xf>
    <xf numFmtId="0" fontId="24" fillId="0" borderId="53" xfId="3" applyFont="1" applyBorder="1" applyAlignment="1">
      <alignment horizontal="left" vertical="center" wrapText="1"/>
    </xf>
    <xf numFmtId="0" fontId="24" fillId="0" borderId="6" xfId="3" applyFont="1" applyBorder="1" applyAlignment="1">
      <alignment horizontal="left" vertical="center" wrapText="1"/>
    </xf>
    <xf numFmtId="0" fontId="24" fillId="0" borderId="7" xfId="3" applyFont="1" applyBorder="1" applyAlignment="1">
      <alignment horizontal="left" vertical="center" wrapText="1"/>
    </xf>
    <xf numFmtId="0" fontId="24" fillId="4" borderId="53" xfId="3" applyFont="1" applyFill="1" applyBorder="1" applyAlignment="1">
      <alignment horizontal="center" vertical="center" wrapText="1"/>
    </xf>
    <xf numFmtId="0" fontId="24" fillId="4" borderId="6" xfId="3" applyFont="1" applyFill="1" applyBorder="1" applyAlignment="1">
      <alignment horizontal="center" vertical="center" wrapText="1"/>
    </xf>
    <xf numFmtId="0" fontId="17" fillId="10" borderId="15" xfId="3" applyFont="1" applyFill="1" applyBorder="1" applyAlignment="1">
      <alignment horizontal="center" vertical="center"/>
    </xf>
    <xf numFmtId="0" fontId="17" fillId="4" borderId="15" xfId="3" applyFont="1" applyFill="1" applyBorder="1" applyAlignment="1">
      <alignment horizontal="center" vertical="center"/>
    </xf>
    <xf numFmtId="0" fontId="24" fillId="4" borderId="0" xfId="3" applyFont="1" applyFill="1" applyAlignment="1">
      <alignment horizontal="left" vertical="center" wrapText="1"/>
    </xf>
    <xf numFmtId="0" fontId="19" fillId="4" borderId="53" xfId="3" applyFont="1" applyFill="1" applyBorder="1" applyAlignment="1">
      <alignment horizontal="left" vertical="center"/>
    </xf>
    <xf numFmtId="0" fontId="19" fillId="4" borderId="6" xfId="3" applyFont="1" applyFill="1" applyBorder="1" applyAlignment="1">
      <alignment horizontal="left" vertical="center"/>
    </xf>
    <xf numFmtId="0" fontId="19" fillId="4" borderId="7" xfId="3" applyFont="1" applyFill="1" applyBorder="1" applyAlignment="1">
      <alignment horizontal="left" vertical="center"/>
    </xf>
    <xf numFmtId="0" fontId="22" fillId="4" borderId="53" xfId="3" applyFont="1" applyFill="1" applyBorder="1" applyAlignment="1">
      <alignment horizontal="left" vertical="center"/>
    </xf>
    <xf numFmtId="0" fontId="22" fillId="4" borderId="6" xfId="3" applyFont="1" applyFill="1" applyBorder="1" applyAlignment="1">
      <alignment horizontal="left" vertical="center"/>
    </xf>
    <xf numFmtId="0" fontId="22" fillId="4" borderId="7" xfId="3" applyFont="1" applyFill="1" applyBorder="1" applyAlignment="1">
      <alignment horizontal="left" vertical="center"/>
    </xf>
    <xf numFmtId="0" fontId="20" fillId="4" borderId="53" xfId="3" applyFont="1" applyFill="1" applyBorder="1" applyAlignment="1">
      <alignment horizontal="left" vertical="center"/>
    </xf>
    <xf numFmtId="0" fontId="20" fillId="4" borderId="6" xfId="3" applyFont="1" applyFill="1" applyBorder="1" applyAlignment="1">
      <alignment horizontal="left" vertical="center"/>
    </xf>
    <xf numFmtId="0" fontId="20" fillId="4" borderId="7" xfId="3" applyFont="1" applyFill="1" applyBorder="1" applyAlignment="1">
      <alignment horizontal="left" vertical="center"/>
    </xf>
    <xf numFmtId="0" fontId="19" fillId="10" borderId="53" xfId="3" applyFont="1" applyFill="1" applyBorder="1" applyAlignment="1">
      <alignment horizontal="center" vertical="center"/>
    </xf>
    <xf numFmtId="0" fontId="19" fillId="10" borderId="6" xfId="3" applyFont="1" applyFill="1" applyBorder="1" applyAlignment="1">
      <alignment horizontal="center" vertical="center"/>
    </xf>
    <xf numFmtId="0" fontId="19" fillId="10" borderId="7" xfId="3" applyFont="1" applyFill="1" applyBorder="1" applyAlignment="1">
      <alignment horizontal="center" vertical="center"/>
    </xf>
    <xf numFmtId="0" fontId="21" fillId="4" borderId="53" xfId="3" applyFont="1" applyFill="1" applyBorder="1" applyAlignment="1">
      <alignment horizontal="left" vertical="center"/>
    </xf>
    <xf numFmtId="0" fontId="21" fillId="4" borderId="6" xfId="3" applyFont="1" applyFill="1" applyBorder="1" applyAlignment="1">
      <alignment horizontal="left" vertical="center"/>
    </xf>
    <xf numFmtId="0" fontId="21" fillId="4" borderId="7" xfId="3" applyFont="1" applyFill="1" applyBorder="1" applyAlignment="1">
      <alignment horizontal="left" vertical="center"/>
    </xf>
    <xf numFmtId="0" fontId="17" fillId="15" borderId="53" xfId="3" applyFont="1" applyFill="1" applyBorder="1" applyAlignment="1">
      <alignment horizontal="center" vertical="center"/>
    </xf>
    <xf numFmtId="0" fontId="17" fillId="15" borderId="6" xfId="3" applyFont="1" applyFill="1" applyBorder="1" applyAlignment="1">
      <alignment horizontal="center" vertical="center"/>
    </xf>
    <xf numFmtId="0" fontId="17" fillId="15" borderId="7" xfId="3" applyFont="1" applyFill="1" applyBorder="1" applyAlignment="1">
      <alignment horizontal="center" vertical="center"/>
    </xf>
    <xf numFmtId="0" fontId="19" fillId="15" borderId="53" xfId="3" applyFont="1" applyFill="1" applyBorder="1" applyAlignment="1">
      <alignment horizontal="center" vertical="center"/>
    </xf>
    <xf numFmtId="0" fontId="19" fillId="15" borderId="6" xfId="3" applyFont="1" applyFill="1" applyBorder="1" applyAlignment="1">
      <alignment horizontal="center" vertical="center"/>
    </xf>
    <xf numFmtId="0" fontId="19" fillId="15" borderId="7" xfId="3" applyFont="1" applyFill="1" applyBorder="1" applyAlignment="1">
      <alignment horizontal="center" vertical="center"/>
    </xf>
    <xf numFmtId="0" fontId="20" fillId="3" borderId="53" xfId="3" applyFont="1" applyFill="1" applyBorder="1" applyAlignment="1">
      <alignment horizontal="center" vertical="center" wrapText="1"/>
    </xf>
    <xf numFmtId="0" fontId="20" fillId="3" borderId="6" xfId="3" applyFont="1" applyFill="1" applyBorder="1" applyAlignment="1">
      <alignment horizontal="center" vertical="center" wrapText="1"/>
    </xf>
    <xf numFmtId="0" fontId="20" fillId="3" borderId="7" xfId="3" applyFont="1" applyFill="1" applyBorder="1" applyAlignment="1">
      <alignment horizontal="center" vertical="center" wrapText="1"/>
    </xf>
  </cellXfs>
  <cellStyles count="7">
    <cellStyle name="Moeda 2" xfId="5" xr:uid="{114BC678-9DBB-4A96-98C0-B485FF34BE9D}"/>
    <cellStyle name="Moeda 3" xfId="6" xr:uid="{C87E0118-03F7-47C5-AC6C-893D13A567E2}"/>
    <cellStyle name="Normal" xfId="0" builtinId="0"/>
    <cellStyle name="Normal 2" xfId="3" xr:uid="{32CB9559-FA2D-40F7-B9F1-013DBF259DE9}"/>
    <cellStyle name="Porcentagem" xfId="1" builtinId="5"/>
    <cellStyle name="Porcentagem 6" xfId="4" xr:uid="{67AF00A6-1AD9-4F83-9A4D-40B9D07C9A47}"/>
    <cellStyle name="Vírgula 2" xfId="2" xr:uid="{60C0F879-C847-4744-A5DB-86030C401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E865-BF6E-4031-B5C1-2D6A61FF0760}">
  <dimension ref="A1:X339"/>
  <sheetViews>
    <sheetView showGridLines="0" tabSelected="1" zoomScaleNormal="100" workbookViewId="0">
      <selection activeCell="C7" sqref="C7:J7"/>
    </sheetView>
  </sheetViews>
  <sheetFormatPr defaultRowHeight="15" x14ac:dyDescent="0.25"/>
  <cols>
    <col min="1" max="1" width="35" customWidth="1"/>
    <col min="2" max="2" width="20" customWidth="1"/>
    <col min="3" max="3" width="18.85546875" customWidth="1"/>
    <col min="4" max="4" width="16.28515625" customWidth="1"/>
    <col min="5" max="5" width="17.42578125" customWidth="1"/>
    <col min="6" max="6" width="20" customWidth="1"/>
    <col min="7" max="7" width="16.7109375" customWidth="1"/>
    <col min="8" max="8" width="13.5703125" customWidth="1"/>
    <col min="9" max="9" width="12.85546875" customWidth="1"/>
    <col min="10" max="10" width="14.42578125" customWidth="1"/>
    <col min="11" max="11" width="12.85546875" customWidth="1"/>
    <col min="12" max="12" width="13.28515625" customWidth="1"/>
    <col min="13" max="13" width="22.28515625" customWidth="1"/>
    <col min="14" max="14" width="22.140625" customWidth="1"/>
    <col min="15" max="15" width="12.42578125" customWidth="1"/>
    <col min="16" max="17" width="13.42578125" customWidth="1"/>
    <col min="18" max="18" width="13.85546875" customWidth="1"/>
    <col min="19" max="19" width="14" customWidth="1"/>
    <col min="20" max="20" width="14.28515625" customWidth="1"/>
    <col min="21" max="21" width="13.5703125" customWidth="1"/>
    <col min="22" max="22" width="16" customWidth="1"/>
    <col min="23" max="23" width="13.42578125" customWidth="1"/>
  </cols>
  <sheetData>
    <row r="1" spans="1:13" ht="15.75" x14ac:dyDescent="0.25">
      <c r="A1" s="327" t="s">
        <v>0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</row>
    <row r="2" spans="1:13" ht="16.5" thickBo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thickBot="1" x14ac:dyDescent="0.3">
      <c r="A3" s="321" t="s">
        <v>1</v>
      </c>
      <c r="B3" s="32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6.5" thickBot="1" x14ac:dyDescent="0.3">
      <c r="A4" s="325" t="s">
        <v>8</v>
      </c>
      <c r="B4" s="326"/>
      <c r="C4" s="331" t="s">
        <v>9</v>
      </c>
      <c r="D4" s="335"/>
      <c r="E4" s="335"/>
      <c r="F4" s="335"/>
      <c r="G4" s="335"/>
      <c r="H4" s="335"/>
      <c r="I4" s="335"/>
      <c r="J4" s="335"/>
      <c r="K4" s="1"/>
      <c r="L4" s="1"/>
      <c r="M4" s="1"/>
    </row>
    <row r="5" spans="1:13" ht="15.75" x14ac:dyDescent="0.25">
      <c r="A5" s="3" t="s">
        <v>2</v>
      </c>
      <c r="B5" s="9">
        <v>1369.26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4" t="s">
        <v>3</v>
      </c>
      <c r="B6" s="5">
        <f>B5</f>
        <v>1369.26</v>
      </c>
      <c r="C6" s="1"/>
      <c r="D6" s="1"/>
      <c r="E6" s="1"/>
      <c r="F6" s="1"/>
      <c r="G6" s="1"/>
      <c r="H6" s="1"/>
      <c r="I6" s="1"/>
      <c r="J6" s="1"/>
      <c r="K6" s="10"/>
      <c r="L6" s="1"/>
      <c r="M6" s="1"/>
    </row>
    <row r="7" spans="1:13" ht="15.75" x14ac:dyDescent="0.25">
      <c r="A7" s="4" t="s">
        <v>10</v>
      </c>
      <c r="B7" s="5">
        <f>(B6/220)*125</f>
        <v>777.98863636363637</v>
      </c>
      <c r="C7" s="329" t="s">
        <v>332</v>
      </c>
      <c r="D7" s="330"/>
      <c r="E7" s="330"/>
      <c r="F7" s="330"/>
      <c r="G7" s="330"/>
      <c r="H7" s="330"/>
      <c r="I7" s="330"/>
      <c r="J7" s="331"/>
      <c r="K7" s="280"/>
      <c r="L7" s="11"/>
      <c r="M7" s="1"/>
    </row>
    <row r="8" spans="1:13" ht="15.75" x14ac:dyDescent="0.25">
      <c r="A8" s="4" t="s">
        <v>4</v>
      </c>
      <c r="B8" s="5">
        <v>1110.74</v>
      </c>
      <c r="C8" s="283"/>
      <c r="D8" s="283"/>
      <c r="E8" s="283"/>
      <c r="F8" s="283"/>
      <c r="G8" s="283"/>
      <c r="H8" s="283"/>
      <c r="I8" s="283"/>
      <c r="J8" s="283"/>
      <c r="K8" s="281"/>
      <c r="L8" s="1"/>
      <c r="M8" s="1"/>
    </row>
    <row r="9" spans="1:13" ht="15.75" x14ac:dyDescent="0.25">
      <c r="A9" s="4" t="s">
        <v>11</v>
      </c>
      <c r="B9" s="5">
        <f>(B8/220)*125</f>
        <v>631.10227272727275</v>
      </c>
      <c r="C9" s="329" t="s">
        <v>332</v>
      </c>
      <c r="D9" s="330"/>
      <c r="E9" s="330"/>
      <c r="F9" s="330"/>
      <c r="G9" s="330"/>
      <c r="H9" s="330"/>
      <c r="I9" s="330"/>
      <c r="J9" s="331"/>
      <c r="K9" s="280"/>
      <c r="L9" s="11"/>
      <c r="M9" s="1"/>
    </row>
    <row r="10" spans="1:13" ht="15.75" x14ac:dyDescent="0.25">
      <c r="A10" s="4" t="s">
        <v>5</v>
      </c>
      <c r="B10" s="284">
        <v>2026.73</v>
      </c>
      <c r="C10" s="332" t="s">
        <v>320</v>
      </c>
      <c r="D10" s="333"/>
      <c r="E10" s="333"/>
      <c r="F10" s="333"/>
      <c r="G10" s="333"/>
      <c r="H10" s="333"/>
      <c r="I10" s="333"/>
      <c r="J10" s="334"/>
      <c r="K10" s="282"/>
      <c r="L10" s="12"/>
      <c r="M10" s="12"/>
    </row>
    <row r="11" spans="1:13" ht="15.75" x14ac:dyDescent="0.25">
      <c r="A11" s="4" t="s">
        <v>12</v>
      </c>
      <c r="B11" s="5">
        <f>(2240.1/220)*125</f>
        <v>1272.7840909090908</v>
      </c>
      <c r="C11" s="329" t="s">
        <v>332</v>
      </c>
      <c r="D11" s="330"/>
      <c r="E11" s="330"/>
      <c r="F11" s="330"/>
      <c r="G11" s="330"/>
      <c r="H11" s="330"/>
      <c r="I11" s="330"/>
      <c r="J11" s="331"/>
      <c r="K11" s="280"/>
      <c r="L11" s="11"/>
      <c r="M11" s="1"/>
    </row>
    <row r="12" spans="1:13" ht="16.5" thickBot="1" x14ac:dyDescent="0.3">
      <c r="A12" s="7" t="s">
        <v>7</v>
      </c>
      <c r="B12" s="8">
        <f>B5</f>
        <v>1369.26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5" spans="1:13" ht="25.5" customHeight="1" x14ac:dyDescent="0.25">
      <c r="A15" s="324" t="s">
        <v>13</v>
      </c>
      <c r="B15" s="324"/>
      <c r="C15" s="324"/>
      <c r="D15" s="324"/>
      <c r="E15" s="324"/>
      <c r="F15" s="324"/>
      <c r="G15" s="2"/>
      <c r="H15" s="1"/>
    </row>
    <row r="16" spans="1:13" ht="16.5" thickBot="1" x14ac:dyDescent="0.3">
      <c r="A16" s="1"/>
      <c r="B16" s="1"/>
      <c r="C16" s="1"/>
      <c r="D16" s="1"/>
      <c r="E16" s="1"/>
      <c r="F16" s="1"/>
      <c r="G16" s="1"/>
      <c r="H16" s="1"/>
    </row>
    <row r="17" spans="1:12" ht="16.5" thickBot="1" x14ac:dyDescent="0.3">
      <c r="A17" s="325" t="s">
        <v>14</v>
      </c>
      <c r="B17" s="326"/>
      <c r="C17" s="13"/>
      <c r="D17" s="13"/>
      <c r="E17" s="13"/>
      <c r="F17" s="1"/>
      <c r="G17" s="1"/>
      <c r="H17" s="1"/>
    </row>
    <row r="18" spans="1:12" ht="15.75" x14ac:dyDescent="0.25">
      <c r="A18" s="14" t="s">
        <v>15</v>
      </c>
      <c r="B18" s="15" t="s">
        <v>16</v>
      </c>
      <c r="C18" s="16"/>
      <c r="D18" s="16"/>
      <c r="E18" s="17"/>
      <c r="F18" s="1"/>
      <c r="G18" s="1"/>
      <c r="H18" s="1"/>
    </row>
    <row r="19" spans="1:12" ht="16.5" thickBot="1" x14ac:dyDescent="0.3">
      <c r="A19" s="20" t="s">
        <v>17</v>
      </c>
      <c r="B19" s="8">
        <v>3.85</v>
      </c>
      <c r="C19" s="18"/>
      <c r="D19" s="18"/>
      <c r="E19" s="19"/>
      <c r="F19" s="1"/>
      <c r="G19" s="1"/>
      <c r="H19" s="1"/>
    </row>
    <row r="20" spans="1:12" ht="15.75" x14ac:dyDescent="0.25">
      <c r="A20" s="1"/>
      <c r="B20" s="1"/>
      <c r="C20" s="1"/>
      <c r="D20" s="1"/>
      <c r="E20" s="1"/>
      <c r="F20" s="1"/>
      <c r="G20" s="1"/>
      <c r="H20" s="1"/>
    </row>
    <row r="21" spans="1:12" ht="15.75" x14ac:dyDescent="0.25">
      <c r="A21" s="1"/>
      <c r="B21" s="1"/>
      <c r="C21" s="1"/>
      <c r="D21" s="1"/>
      <c r="E21" s="1"/>
      <c r="F21" s="1"/>
      <c r="G21" s="1"/>
      <c r="H21" s="1"/>
    </row>
    <row r="22" spans="1:12" ht="15.75" x14ac:dyDescent="0.25">
      <c r="A22" s="1"/>
      <c r="B22" s="1"/>
      <c r="C22" s="1"/>
      <c r="D22" s="1"/>
      <c r="E22" s="1"/>
      <c r="F22" s="1"/>
      <c r="G22" s="1"/>
      <c r="H22" s="1"/>
    </row>
    <row r="23" spans="1:12" ht="52.5" customHeight="1" x14ac:dyDescent="0.25">
      <c r="A23" s="336" t="s">
        <v>321</v>
      </c>
      <c r="B23" s="336"/>
      <c r="C23" s="336"/>
      <c r="D23" s="336"/>
      <c r="E23" s="336"/>
      <c r="F23" s="336"/>
      <c r="G23" s="336"/>
      <c r="H23" s="336"/>
    </row>
    <row r="24" spans="1:12" ht="16.5" thickBot="1" x14ac:dyDescent="0.3">
      <c r="A24" s="1"/>
      <c r="B24" s="1"/>
      <c r="C24" s="1"/>
      <c r="D24" s="1"/>
      <c r="E24" s="1"/>
      <c r="F24" s="1"/>
      <c r="G24" s="1"/>
      <c r="H24" s="1"/>
    </row>
    <row r="25" spans="1:12" ht="16.5" thickBot="1" x14ac:dyDescent="0.3">
      <c r="A25" s="321" t="s">
        <v>18</v>
      </c>
      <c r="B25" s="322"/>
      <c r="C25" s="322"/>
      <c r="D25" s="323"/>
      <c r="E25" s="1"/>
      <c r="F25" s="1"/>
      <c r="G25" s="1"/>
      <c r="H25" s="1"/>
    </row>
    <row r="26" spans="1:12" ht="26.25" thickBot="1" x14ac:dyDescent="0.3">
      <c r="A26" s="21" t="s">
        <v>19</v>
      </c>
      <c r="B26" s="22" t="s">
        <v>20</v>
      </c>
      <c r="C26" s="23" t="s">
        <v>21</v>
      </c>
      <c r="D26" s="24" t="s">
        <v>22</v>
      </c>
      <c r="E26" s="1"/>
      <c r="F26" s="1"/>
      <c r="G26" s="1"/>
      <c r="H26" s="1"/>
    </row>
    <row r="27" spans="1:12" ht="16.5" thickBot="1" x14ac:dyDescent="0.3">
      <c r="A27" s="325" t="s">
        <v>8</v>
      </c>
      <c r="B27" s="337"/>
      <c r="C27" s="337"/>
      <c r="D27" s="326"/>
      <c r="E27" s="1"/>
      <c r="F27" s="1"/>
      <c r="G27" s="1"/>
      <c r="H27" s="1"/>
    </row>
    <row r="28" spans="1:12" ht="29.25" thickBot="1" x14ac:dyDescent="0.3">
      <c r="A28" s="31" t="s">
        <v>19</v>
      </c>
      <c r="B28" s="32" t="s">
        <v>23</v>
      </c>
      <c r="C28" s="33" t="s">
        <v>21</v>
      </c>
      <c r="D28" s="34" t="s">
        <v>22</v>
      </c>
      <c r="E28" s="1"/>
      <c r="F28" s="1"/>
      <c r="G28" s="1"/>
      <c r="H28" s="1"/>
    </row>
    <row r="29" spans="1:12" ht="15.75" x14ac:dyDescent="0.25">
      <c r="A29" s="35" t="s">
        <v>2</v>
      </c>
      <c r="B29" s="36">
        <v>496.85</v>
      </c>
      <c r="C29" s="26">
        <v>22</v>
      </c>
      <c r="D29" s="37">
        <f>B29</f>
        <v>496.85</v>
      </c>
      <c r="E29" s="342" t="s">
        <v>24</v>
      </c>
      <c r="F29" s="343"/>
      <c r="G29" s="343"/>
      <c r="H29" s="343"/>
      <c r="I29" s="343"/>
      <c r="J29" s="343"/>
      <c r="K29" s="343"/>
      <c r="L29" s="343"/>
    </row>
    <row r="30" spans="1:12" ht="15.75" x14ac:dyDescent="0.25">
      <c r="A30" s="38" t="s">
        <v>3</v>
      </c>
      <c r="B30" s="28">
        <f>B29</f>
        <v>496.85</v>
      </c>
      <c r="C30" s="29">
        <v>22</v>
      </c>
      <c r="D30" s="39">
        <f t="shared" ref="D30:D36" si="0">B30</f>
        <v>496.85</v>
      </c>
      <c r="E30" s="1"/>
      <c r="F30" s="1"/>
      <c r="G30" s="1"/>
      <c r="H30" s="1"/>
    </row>
    <row r="31" spans="1:12" ht="15.75" x14ac:dyDescent="0.25">
      <c r="A31" s="38" t="s">
        <v>10</v>
      </c>
      <c r="B31" s="28">
        <v>314.13</v>
      </c>
      <c r="C31" s="29">
        <v>22</v>
      </c>
      <c r="D31" s="39">
        <f t="shared" si="0"/>
        <v>314.13</v>
      </c>
      <c r="E31" s="1"/>
      <c r="F31" s="1"/>
      <c r="G31" s="1"/>
      <c r="H31" s="1"/>
    </row>
    <row r="32" spans="1:12" ht="16.5" thickBot="1" x14ac:dyDescent="0.3">
      <c r="A32" s="38" t="s">
        <v>4</v>
      </c>
      <c r="B32" s="28">
        <f>B29</f>
        <v>496.85</v>
      </c>
      <c r="C32" s="29">
        <v>22</v>
      </c>
      <c r="D32" s="39">
        <f t="shared" si="0"/>
        <v>496.85</v>
      </c>
      <c r="E32" s="1"/>
      <c r="F32" s="1"/>
      <c r="G32" s="1"/>
      <c r="H32" s="1"/>
    </row>
    <row r="33" spans="1:8" ht="15.75" x14ac:dyDescent="0.25">
      <c r="A33" s="38" t="s">
        <v>11</v>
      </c>
      <c r="B33" s="28">
        <f>B31</f>
        <v>314.13</v>
      </c>
      <c r="C33" s="29">
        <v>22</v>
      </c>
      <c r="D33" s="39">
        <f t="shared" si="0"/>
        <v>314.13</v>
      </c>
      <c r="E33" s="1"/>
      <c r="F33" s="1"/>
      <c r="G33" s="1"/>
      <c r="H33" s="1"/>
    </row>
    <row r="34" spans="1:8" ht="15.75" x14ac:dyDescent="0.25">
      <c r="A34" s="38" t="s">
        <v>5</v>
      </c>
      <c r="B34" s="279">
        <v>349.91</v>
      </c>
      <c r="C34" s="29">
        <v>22</v>
      </c>
      <c r="D34" s="39">
        <f t="shared" si="0"/>
        <v>349.91</v>
      </c>
      <c r="E34" s="1"/>
      <c r="F34" s="1"/>
      <c r="G34" s="1"/>
      <c r="H34" s="1"/>
    </row>
    <row r="35" spans="1:8" ht="15.75" x14ac:dyDescent="0.25">
      <c r="A35" s="38" t="s">
        <v>12</v>
      </c>
      <c r="B35" s="28">
        <f>B31</f>
        <v>314.13</v>
      </c>
      <c r="C35" s="29">
        <v>22</v>
      </c>
      <c r="D35" s="39">
        <f t="shared" si="0"/>
        <v>314.13</v>
      </c>
      <c r="E35" s="1"/>
      <c r="F35" s="1"/>
      <c r="G35" s="1"/>
      <c r="H35" s="1"/>
    </row>
    <row r="36" spans="1:8" ht="15.75" x14ac:dyDescent="0.25">
      <c r="A36" s="38" t="s">
        <v>7</v>
      </c>
      <c r="B36" s="28">
        <f>B29</f>
        <v>496.85</v>
      </c>
      <c r="C36" s="29">
        <v>22</v>
      </c>
      <c r="D36" s="39">
        <f t="shared" si="0"/>
        <v>496.85</v>
      </c>
      <c r="E36" s="1"/>
      <c r="F36" s="1"/>
      <c r="G36" s="1"/>
      <c r="H36" s="1"/>
    </row>
    <row r="37" spans="1:8" ht="29.25" customHeight="1" thickBot="1" x14ac:dyDescent="0.3">
      <c r="A37" s="1"/>
      <c r="B37" s="1"/>
      <c r="C37" s="1"/>
      <c r="D37" s="1"/>
      <c r="E37" s="1"/>
      <c r="F37" s="1"/>
      <c r="G37" s="1"/>
      <c r="H37" s="1"/>
    </row>
    <row r="38" spans="1:8" ht="16.5" thickBot="1" x14ac:dyDescent="0.3">
      <c r="A38" s="321" t="s">
        <v>25</v>
      </c>
      <c r="B38" s="322"/>
      <c r="C38" s="322"/>
      <c r="D38" s="323"/>
      <c r="E38" s="1"/>
      <c r="F38" s="1"/>
      <c r="G38" s="1"/>
      <c r="H38" s="1"/>
    </row>
    <row r="39" spans="1:8" ht="16.5" thickBot="1" x14ac:dyDescent="0.3">
      <c r="A39" s="14" t="s">
        <v>19</v>
      </c>
      <c r="B39" s="40" t="s">
        <v>26</v>
      </c>
      <c r="C39" s="40" t="s">
        <v>27</v>
      </c>
      <c r="D39" s="41" t="s">
        <v>28</v>
      </c>
      <c r="E39" s="1"/>
      <c r="F39" s="1"/>
      <c r="G39" s="1"/>
      <c r="H39" s="1"/>
    </row>
    <row r="40" spans="1:8" ht="16.5" thickBot="1" x14ac:dyDescent="0.3">
      <c r="A40" s="325" t="s">
        <v>8</v>
      </c>
      <c r="B40" s="337"/>
      <c r="C40" s="337"/>
      <c r="D40" s="326"/>
      <c r="E40" s="1"/>
      <c r="F40" s="1"/>
      <c r="G40" s="1"/>
      <c r="H40" s="1"/>
    </row>
    <row r="41" spans="1:8" ht="15.75" x14ac:dyDescent="0.25">
      <c r="A41" s="3" t="s">
        <v>2</v>
      </c>
      <c r="B41" s="42">
        <f t="shared" ref="B41:B48" si="1">D29</f>
        <v>496.85</v>
      </c>
      <c r="C41" s="45">
        <v>0.01</v>
      </c>
      <c r="D41" s="43">
        <f>B41*C41</f>
        <v>4.9685000000000006</v>
      </c>
      <c r="E41" s="1"/>
      <c r="F41" s="1"/>
      <c r="G41" s="1"/>
      <c r="H41" s="1"/>
    </row>
    <row r="42" spans="1:8" ht="15.75" x14ac:dyDescent="0.25">
      <c r="A42" s="4" t="s">
        <v>3</v>
      </c>
      <c r="B42" s="36">
        <f t="shared" si="1"/>
        <v>496.85</v>
      </c>
      <c r="C42" s="46">
        <f>C41</f>
        <v>0.01</v>
      </c>
      <c r="D42" s="27">
        <f t="shared" ref="D42:D48" si="2">B42*C42</f>
        <v>4.9685000000000006</v>
      </c>
      <c r="E42" s="1"/>
      <c r="F42" s="1"/>
      <c r="G42" s="1"/>
      <c r="H42" s="1"/>
    </row>
    <row r="43" spans="1:8" ht="15.75" x14ac:dyDescent="0.25">
      <c r="A43" s="4" t="s">
        <v>10</v>
      </c>
      <c r="B43" s="36">
        <f t="shared" si="1"/>
        <v>314.13</v>
      </c>
      <c r="C43" s="46">
        <f>C41</f>
        <v>0.01</v>
      </c>
      <c r="D43" s="27">
        <f t="shared" si="2"/>
        <v>3.1413000000000002</v>
      </c>
      <c r="E43" s="1"/>
      <c r="F43" s="1"/>
      <c r="G43" s="1"/>
      <c r="H43" s="1"/>
    </row>
    <row r="44" spans="1:8" ht="15.75" x14ac:dyDescent="0.25">
      <c r="A44" s="4" t="s">
        <v>4</v>
      </c>
      <c r="B44" s="36">
        <f t="shared" si="1"/>
        <v>496.85</v>
      </c>
      <c r="C44" s="46">
        <f>C41</f>
        <v>0.01</v>
      </c>
      <c r="D44" s="27">
        <f t="shared" si="2"/>
        <v>4.9685000000000006</v>
      </c>
      <c r="E44" s="1"/>
      <c r="F44" s="1"/>
      <c r="G44" s="1"/>
      <c r="H44" s="1"/>
    </row>
    <row r="45" spans="1:8" ht="15.75" x14ac:dyDescent="0.25">
      <c r="A45" s="4" t="s">
        <v>11</v>
      </c>
      <c r="B45" s="36">
        <f t="shared" si="1"/>
        <v>314.13</v>
      </c>
      <c r="C45" s="46">
        <f>C41</f>
        <v>0.01</v>
      </c>
      <c r="D45" s="27">
        <f t="shared" si="2"/>
        <v>3.1413000000000002</v>
      </c>
      <c r="E45" s="1"/>
      <c r="F45" s="1"/>
      <c r="G45" s="1"/>
      <c r="H45" s="1"/>
    </row>
    <row r="46" spans="1:8" ht="16.5" thickBot="1" x14ac:dyDescent="0.3">
      <c r="A46" s="4" t="s">
        <v>5</v>
      </c>
      <c r="B46" s="36">
        <f t="shared" si="1"/>
        <v>349.91</v>
      </c>
      <c r="C46" s="287"/>
      <c r="D46" s="27">
        <f t="shared" si="2"/>
        <v>0</v>
      </c>
      <c r="E46" s="1"/>
      <c r="F46" s="1"/>
      <c r="G46" s="1"/>
      <c r="H46" s="1"/>
    </row>
    <row r="47" spans="1:8" ht="15.75" x14ac:dyDescent="0.25">
      <c r="A47" s="4" t="s">
        <v>12</v>
      </c>
      <c r="B47" s="36">
        <f t="shared" si="1"/>
        <v>314.13</v>
      </c>
      <c r="C47" s="46">
        <f>C41</f>
        <v>0.01</v>
      </c>
      <c r="D47" s="27">
        <f t="shared" si="2"/>
        <v>3.1413000000000002</v>
      </c>
      <c r="E47" s="1"/>
      <c r="F47" s="1"/>
      <c r="G47" s="1"/>
      <c r="H47" s="1"/>
    </row>
    <row r="48" spans="1:8" ht="16.5" thickBot="1" x14ac:dyDescent="0.3">
      <c r="A48" s="7" t="s">
        <v>7</v>
      </c>
      <c r="B48" s="47">
        <f t="shared" si="1"/>
        <v>496.85</v>
      </c>
      <c r="C48" s="48">
        <f>C41</f>
        <v>0.01</v>
      </c>
      <c r="D48" s="49">
        <f t="shared" si="2"/>
        <v>4.9685000000000006</v>
      </c>
      <c r="E48" s="1"/>
      <c r="F48" s="1"/>
      <c r="G48" s="1"/>
      <c r="H48" s="1"/>
    </row>
    <row r="49" spans="1:11" ht="40.5" customHeight="1" thickBot="1" x14ac:dyDescent="0.3">
      <c r="A49" s="1"/>
      <c r="B49" s="1"/>
      <c r="C49" s="1"/>
      <c r="D49" s="1"/>
      <c r="E49" s="1"/>
      <c r="F49" s="1"/>
      <c r="G49" s="1"/>
      <c r="H49" s="1"/>
    </row>
    <row r="50" spans="1:11" ht="16.5" thickBot="1" x14ac:dyDescent="0.3">
      <c r="A50" s="321" t="s">
        <v>29</v>
      </c>
      <c r="B50" s="322"/>
      <c r="C50" s="322"/>
      <c r="D50" s="323"/>
      <c r="E50" s="1"/>
      <c r="F50" s="1"/>
      <c r="G50" s="1"/>
      <c r="H50" s="1"/>
    </row>
    <row r="51" spans="1:11" ht="16.5" thickBot="1" x14ac:dyDescent="0.3">
      <c r="A51" s="14" t="s">
        <v>19</v>
      </c>
      <c r="B51" s="40" t="s">
        <v>30</v>
      </c>
      <c r="C51" s="40" t="s">
        <v>28</v>
      </c>
      <c r="D51" s="41" t="s">
        <v>31</v>
      </c>
      <c r="E51" s="1"/>
      <c r="F51" s="1"/>
      <c r="G51" s="1"/>
      <c r="H51" s="1"/>
    </row>
    <row r="52" spans="1:11" ht="16.5" thickBot="1" x14ac:dyDescent="0.3">
      <c r="A52" s="325" t="s">
        <v>8</v>
      </c>
      <c r="B52" s="337"/>
      <c r="C52" s="337"/>
      <c r="D52" s="326"/>
      <c r="E52" s="1"/>
      <c r="F52" s="1"/>
      <c r="G52" s="1"/>
      <c r="H52" s="2"/>
    </row>
    <row r="53" spans="1:11" ht="15.75" x14ac:dyDescent="0.25">
      <c r="A53" s="25" t="s">
        <v>2</v>
      </c>
      <c r="B53" s="36">
        <f t="shared" ref="B53:B60" si="3">D29</f>
        <v>496.85</v>
      </c>
      <c r="C53" s="36">
        <f t="shared" ref="C53:C60" si="4">D41</f>
        <v>4.9685000000000006</v>
      </c>
      <c r="D53" s="27">
        <f>B53-C53</f>
        <v>491.88150000000002</v>
      </c>
      <c r="E53" s="1"/>
      <c r="F53" s="1"/>
      <c r="G53" s="1"/>
      <c r="H53" s="2"/>
    </row>
    <row r="54" spans="1:11" ht="15.75" x14ac:dyDescent="0.25">
      <c r="A54" s="4" t="s">
        <v>3</v>
      </c>
      <c r="B54" s="36">
        <f t="shared" si="3"/>
        <v>496.85</v>
      </c>
      <c r="C54" s="36">
        <f t="shared" si="4"/>
        <v>4.9685000000000006</v>
      </c>
      <c r="D54" s="27">
        <f t="shared" ref="D54:D60" si="5">B54-C54</f>
        <v>491.88150000000002</v>
      </c>
      <c r="E54" s="1"/>
      <c r="F54" s="1"/>
      <c r="G54" s="1"/>
      <c r="H54" s="2"/>
    </row>
    <row r="55" spans="1:11" ht="15.75" x14ac:dyDescent="0.25">
      <c r="A55" s="4" t="s">
        <v>10</v>
      </c>
      <c r="B55" s="36">
        <f t="shared" si="3"/>
        <v>314.13</v>
      </c>
      <c r="C55" s="36">
        <f t="shared" si="4"/>
        <v>3.1413000000000002</v>
      </c>
      <c r="D55" s="27">
        <f t="shared" si="5"/>
        <v>310.98869999999999</v>
      </c>
      <c r="E55" s="1"/>
      <c r="F55" s="1"/>
      <c r="G55" s="1"/>
      <c r="H55" s="2"/>
    </row>
    <row r="56" spans="1:11" ht="15.75" x14ac:dyDescent="0.25">
      <c r="A56" s="4" t="s">
        <v>4</v>
      </c>
      <c r="B56" s="36">
        <f t="shared" si="3"/>
        <v>496.85</v>
      </c>
      <c r="C56" s="36">
        <f t="shared" si="4"/>
        <v>4.9685000000000006</v>
      </c>
      <c r="D56" s="27">
        <f t="shared" si="5"/>
        <v>491.88150000000002</v>
      </c>
      <c r="E56" s="1"/>
      <c r="F56" s="1"/>
      <c r="G56" s="1"/>
      <c r="H56" s="2"/>
    </row>
    <row r="57" spans="1:11" ht="15.75" x14ac:dyDescent="0.25">
      <c r="A57" s="4" t="s">
        <v>11</v>
      </c>
      <c r="B57" s="36">
        <f t="shared" si="3"/>
        <v>314.13</v>
      </c>
      <c r="C57" s="36">
        <f t="shared" si="4"/>
        <v>3.1413000000000002</v>
      </c>
      <c r="D57" s="27">
        <f t="shared" si="5"/>
        <v>310.98869999999999</v>
      </c>
      <c r="E57" s="1"/>
      <c r="F57" s="1"/>
      <c r="G57" s="1"/>
      <c r="H57" s="2"/>
    </row>
    <row r="58" spans="1:11" ht="15.75" x14ac:dyDescent="0.25">
      <c r="A58" s="4" t="s">
        <v>5</v>
      </c>
      <c r="B58" s="278">
        <f t="shared" si="3"/>
        <v>349.91</v>
      </c>
      <c r="C58" s="36">
        <f t="shared" si="4"/>
        <v>0</v>
      </c>
      <c r="D58" s="27">
        <f t="shared" si="5"/>
        <v>349.91</v>
      </c>
      <c r="E58" s="1"/>
      <c r="F58" s="1"/>
      <c r="G58" s="1"/>
      <c r="H58" s="2"/>
    </row>
    <row r="59" spans="1:11" ht="15.75" x14ac:dyDescent="0.25">
      <c r="A59" s="4" t="s">
        <v>12</v>
      </c>
      <c r="B59" s="36">
        <f t="shared" si="3"/>
        <v>314.13</v>
      </c>
      <c r="C59" s="36">
        <f t="shared" si="4"/>
        <v>3.1413000000000002</v>
      </c>
      <c r="D59" s="27">
        <f t="shared" si="5"/>
        <v>310.98869999999999</v>
      </c>
      <c r="E59" s="1"/>
      <c r="F59" s="1"/>
      <c r="G59" s="1"/>
      <c r="H59" s="2"/>
    </row>
    <row r="60" spans="1:11" ht="16.5" thickBot="1" x14ac:dyDescent="0.3">
      <c r="A60" s="7" t="s">
        <v>7</v>
      </c>
      <c r="B60" s="47">
        <f t="shared" si="3"/>
        <v>496.85</v>
      </c>
      <c r="C60" s="47">
        <f t="shared" si="4"/>
        <v>4.9685000000000006</v>
      </c>
      <c r="D60" s="49">
        <f t="shared" si="5"/>
        <v>491.88150000000002</v>
      </c>
      <c r="E60" s="1"/>
      <c r="F60" s="1"/>
      <c r="G60" s="1"/>
      <c r="H60" s="1"/>
    </row>
    <row r="61" spans="1:11" ht="15.75" x14ac:dyDescent="0.25">
      <c r="A61" s="1"/>
      <c r="B61" s="1"/>
      <c r="C61" s="1"/>
      <c r="D61" s="1"/>
      <c r="E61" s="1"/>
      <c r="F61" s="1"/>
      <c r="G61" s="1"/>
      <c r="H61" s="1"/>
    </row>
    <row r="62" spans="1:11" ht="45.75" customHeight="1" x14ac:dyDescent="0.25">
      <c r="A62" s="338" t="s">
        <v>317</v>
      </c>
      <c r="B62" s="338"/>
      <c r="C62" s="338"/>
      <c r="D62" s="338"/>
      <c r="E62" s="338"/>
      <c r="F62" s="338"/>
      <c r="G62" s="338"/>
      <c r="H62" s="338"/>
      <c r="I62" s="338"/>
      <c r="J62" s="338"/>
      <c r="K62" s="338"/>
    </row>
    <row r="63" spans="1:11" ht="16.5" thickBot="1" x14ac:dyDescent="0.3">
      <c r="A63" s="1"/>
      <c r="B63" s="1"/>
      <c r="C63" s="1"/>
      <c r="D63" s="1"/>
      <c r="E63" s="1"/>
      <c r="F63" s="1"/>
      <c r="G63" s="1"/>
      <c r="H63" s="1"/>
    </row>
    <row r="64" spans="1:11" ht="16.5" thickBot="1" x14ac:dyDescent="0.3">
      <c r="A64" s="321" t="s">
        <v>32</v>
      </c>
      <c r="B64" s="322"/>
      <c r="C64" s="322"/>
      <c r="D64" s="323"/>
      <c r="E64" s="1"/>
      <c r="F64" s="1"/>
      <c r="G64" s="1"/>
      <c r="H64" s="1"/>
    </row>
    <row r="65" spans="1:9" ht="16.5" thickBot="1" x14ac:dyDescent="0.3">
      <c r="A65" s="339" t="s">
        <v>19</v>
      </c>
      <c r="B65" s="340"/>
      <c r="C65" s="341"/>
      <c r="D65" s="41" t="s">
        <v>28</v>
      </c>
      <c r="E65" s="1"/>
      <c r="F65" s="1"/>
      <c r="G65" s="1"/>
      <c r="H65" s="1"/>
    </row>
    <row r="66" spans="1:9" ht="16.5" thickBot="1" x14ac:dyDescent="0.3">
      <c r="A66" s="325" t="s">
        <v>8</v>
      </c>
      <c r="B66" s="337"/>
      <c r="C66" s="337"/>
      <c r="D66" s="326"/>
      <c r="E66" s="1"/>
      <c r="F66" s="1"/>
      <c r="G66" s="1"/>
      <c r="H66" s="2"/>
    </row>
    <row r="67" spans="1:9" ht="15.75" x14ac:dyDescent="0.25">
      <c r="A67" s="344" t="s">
        <v>2</v>
      </c>
      <c r="B67" s="345"/>
      <c r="C67" s="346"/>
      <c r="D67" s="43">
        <v>21.88</v>
      </c>
      <c r="E67" s="1"/>
      <c r="F67" s="1"/>
      <c r="G67" s="1"/>
      <c r="H67" s="2"/>
    </row>
    <row r="68" spans="1:9" ht="15.75" x14ac:dyDescent="0.25">
      <c r="A68" s="347" t="s">
        <v>3</v>
      </c>
      <c r="B68" s="348"/>
      <c r="C68" s="349"/>
      <c r="D68" s="30">
        <f>D67</f>
        <v>21.88</v>
      </c>
      <c r="E68" s="1"/>
      <c r="F68" s="1"/>
      <c r="G68" s="1"/>
      <c r="H68" s="2"/>
    </row>
    <row r="69" spans="1:9" ht="15.75" x14ac:dyDescent="0.25">
      <c r="A69" s="347" t="s">
        <v>10</v>
      </c>
      <c r="B69" s="348"/>
      <c r="C69" s="349"/>
      <c r="D69" s="30">
        <f>D67</f>
        <v>21.88</v>
      </c>
      <c r="E69" s="1"/>
      <c r="F69" s="1"/>
      <c r="G69" s="1"/>
      <c r="H69" s="2"/>
    </row>
    <row r="70" spans="1:9" ht="15.75" x14ac:dyDescent="0.25">
      <c r="A70" s="347" t="s">
        <v>4</v>
      </c>
      <c r="B70" s="348"/>
      <c r="C70" s="349"/>
      <c r="D70" s="30">
        <f>D67</f>
        <v>21.88</v>
      </c>
      <c r="E70" s="1"/>
      <c r="F70" s="1"/>
      <c r="G70" s="1"/>
      <c r="H70" s="2"/>
    </row>
    <row r="71" spans="1:9" ht="15.75" x14ac:dyDescent="0.25">
      <c r="A71" s="347" t="s">
        <v>11</v>
      </c>
      <c r="B71" s="348"/>
      <c r="C71" s="349"/>
      <c r="D71" s="30">
        <f>D67</f>
        <v>21.88</v>
      </c>
      <c r="E71" s="1"/>
      <c r="F71" s="1"/>
      <c r="G71" s="1"/>
      <c r="H71" s="2"/>
    </row>
    <row r="72" spans="1:9" ht="15.75" x14ac:dyDescent="0.25">
      <c r="A72" s="347" t="s">
        <v>5</v>
      </c>
      <c r="B72" s="348"/>
      <c r="C72" s="349"/>
      <c r="D72" s="286"/>
      <c r="E72" s="1"/>
      <c r="F72" s="1"/>
      <c r="G72" s="1"/>
      <c r="H72" s="2"/>
    </row>
    <row r="73" spans="1:9" ht="16.5" thickBot="1" x14ac:dyDescent="0.3">
      <c r="A73" s="347" t="s">
        <v>12</v>
      </c>
      <c r="B73" s="348"/>
      <c r="C73" s="349"/>
      <c r="D73" s="30">
        <f>D67</f>
        <v>21.88</v>
      </c>
      <c r="E73" s="1"/>
      <c r="F73" s="1"/>
      <c r="G73" s="1"/>
      <c r="H73" s="2"/>
    </row>
    <row r="74" spans="1:9" ht="16.5" thickBot="1" x14ac:dyDescent="0.3">
      <c r="A74" s="350" t="s">
        <v>7</v>
      </c>
      <c r="B74" s="351"/>
      <c r="C74" s="351"/>
      <c r="D74" s="44">
        <f>D67</f>
        <v>21.88</v>
      </c>
      <c r="E74" s="1"/>
      <c r="F74" s="1"/>
      <c r="G74" s="1"/>
      <c r="H74" s="1"/>
    </row>
    <row r="75" spans="1:9" ht="41.2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9" ht="66" customHeight="1" x14ac:dyDescent="0.25">
      <c r="A76" s="352" t="s">
        <v>333</v>
      </c>
      <c r="B76" s="352"/>
      <c r="C76" s="352"/>
      <c r="D76" s="352"/>
      <c r="E76" s="352"/>
      <c r="F76" s="352"/>
      <c r="G76" s="352"/>
      <c r="H76" s="352"/>
      <c r="I76" s="352"/>
    </row>
    <row r="77" spans="1:9" ht="16.5" thickBot="1" x14ac:dyDescent="0.3">
      <c r="A77" s="1"/>
      <c r="B77" s="1"/>
      <c r="C77" s="1"/>
      <c r="D77" s="1"/>
      <c r="E77" s="1"/>
      <c r="F77" s="1"/>
      <c r="G77" s="1"/>
      <c r="H77" s="1"/>
    </row>
    <row r="78" spans="1:9" ht="16.5" thickBot="1" x14ac:dyDescent="0.3">
      <c r="A78" s="321" t="s">
        <v>33</v>
      </c>
      <c r="B78" s="322"/>
      <c r="C78" s="322"/>
      <c r="D78" s="323"/>
      <c r="E78" s="1"/>
      <c r="F78" s="1"/>
      <c r="G78" s="1"/>
      <c r="H78" s="1"/>
    </row>
    <row r="79" spans="1:9" ht="16.5" thickBot="1" x14ac:dyDescent="0.3">
      <c r="A79" s="339" t="s">
        <v>19</v>
      </c>
      <c r="B79" s="340"/>
      <c r="C79" s="341"/>
      <c r="D79" s="41" t="s">
        <v>28</v>
      </c>
      <c r="E79" s="1"/>
      <c r="F79" s="1"/>
      <c r="G79" s="1"/>
      <c r="H79" s="1"/>
    </row>
    <row r="80" spans="1:9" ht="16.5" thickBot="1" x14ac:dyDescent="0.3">
      <c r="A80" s="325" t="s">
        <v>8</v>
      </c>
      <c r="B80" s="337"/>
      <c r="C80" s="337"/>
      <c r="D80" s="326"/>
      <c r="E80" s="1"/>
      <c r="F80" s="1"/>
      <c r="G80" s="1"/>
      <c r="H80" s="11"/>
    </row>
    <row r="81" spans="1:10" ht="15.75" x14ac:dyDescent="0.25">
      <c r="A81" s="344" t="s">
        <v>2</v>
      </c>
      <c r="B81" s="345"/>
      <c r="C81" s="346"/>
      <c r="D81" s="43">
        <v>1.1200000000000001</v>
      </c>
      <c r="E81" s="1"/>
      <c r="F81" s="1"/>
      <c r="G81" s="1"/>
      <c r="H81" s="11"/>
    </row>
    <row r="82" spans="1:10" ht="15.75" x14ac:dyDescent="0.25">
      <c r="A82" s="347" t="s">
        <v>3</v>
      </c>
      <c r="B82" s="348"/>
      <c r="C82" s="349"/>
      <c r="D82" s="30">
        <f>D81</f>
        <v>1.1200000000000001</v>
      </c>
      <c r="E82" s="1"/>
      <c r="F82" s="1"/>
      <c r="G82" s="1"/>
      <c r="H82" s="11"/>
    </row>
    <row r="83" spans="1:10" ht="15.75" x14ac:dyDescent="0.25">
      <c r="A83" s="347" t="s">
        <v>10</v>
      </c>
      <c r="B83" s="348"/>
      <c r="C83" s="349"/>
      <c r="D83" s="30">
        <f>D81</f>
        <v>1.1200000000000001</v>
      </c>
      <c r="E83" s="1"/>
      <c r="F83" s="1"/>
      <c r="G83" s="1"/>
      <c r="H83" s="11"/>
    </row>
    <row r="84" spans="1:10" ht="15.75" x14ac:dyDescent="0.25">
      <c r="A84" s="347" t="s">
        <v>4</v>
      </c>
      <c r="B84" s="348"/>
      <c r="C84" s="349"/>
      <c r="D84" s="30">
        <f>D81</f>
        <v>1.1200000000000001</v>
      </c>
      <c r="E84" s="1"/>
      <c r="F84" s="1"/>
      <c r="G84" s="1"/>
      <c r="H84" s="11"/>
    </row>
    <row r="85" spans="1:10" ht="16.5" thickBot="1" x14ac:dyDescent="0.3">
      <c r="A85" s="347" t="s">
        <v>11</v>
      </c>
      <c r="B85" s="348"/>
      <c r="C85" s="349"/>
      <c r="D85" s="30">
        <f>D81</f>
        <v>1.1200000000000001</v>
      </c>
      <c r="E85" s="1"/>
      <c r="F85" s="1"/>
      <c r="G85" s="1"/>
      <c r="H85" s="11"/>
    </row>
    <row r="86" spans="1:10" ht="15.75" x14ac:dyDescent="0.25">
      <c r="A86" s="347" t="s">
        <v>5</v>
      </c>
      <c r="B86" s="348"/>
      <c r="C86" s="349"/>
      <c r="D86" s="286"/>
      <c r="E86" s="1"/>
      <c r="F86" s="1"/>
      <c r="G86" s="1"/>
      <c r="H86" s="11"/>
    </row>
    <row r="87" spans="1:10" ht="15.75" x14ac:dyDescent="0.25">
      <c r="A87" s="347" t="s">
        <v>12</v>
      </c>
      <c r="B87" s="348"/>
      <c r="C87" s="349"/>
      <c r="D87" s="30">
        <f>D81</f>
        <v>1.1200000000000001</v>
      </c>
      <c r="E87" s="1"/>
      <c r="F87" s="1"/>
      <c r="G87" s="1"/>
      <c r="H87" s="1"/>
    </row>
    <row r="88" spans="1:10" ht="16.5" thickBot="1" x14ac:dyDescent="0.3">
      <c r="A88" s="353" t="s">
        <v>7</v>
      </c>
      <c r="B88" s="354"/>
      <c r="C88" s="355"/>
      <c r="D88" s="44">
        <f>D81</f>
        <v>1.1200000000000001</v>
      </c>
      <c r="E88" s="1"/>
      <c r="F88" s="1"/>
      <c r="G88" s="1"/>
      <c r="H88" s="1"/>
    </row>
    <row r="90" spans="1:10" ht="15.75" thickBot="1" x14ac:dyDescent="0.3"/>
    <row r="91" spans="1:10" ht="16.5" thickBot="1" x14ac:dyDescent="0.3">
      <c r="A91" s="356" t="s">
        <v>34</v>
      </c>
      <c r="B91" s="357"/>
      <c r="C91" s="357"/>
      <c r="D91" s="358"/>
      <c r="E91" s="50"/>
      <c r="F91" s="1"/>
      <c r="G91" s="1"/>
      <c r="H91" s="1"/>
      <c r="I91" s="1"/>
      <c r="J91" s="1"/>
    </row>
    <row r="92" spans="1:10" ht="32.25" thickBot="1" x14ac:dyDescent="0.3">
      <c r="A92" s="51" t="s">
        <v>35</v>
      </c>
      <c r="B92" s="52" t="s">
        <v>36</v>
      </c>
      <c r="C92" s="52" t="s">
        <v>37</v>
      </c>
      <c r="D92" s="53" t="s">
        <v>38</v>
      </c>
      <c r="E92" s="1"/>
      <c r="F92" s="1"/>
      <c r="G92" s="1"/>
      <c r="H92" s="1"/>
      <c r="I92" s="1"/>
      <c r="J92" s="1"/>
    </row>
    <row r="93" spans="1:10" ht="16.5" thickBot="1" x14ac:dyDescent="0.3">
      <c r="A93" s="359" t="s">
        <v>330</v>
      </c>
      <c r="B93" s="360"/>
      <c r="C93" s="360"/>
      <c r="D93" s="361"/>
      <c r="E93" s="1"/>
      <c r="F93" s="1"/>
      <c r="G93" s="1"/>
      <c r="H93" s="1"/>
      <c r="I93" s="1"/>
      <c r="J93" s="1"/>
    </row>
    <row r="94" spans="1:10" ht="31.5" x14ac:dyDescent="0.25">
      <c r="A94" s="54" t="s">
        <v>39</v>
      </c>
      <c r="B94" s="55">
        <v>2</v>
      </c>
      <c r="C94" s="56">
        <v>31.77</v>
      </c>
      <c r="D94" s="57">
        <f>C94*B94</f>
        <v>63.54</v>
      </c>
      <c r="E94" s="1"/>
      <c r="F94" s="1"/>
      <c r="G94" s="1"/>
      <c r="H94" s="1"/>
      <c r="I94" s="1"/>
      <c r="J94" s="1"/>
    </row>
    <row r="95" spans="1:10" ht="31.5" x14ac:dyDescent="0.25">
      <c r="A95" s="58" t="s">
        <v>40</v>
      </c>
      <c r="B95" s="59">
        <v>4</v>
      </c>
      <c r="C95" s="60">
        <v>36.15</v>
      </c>
      <c r="D95" s="61">
        <f>C95*B95</f>
        <v>144.6</v>
      </c>
      <c r="E95" s="1"/>
      <c r="F95" s="1"/>
      <c r="G95" s="1"/>
      <c r="H95" s="1"/>
      <c r="I95" s="1"/>
      <c r="J95" s="1"/>
    </row>
    <row r="96" spans="1:10" ht="52.5" customHeight="1" x14ac:dyDescent="0.25">
      <c r="A96" s="58" t="s">
        <v>41</v>
      </c>
      <c r="B96" s="59">
        <v>4</v>
      </c>
      <c r="C96" s="60">
        <v>29.36</v>
      </c>
      <c r="D96" s="61">
        <f t="shared" ref="D96:D100" si="6">C96*B96</f>
        <v>117.44</v>
      </c>
      <c r="E96" s="1"/>
      <c r="F96" s="1"/>
      <c r="G96" s="1"/>
      <c r="H96" s="1"/>
      <c r="I96" s="1"/>
      <c r="J96" s="1"/>
    </row>
    <row r="97" spans="1:10" ht="47.25" x14ac:dyDescent="0.25">
      <c r="A97" s="58" t="s">
        <v>42</v>
      </c>
      <c r="B97" s="59">
        <v>4</v>
      </c>
      <c r="C97" s="60">
        <v>33.049999999999997</v>
      </c>
      <c r="D97" s="61">
        <f t="shared" si="6"/>
        <v>132.19999999999999</v>
      </c>
      <c r="E97" s="1"/>
      <c r="F97" s="1"/>
      <c r="G97" s="1"/>
      <c r="H97" s="1"/>
      <c r="I97" s="1"/>
      <c r="J97" s="1"/>
    </row>
    <row r="98" spans="1:10" ht="31.5" x14ac:dyDescent="0.25">
      <c r="A98" s="58" t="s">
        <v>43</v>
      </c>
      <c r="B98" s="59">
        <v>2</v>
      </c>
      <c r="C98" s="60">
        <v>10.38</v>
      </c>
      <c r="D98" s="61">
        <f t="shared" si="6"/>
        <v>20.76</v>
      </c>
      <c r="E98" s="1"/>
      <c r="F98" s="1"/>
      <c r="G98" s="1"/>
      <c r="H98" s="1"/>
      <c r="I98" s="1"/>
      <c r="J98" s="1"/>
    </row>
    <row r="99" spans="1:10" ht="31.5" x14ac:dyDescent="0.25">
      <c r="A99" s="58" t="s">
        <v>44</v>
      </c>
      <c r="B99" s="59">
        <v>4</v>
      </c>
      <c r="C99" s="60">
        <v>54.26</v>
      </c>
      <c r="D99" s="61">
        <f t="shared" si="6"/>
        <v>217.04</v>
      </c>
      <c r="E99" s="1"/>
      <c r="F99" s="1"/>
      <c r="G99" s="1"/>
      <c r="H99" s="1"/>
      <c r="I99" s="1"/>
      <c r="J99" s="1"/>
    </row>
    <row r="100" spans="1:10" ht="16.5" thickBot="1" x14ac:dyDescent="0.3">
      <c r="A100" s="62" t="s">
        <v>45</v>
      </c>
      <c r="B100" s="63">
        <v>6</v>
      </c>
      <c r="C100" s="64">
        <v>4.92</v>
      </c>
      <c r="D100" s="65">
        <f t="shared" si="6"/>
        <v>29.52</v>
      </c>
      <c r="E100" s="1"/>
      <c r="F100" s="1"/>
      <c r="G100" s="1"/>
      <c r="H100" s="1"/>
      <c r="I100" s="1"/>
      <c r="J100" s="1"/>
    </row>
    <row r="101" spans="1:10" ht="16.5" thickBot="1" x14ac:dyDescent="0.3">
      <c r="A101" s="362" t="s">
        <v>46</v>
      </c>
      <c r="B101" s="363"/>
      <c r="C101" s="364"/>
      <c r="D101" s="66">
        <f>SUM(D94:D100)</f>
        <v>725.09999999999991</v>
      </c>
      <c r="E101" s="1"/>
      <c r="F101" s="1"/>
      <c r="G101" s="1"/>
      <c r="H101" s="1"/>
      <c r="I101" s="1"/>
      <c r="J101" s="1"/>
    </row>
    <row r="102" spans="1:10" ht="16.5" thickBot="1" x14ac:dyDescent="0.3">
      <c r="A102" s="365" t="s">
        <v>47</v>
      </c>
      <c r="B102" s="366"/>
      <c r="C102" s="366"/>
      <c r="D102" s="367"/>
      <c r="E102" s="1"/>
      <c r="F102" s="1"/>
      <c r="G102" s="1"/>
      <c r="H102" s="1"/>
      <c r="I102" s="1"/>
      <c r="J102" s="1"/>
    </row>
    <row r="103" spans="1:10" ht="31.5" x14ac:dyDescent="0.25">
      <c r="A103" s="54" t="s">
        <v>48</v>
      </c>
      <c r="B103" s="67">
        <v>4</v>
      </c>
      <c r="C103" s="56">
        <v>20.079999999999998</v>
      </c>
      <c r="D103" s="68">
        <f>C103*B103</f>
        <v>80.319999999999993</v>
      </c>
      <c r="E103" s="1"/>
      <c r="F103" s="1"/>
      <c r="G103" s="1"/>
      <c r="H103" s="1"/>
      <c r="I103" s="1"/>
      <c r="J103" s="1"/>
    </row>
    <row r="104" spans="1:10" ht="31.5" x14ac:dyDescent="0.25">
      <c r="A104" s="58" t="s">
        <v>49</v>
      </c>
      <c r="B104" s="69">
        <v>2</v>
      </c>
      <c r="C104" s="60">
        <v>46.38</v>
      </c>
      <c r="D104" s="70">
        <f t="shared" ref="D104:D110" si="7">C104*B104</f>
        <v>92.76</v>
      </c>
      <c r="E104" s="1"/>
      <c r="F104" s="1"/>
      <c r="G104" s="1"/>
      <c r="H104" s="1"/>
      <c r="I104" s="1"/>
      <c r="J104" s="1"/>
    </row>
    <row r="105" spans="1:10" ht="31.5" x14ac:dyDescent="0.25">
      <c r="A105" s="58" t="s">
        <v>50</v>
      </c>
      <c r="B105" s="69">
        <v>4</v>
      </c>
      <c r="C105" s="60">
        <v>36.15</v>
      </c>
      <c r="D105" s="70">
        <f t="shared" si="7"/>
        <v>144.6</v>
      </c>
      <c r="E105" s="1"/>
      <c r="F105" s="1"/>
      <c r="G105" s="1"/>
      <c r="H105" s="1"/>
      <c r="I105" s="1"/>
      <c r="J105" s="1"/>
    </row>
    <row r="106" spans="1:10" ht="47.25" x14ac:dyDescent="0.25">
      <c r="A106" s="58" t="s">
        <v>51</v>
      </c>
      <c r="B106" s="69">
        <v>4</v>
      </c>
      <c r="C106" s="60">
        <v>23.8</v>
      </c>
      <c r="D106" s="70">
        <f t="shared" si="7"/>
        <v>95.2</v>
      </c>
      <c r="E106" s="1"/>
      <c r="F106" s="1"/>
      <c r="G106" s="1"/>
      <c r="H106" s="1"/>
      <c r="I106" s="1"/>
      <c r="J106" s="1"/>
    </row>
    <row r="107" spans="1:10" ht="15.75" x14ac:dyDescent="0.25">
      <c r="A107" s="58" t="s">
        <v>52</v>
      </c>
      <c r="B107" s="71">
        <v>2</v>
      </c>
      <c r="C107" s="60">
        <v>5.48</v>
      </c>
      <c r="D107" s="70">
        <f t="shared" si="7"/>
        <v>10.96</v>
      </c>
      <c r="E107" s="1"/>
      <c r="F107" s="1"/>
      <c r="G107" s="1"/>
      <c r="H107" s="1"/>
      <c r="I107" s="1"/>
      <c r="J107" s="1"/>
    </row>
    <row r="108" spans="1:10" ht="47.25" x14ac:dyDescent="0.25">
      <c r="A108" s="58" t="s">
        <v>53</v>
      </c>
      <c r="B108" s="71">
        <v>4</v>
      </c>
      <c r="C108" s="60">
        <v>45.35</v>
      </c>
      <c r="D108" s="70">
        <f t="shared" si="7"/>
        <v>181.4</v>
      </c>
      <c r="E108" s="1"/>
      <c r="F108" s="1"/>
      <c r="G108" s="1"/>
      <c r="H108" s="1"/>
      <c r="I108" s="1"/>
      <c r="J108" s="1"/>
    </row>
    <row r="109" spans="1:10" ht="15.75" x14ac:dyDescent="0.25">
      <c r="A109" s="58" t="s">
        <v>45</v>
      </c>
      <c r="B109" s="71">
        <v>6</v>
      </c>
      <c r="C109" s="60">
        <v>4.92</v>
      </c>
      <c r="D109" s="70">
        <f t="shared" si="7"/>
        <v>29.52</v>
      </c>
      <c r="E109" s="1"/>
      <c r="F109" s="1"/>
      <c r="G109" s="1"/>
      <c r="H109" s="1"/>
      <c r="I109" s="1"/>
      <c r="J109" s="1"/>
    </row>
    <row r="110" spans="1:10" ht="16.5" thickBot="1" x14ac:dyDescent="0.3">
      <c r="A110" s="72" t="s">
        <v>54</v>
      </c>
      <c r="B110" s="73">
        <v>4</v>
      </c>
      <c r="C110" s="74">
        <v>9.42</v>
      </c>
      <c r="D110" s="75">
        <f t="shared" si="7"/>
        <v>37.68</v>
      </c>
      <c r="E110" s="1"/>
      <c r="F110" s="1"/>
      <c r="G110" s="1"/>
      <c r="H110" s="1"/>
      <c r="I110" s="1"/>
      <c r="J110" s="1"/>
    </row>
    <row r="111" spans="1:10" ht="16.5" thickBot="1" x14ac:dyDescent="0.3">
      <c r="A111" s="368" t="s">
        <v>46</v>
      </c>
      <c r="B111" s="369"/>
      <c r="C111" s="370"/>
      <c r="D111" s="76">
        <f>SUM(D103:D110)</f>
        <v>672.43999999999983</v>
      </c>
      <c r="E111" s="1"/>
      <c r="F111" s="1"/>
      <c r="G111" s="1"/>
      <c r="H111" s="1"/>
      <c r="I111" s="1"/>
      <c r="J111" s="1"/>
    </row>
    <row r="112" spans="1:10" ht="16.5" thickBot="1" x14ac:dyDescent="0.3">
      <c r="A112" s="365" t="s">
        <v>55</v>
      </c>
      <c r="B112" s="366"/>
      <c r="C112" s="366"/>
      <c r="D112" s="367"/>
      <c r="E112" s="1"/>
      <c r="F112" s="1"/>
      <c r="G112" s="1"/>
      <c r="H112" s="1"/>
      <c r="I112" s="1"/>
      <c r="J112" s="1"/>
    </row>
    <row r="113" spans="1:10" ht="15.75" x14ac:dyDescent="0.25">
      <c r="A113" s="54" t="s">
        <v>56</v>
      </c>
      <c r="B113" s="67">
        <v>4</v>
      </c>
      <c r="C113" s="56">
        <v>38.479999999999997</v>
      </c>
      <c r="D113" s="68">
        <f>C113*B113</f>
        <v>153.91999999999999</v>
      </c>
      <c r="E113" s="1"/>
      <c r="F113" s="1"/>
      <c r="G113" s="1"/>
      <c r="H113" s="1"/>
      <c r="I113" s="1"/>
      <c r="J113" s="1"/>
    </row>
    <row r="114" spans="1:10" ht="63" x14ac:dyDescent="0.25">
      <c r="A114" s="58" t="s">
        <v>57</v>
      </c>
      <c r="B114" s="69">
        <v>4</v>
      </c>
      <c r="C114" s="60">
        <v>39.42</v>
      </c>
      <c r="D114" s="70">
        <f>C114*B114</f>
        <v>157.68</v>
      </c>
      <c r="E114" s="1"/>
      <c r="F114" s="1"/>
      <c r="G114" s="1"/>
      <c r="H114" s="1"/>
      <c r="I114" s="1"/>
      <c r="J114" s="1"/>
    </row>
    <row r="115" spans="1:10" ht="15.75" x14ac:dyDescent="0.25">
      <c r="A115" s="58" t="s">
        <v>58</v>
      </c>
      <c r="B115" s="69">
        <v>2</v>
      </c>
      <c r="C115" s="60">
        <v>14.61</v>
      </c>
      <c r="D115" s="70">
        <f t="shared" ref="D115:D119" si="8">C115*B115</f>
        <v>29.22</v>
      </c>
      <c r="E115" s="1"/>
      <c r="F115" s="1"/>
      <c r="G115" s="1"/>
      <c r="H115" s="1"/>
      <c r="I115" s="1"/>
      <c r="J115" s="1"/>
    </row>
    <row r="116" spans="1:10" ht="31.5" x14ac:dyDescent="0.25">
      <c r="A116" s="58" t="s">
        <v>59</v>
      </c>
      <c r="B116" s="69">
        <v>4</v>
      </c>
      <c r="C116" s="60">
        <v>61.93</v>
      </c>
      <c r="D116" s="70">
        <f t="shared" si="8"/>
        <v>247.72</v>
      </c>
      <c r="E116" s="1"/>
      <c r="F116" s="1"/>
      <c r="G116" s="1"/>
      <c r="H116" s="1"/>
      <c r="I116" s="1"/>
      <c r="J116" s="1"/>
    </row>
    <row r="117" spans="1:10" ht="15.75" x14ac:dyDescent="0.25">
      <c r="A117" s="58" t="s">
        <v>45</v>
      </c>
      <c r="B117" s="69">
        <v>6</v>
      </c>
      <c r="C117" s="60">
        <v>4.92</v>
      </c>
      <c r="D117" s="70">
        <f t="shared" si="8"/>
        <v>29.52</v>
      </c>
      <c r="E117" s="1"/>
      <c r="F117" s="1"/>
      <c r="G117" s="1"/>
      <c r="H117" s="1"/>
      <c r="I117" s="1"/>
      <c r="J117" s="1"/>
    </row>
    <row r="118" spans="1:10" ht="15.75" x14ac:dyDescent="0.25">
      <c r="A118" s="58" t="s">
        <v>60</v>
      </c>
      <c r="B118" s="69">
        <v>2</v>
      </c>
      <c r="C118" s="60">
        <v>19.809999999999999</v>
      </c>
      <c r="D118" s="70">
        <f t="shared" si="8"/>
        <v>39.619999999999997</v>
      </c>
      <c r="E118" s="1"/>
      <c r="F118" s="1"/>
      <c r="G118" s="1"/>
      <c r="H118" s="1"/>
      <c r="I118" s="1"/>
      <c r="J118" s="1"/>
    </row>
    <row r="119" spans="1:10" ht="16.5" thickBot="1" x14ac:dyDescent="0.3">
      <c r="A119" s="77" t="s">
        <v>61</v>
      </c>
      <c r="B119" s="78">
        <v>0.4</v>
      </c>
      <c r="C119" s="74">
        <v>7.52</v>
      </c>
      <c r="D119" s="75">
        <f t="shared" si="8"/>
        <v>3.008</v>
      </c>
      <c r="E119" s="1"/>
      <c r="F119" s="1"/>
      <c r="G119" s="1"/>
      <c r="H119" s="1"/>
      <c r="I119" s="1"/>
      <c r="J119" s="1"/>
    </row>
    <row r="120" spans="1:10" ht="16.5" thickBot="1" x14ac:dyDescent="0.3">
      <c r="A120" s="362" t="s">
        <v>46</v>
      </c>
      <c r="B120" s="363"/>
      <c r="C120" s="364"/>
      <c r="D120" s="79">
        <f>SUM(D113:D119)</f>
        <v>660.6880000000001</v>
      </c>
      <c r="E120" s="1"/>
      <c r="F120" s="1"/>
      <c r="G120" s="1"/>
      <c r="H120" s="1"/>
      <c r="I120" s="1"/>
      <c r="J120" s="1"/>
    </row>
    <row r="121" spans="1:10" ht="16.5" thickBot="1" x14ac:dyDescent="0.3">
      <c r="A121" s="365" t="s">
        <v>62</v>
      </c>
      <c r="B121" s="366"/>
      <c r="C121" s="366"/>
      <c r="D121" s="367"/>
      <c r="E121" s="1"/>
      <c r="F121" s="1"/>
      <c r="G121" s="1"/>
      <c r="H121" s="1"/>
      <c r="I121" s="1"/>
      <c r="J121" s="1"/>
    </row>
    <row r="122" spans="1:10" ht="31.5" x14ac:dyDescent="0.25">
      <c r="A122" s="54" t="s">
        <v>63</v>
      </c>
      <c r="B122" s="67">
        <v>4</v>
      </c>
      <c r="C122" s="56">
        <v>38.369999999999997</v>
      </c>
      <c r="D122" s="68">
        <f>C122*B122</f>
        <v>153.47999999999999</v>
      </c>
      <c r="E122" s="1"/>
      <c r="F122" s="1"/>
      <c r="G122" s="1"/>
      <c r="H122" s="1"/>
      <c r="I122" s="1"/>
      <c r="J122" s="1"/>
    </row>
    <row r="123" spans="1:10" ht="55.5" customHeight="1" x14ac:dyDescent="0.25">
      <c r="A123" s="58" t="s">
        <v>64</v>
      </c>
      <c r="B123" s="69">
        <v>2</v>
      </c>
      <c r="C123" s="60">
        <v>44.34</v>
      </c>
      <c r="D123" s="70">
        <f t="shared" ref="D123:D131" si="9">C123*B123</f>
        <v>88.68</v>
      </c>
      <c r="E123" s="1"/>
      <c r="F123" s="1"/>
      <c r="G123" s="1"/>
      <c r="H123" s="1"/>
      <c r="I123" s="1"/>
      <c r="J123" s="1"/>
    </row>
    <row r="124" spans="1:10" ht="58.5" customHeight="1" x14ac:dyDescent="0.25">
      <c r="A124" s="58" t="s">
        <v>65</v>
      </c>
      <c r="B124" s="69">
        <v>4</v>
      </c>
      <c r="C124" s="60">
        <v>23.22</v>
      </c>
      <c r="D124" s="70">
        <f t="shared" si="9"/>
        <v>92.88</v>
      </c>
      <c r="E124" s="1"/>
      <c r="F124" s="1"/>
      <c r="G124" s="1"/>
      <c r="H124" s="1"/>
      <c r="I124" s="1"/>
      <c r="J124" s="1"/>
    </row>
    <row r="125" spans="1:10" ht="63.75" customHeight="1" x14ac:dyDescent="0.25">
      <c r="A125" s="58" t="s">
        <v>66</v>
      </c>
      <c r="B125" s="69">
        <v>4</v>
      </c>
      <c r="C125" s="60">
        <v>45.86</v>
      </c>
      <c r="D125" s="70">
        <f t="shared" si="9"/>
        <v>183.44</v>
      </c>
      <c r="E125" s="1"/>
      <c r="F125" s="1"/>
      <c r="G125" s="1"/>
      <c r="H125" s="1"/>
      <c r="I125" s="1"/>
      <c r="J125" s="1"/>
    </row>
    <row r="126" spans="1:10" ht="15.75" x14ac:dyDescent="0.25">
      <c r="A126" s="62" t="s">
        <v>45</v>
      </c>
      <c r="B126" s="80">
        <v>6</v>
      </c>
      <c r="C126" s="60">
        <v>4.92</v>
      </c>
      <c r="D126" s="70">
        <f t="shared" si="9"/>
        <v>29.52</v>
      </c>
      <c r="E126" s="1"/>
      <c r="F126" s="1"/>
      <c r="G126" s="1"/>
      <c r="H126" s="1"/>
      <c r="I126" s="1"/>
      <c r="J126" s="1"/>
    </row>
    <row r="127" spans="1:10" ht="15.75" x14ac:dyDescent="0.25">
      <c r="A127" s="58" t="s">
        <v>67</v>
      </c>
      <c r="B127" s="69">
        <v>2</v>
      </c>
      <c r="C127" s="60">
        <v>1.32</v>
      </c>
      <c r="D127" s="70">
        <f t="shared" si="9"/>
        <v>2.64</v>
      </c>
      <c r="E127" s="1"/>
      <c r="F127" s="1"/>
      <c r="G127" s="1"/>
      <c r="H127" s="1"/>
      <c r="I127" s="1"/>
      <c r="J127" s="1"/>
    </row>
    <row r="128" spans="1:10" ht="15.75" x14ac:dyDescent="0.25">
      <c r="A128" s="58" t="s">
        <v>68</v>
      </c>
      <c r="B128" s="69">
        <v>1</v>
      </c>
      <c r="C128" s="60">
        <v>24.57</v>
      </c>
      <c r="D128" s="70">
        <f t="shared" si="9"/>
        <v>24.57</v>
      </c>
      <c r="E128" s="1"/>
      <c r="F128" s="1"/>
      <c r="G128" s="1"/>
      <c r="H128" s="1"/>
      <c r="I128" s="1"/>
      <c r="J128" s="1"/>
    </row>
    <row r="129" spans="1:10" ht="15.75" x14ac:dyDescent="0.25">
      <c r="A129" s="58" t="s">
        <v>69</v>
      </c>
      <c r="B129" s="69">
        <v>4.8</v>
      </c>
      <c r="C129" s="60">
        <v>52.01</v>
      </c>
      <c r="D129" s="70">
        <f t="shared" si="9"/>
        <v>249.64799999999997</v>
      </c>
      <c r="E129" s="1"/>
      <c r="F129" s="1"/>
      <c r="G129" s="1"/>
      <c r="H129" s="1"/>
      <c r="I129" s="1"/>
      <c r="J129" s="1"/>
    </row>
    <row r="130" spans="1:10" ht="31.5" x14ac:dyDescent="0.25">
      <c r="A130" s="58" t="s">
        <v>70</v>
      </c>
      <c r="B130" s="69">
        <v>1</v>
      </c>
      <c r="C130" s="60">
        <v>45.99</v>
      </c>
      <c r="D130" s="70">
        <f t="shared" si="9"/>
        <v>45.99</v>
      </c>
      <c r="E130" s="1"/>
      <c r="F130" s="1"/>
      <c r="G130" s="1"/>
      <c r="H130" s="1"/>
      <c r="I130" s="1"/>
      <c r="J130" s="1"/>
    </row>
    <row r="131" spans="1:10" ht="15.75" x14ac:dyDescent="0.25">
      <c r="A131" s="58" t="s">
        <v>71</v>
      </c>
      <c r="B131" s="69">
        <v>4</v>
      </c>
      <c r="C131" s="60">
        <v>11.38</v>
      </c>
      <c r="D131" s="70">
        <f t="shared" si="9"/>
        <v>45.52</v>
      </c>
      <c r="E131" s="1"/>
      <c r="F131" s="1"/>
      <c r="G131" s="1"/>
      <c r="H131" s="1"/>
      <c r="I131" s="1"/>
      <c r="J131" s="1"/>
    </row>
    <row r="132" spans="1:10" ht="16.5" thickBot="1" x14ac:dyDescent="0.3">
      <c r="A132" s="77" t="s">
        <v>72</v>
      </c>
      <c r="B132" s="81">
        <v>4</v>
      </c>
      <c r="C132" s="74">
        <v>22.58</v>
      </c>
      <c r="D132" s="75">
        <f>C132*B132</f>
        <v>90.32</v>
      </c>
      <c r="E132" s="1"/>
      <c r="F132" s="1"/>
      <c r="G132" s="1"/>
      <c r="H132" s="1"/>
      <c r="I132" s="1"/>
      <c r="J132" s="1"/>
    </row>
    <row r="133" spans="1:10" ht="16.5" thickBot="1" x14ac:dyDescent="0.3">
      <c r="A133" s="362" t="s">
        <v>46</v>
      </c>
      <c r="B133" s="363"/>
      <c r="C133" s="364"/>
      <c r="D133" s="82">
        <f>SUM(D122:D132)</f>
        <v>1006.6879999999999</v>
      </c>
      <c r="E133" s="1"/>
      <c r="F133" s="1"/>
      <c r="G133" s="1"/>
      <c r="H133" s="1"/>
      <c r="I133" s="1"/>
      <c r="J133" s="1"/>
    </row>
    <row r="134" spans="1:10" ht="16.5" thickBot="1" x14ac:dyDescent="0.3">
      <c r="A134" s="1"/>
      <c r="B134" s="83"/>
      <c r="C134" s="83"/>
      <c r="D134" s="83"/>
      <c r="E134" s="84"/>
      <c r="F134" s="1"/>
      <c r="G134" s="1"/>
      <c r="H134" s="1"/>
      <c r="I134" s="1"/>
      <c r="J134" s="1"/>
    </row>
    <row r="135" spans="1:10" ht="16.5" thickBot="1" x14ac:dyDescent="0.3">
      <c r="A135" s="356" t="s">
        <v>73</v>
      </c>
      <c r="B135" s="357"/>
      <c r="C135" s="358"/>
      <c r="D135" s="85"/>
      <c r="E135" s="85"/>
      <c r="F135" s="1"/>
      <c r="G135" s="1"/>
      <c r="H135" s="1"/>
      <c r="I135" s="1"/>
      <c r="J135" s="1"/>
    </row>
    <row r="136" spans="1:10" ht="16.5" thickBot="1" x14ac:dyDescent="0.3">
      <c r="A136" s="86" t="s">
        <v>19</v>
      </c>
      <c r="B136" s="87" t="s">
        <v>74</v>
      </c>
      <c r="C136" s="88" t="s">
        <v>75</v>
      </c>
      <c r="D136" s="85"/>
      <c r="E136" s="85"/>
      <c r="F136" s="1"/>
      <c r="G136" s="1"/>
      <c r="H136" s="1"/>
      <c r="I136" s="1"/>
      <c r="J136" s="1"/>
    </row>
    <row r="137" spans="1:10" ht="16.5" thickBot="1" x14ac:dyDescent="0.3">
      <c r="A137" s="325" t="s">
        <v>8</v>
      </c>
      <c r="B137" s="337"/>
      <c r="C137" s="326"/>
      <c r="D137" s="83"/>
      <c r="E137" s="1"/>
      <c r="F137" s="1"/>
      <c r="G137" s="1"/>
      <c r="H137" s="1"/>
      <c r="I137" s="1"/>
      <c r="J137" s="1"/>
    </row>
    <row r="138" spans="1:10" ht="15.75" x14ac:dyDescent="0.25">
      <c r="A138" s="3" t="s">
        <v>2</v>
      </c>
      <c r="B138" s="89">
        <f>D101</f>
        <v>725.09999999999991</v>
      </c>
      <c r="C138" s="90">
        <f>B138/12</f>
        <v>60.42499999999999</v>
      </c>
      <c r="D138" s="83"/>
      <c r="E138" s="1"/>
      <c r="F138" s="1"/>
      <c r="G138" s="1"/>
      <c r="H138" s="1"/>
      <c r="I138" s="1"/>
      <c r="J138" s="1"/>
    </row>
    <row r="139" spans="1:10" ht="15.75" x14ac:dyDescent="0.25">
      <c r="A139" s="4" t="s">
        <v>3</v>
      </c>
      <c r="B139" s="91">
        <f>B138</f>
        <v>725.09999999999991</v>
      </c>
      <c r="C139" s="92">
        <f t="shared" ref="C139:C145" si="10">B139/12</f>
        <v>60.42499999999999</v>
      </c>
      <c r="D139" s="83"/>
      <c r="E139" s="1"/>
      <c r="F139" s="1"/>
      <c r="G139" s="1"/>
      <c r="H139" s="1"/>
      <c r="I139" s="1"/>
      <c r="J139" s="1"/>
    </row>
    <row r="140" spans="1:10" ht="15.75" x14ac:dyDescent="0.25">
      <c r="A140" s="4" t="s">
        <v>10</v>
      </c>
      <c r="B140" s="91">
        <f>B139</f>
        <v>725.09999999999991</v>
      </c>
      <c r="C140" s="92">
        <f t="shared" si="10"/>
        <v>60.42499999999999</v>
      </c>
      <c r="D140" s="83"/>
      <c r="E140" s="1"/>
      <c r="F140" s="1"/>
      <c r="G140" s="1"/>
      <c r="H140" s="1"/>
      <c r="I140" s="1"/>
      <c r="J140" s="1"/>
    </row>
    <row r="141" spans="1:10" ht="15.75" x14ac:dyDescent="0.25">
      <c r="A141" s="4" t="s">
        <v>4</v>
      </c>
      <c r="B141" s="91">
        <f>D111</f>
        <v>672.43999999999983</v>
      </c>
      <c r="C141" s="92">
        <f t="shared" si="10"/>
        <v>56.036666666666655</v>
      </c>
      <c r="D141" s="83"/>
      <c r="E141" s="1"/>
      <c r="F141" s="1"/>
      <c r="G141" s="1"/>
      <c r="H141" s="1"/>
      <c r="I141" s="1"/>
      <c r="J141" s="1"/>
    </row>
    <row r="142" spans="1:10" ht="15.75" x14ac:dyDescent="0.25">
      <c r="A142" s="4" t="s">
        <v>11</v>
      </c>
      <c r="B142" s="91">
        <f>B141</f>
        <v>672.43999999999983</v>
      </c>
      <c r="C142" s="92">
        <f t="shared" si="10"/>
        <v>56.036666666666655</v>
      </c>
      <c r="D142" s="83"/>
      <c r="E142" s="1"/>
      <c r="F142" s="1"/>
      <c r="G142" s="1"/>
      <c r="H142" s="1"/>
      <c r="I142" s="1"/>
      <c r="J142" s="1"/>
    </row>
    <row r="143" spans="1:10" ht="15.75" x14ac:dyDescent="0.25">
      <c r="A143" s="4" t="s">
        <v>5</v>
      </c>
      <c r="B143" s="91">
        <f>D120</f>
        <v>660.6880000000001</v>
      </c>
      <c r="C143" s="92">
        <f t="shared" si="10"/>
        <v>55.057333333333339</v>
      </c>
      <c r="D143" s="83"/>
      <c r="E143" s="1"/>
      <c r="F143" s="1"/>
      <c r="G143" s="1"/>
      <c r="H143" s="1"/>
      <c r="I143" s="1"/>
      <c r="J143" s="1"/>
    </row>
    <row r="144" spans="1:10" ht="15.75" x14ac:dyDescent="0.25">
      <c r="A144" s="4" t="s">
        <v>12</v>
      </c>
      <c r="B144" s="91">
        <f>D133</f>
        <v>1006.6879999999999</v>
      </c>
      <c r="C144" s="92">
        <f t="shared" si="10"/>
        <v>83.890666666666661</v>
      </c>
      <c r="D144" s="83"/>
      <c r="E144" s="1"/>
      <c r="F144" s="1"/>
      <c r="G144" s="1"/>
      <c r="H144" s="1"/>
      <c r="I144" s="1"/>
      <c r="J144" s="1"/>
    </row>
    <row r="145" spans="1:11" ht="16.5" thickBot="1" x14ac:dyDescent="0.3">
      <c r="A145" s="7" t="s">
        <v>7</v>
      </c>
      <c r="B145" s="93">
        <f>B138</f>
        <v>725.09999999999991</v>
      </c>
      <c r="C145" s="94">
        <f t="shared" si="10"/>
        <v>60.42499999999999</v>
      </c>
      <c r="D145" s="83"/>
      <c r="E145" s="1"/>
      <c r="F145" s="1"/>
      <c r="G145" s="1"/>
      <c r="H145" s="1"/>
      <c r="I145" s="1"/>
      <c r="J145" s="1"/>
    </row>
    <row r="146" spans="1:11" ht="15.75" x14ac:dyDescent="0.25">
      <c r="A146" s="1"/>
      <c r="B146" s="83"/>
      <c r="C146" s="83"/>
      <c r="D146" s="83"/>
      <c r="E146" s="1"/>
      <c r="F146" s="1"/>
      <c r="G146" s="1"/>
      <c r="H146" s="1"/>
      <c r="I146" s="1"/>
      <c r="J146" s="1"/>
    </row>
    <row r="147" spans="1:11" ht="16.5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1" ht="44.25" customHeight="1" thickBot="1" x14ac:dyDescent="0.3">
      <c r="A148" s="371" t="s">
        <v>76</v>
      </c>
      <c r="B148" s="372"/>
      <c r="C148" s="372"/>
      <c r="D148" s="373"/>
      <c r="E148" s="374" t="s">
        <v>77</v>
      </c>
      <c r="F148" s="375"/>
      <c r="G148" s="375"/>
      <c r="H148" s="375"/>
      <c r="I148" s="375"/>
      <c r="J148" s="375"/>
      <c r="K148" s="375"/>
    </row>
    <row r="149" spans="1:11" ht="32.25" thickBot="1" x14ac:dyDescent="0.3">
      <c r="A149" s="51" t="s">
        <v>78</v>
      </c>
      <c r="B149" s="95" t="s">
        <v>36</v>
      </c>
      <c r="C149" s="52" t="s">
        <v>37</v>
      </c>
      <c r="D149" s="53" t="s">
        <v>79</v>
      </c>
      <c r="E149" s="374"/>
      <c r="F149" s="375"/>
      <c r="G149" s="375"/>
      <c r="H149" s="375"/>
      <c r="I149" s="375"/>
      <c r="J149" s="375"/>
      <c r="K149" s="375"/>
    </row>
    <row r="150" spans="1:11" ht="48" customHeight="1" thickBot="1" x14ac:dyDescent="0.3">
      <c r="A150" s="96" t="s">
        <v>80</v>
      </c>
      <c r="B150" s="97">
        <v>6</v>
      </c>
      <c r="C150" s="98">
        <v>3.99</v>
      </c>
      <c r="D150" s="99">
        <f>B150*C150</f>
        <v>23.94</v>
      </c>
      <c r="E150" s="374"/>
      <c r="F150" s="375"/>
      <c r="G150" s="375"/>
      <c r="H150" s="375"/>
      <c r="I150" s="375"/>
      <c r="J150" s="375"/>
      <c r="K150" s="375"/>
    </row>
    <row r="151" spans="1:11" ht="16.5" thickBot="1" x14ac:dyDescent="0.3">
      <c r="A151" s="362" t="s">
        <v>81</v>
      </c>
      <c r="B151" s="363"/>
      <c r="C151" s="364"/>
      <c r="D151" s="100">
        <f>D150/12</f>
        <v>1.9950000000000001</v>
      </c>
      <c r="E151" s="1"/>
      <c r="F151" s="1"/>
      <c r="G151" s="1"/>
      <c r="H151" s="1"/>
      <c r="I151" s="1"/>
      <c r="J151" s="1"/>
    </row>
    <row r="152" spans="1:11" ht="57.75" customHeight="1" thickBot="1" x14ac:dyDescent="0.3">
      <c r="A152" s="77" t="s">
        <v>82</v>
      </c>
      <c r="B152" s="101">
        <v>12</v>
      </c>
      <c r="C152" s="102">
        <v>3.99</v>
      </c>
      <c r="D152" s="103">
        <f>B152*C152</f>
        <v>47.88</v>
      </c>
      <c r="E152" s="104"/>
      <c r="F152" s="104"/>
      <c r="G152" s="104"/>
      <c r="H152" s="104"/>
      <c r="I152" s="1"/>
      <c r="J152" s="1"/>
    </row>
    <row r="153" spans="1:11" ht="16.5" thickBot="1" x14ac:dyDescent="0.3">
      <c r="A153" s="362" t="s">
        <v>81</v>
      </c>
      <c r="B153" s="363"/>
      <c r="C153" s="364"/>
      <c r="D153" s="100">
        <f>D152/12</f>
        <v>3.99</v>
      </c>
      <c r="E153" s="84"/>
      <c r="F153" s="1"/>
      <c r="G153" s="1"/>
      <c r="H153" s="1"/>
      <c r="I153" s="1"/>
      <c r="J153" s="1"/>
    </row>
    <row r="154" spans="1:11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1" ht="16.5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1" ht="16.5" thickBot="1" x14ac:dyDescent="0.3">
      <c r="A156" s="356" t="s">
        <v>83</v>
      </c>
      <c r="B156" s="357"/>
      <c r="C156" s="357"/>
      <c r="D156" s="358"/>
      <c r="E156" s="84"/>
      <c r="F156" s="1"/>
      <c r="G156" s="1"/>
      <c r="H156" s="1"/>
      <c r="I156" s="1"/>
      <c r="J156" s="1"/>
    </row>
    <row r="157" spans="1:11" ht="48" thickBot="1" x14ac:dyDescent="0.3">
      <c r="A157" s="51" t="s">
        <v>35</v>
      </c>
      <c r="B157" s="52" t="s">
        <v>84</v>
      </c>
      <c r="C157" s="52" t="s">
        <v>37</v>
      </c>
      <c r="D157" s="53" t="s">
        <v>85</v>
      </c>
      <c r="E157" s="84"/>
      <c r="F157" s="1"/>
      <c r="G157" s="1"/>
      <c r="H157" s="1"/>
      <c r="I157" s="1"/>
      <c r="J157" s="1"/>
    </row>
    <row r="158" spans="1:11" ht="16.5" thickBot="1" x14ac:dyDescent="0.3">
      <c r="A158" s="359" t="s">
        <v>86</v>
      </c>
      <c r="B158" s="360"/>
      <c r="C158" s="360"/>
      <c r="D158" s="361"/>
      <c r="E158" s="84"/>
      <c r="F158" s="1"/>
      <c r="G158" s="1"/>
      <c r="H158" s="1"/>
      <c r="I158" s="1"/>
      <c r="J158" s="1"/>
    </row>
    <row r="159" spans="1:11" ht="45.75" customHeight="1" thickBot="1" x14ac:dyDescent="0.3">
      <c r="A159" s="105" t="s">
        <v>87</v>
      </c>
      <c r="B159" s="106">
        <v>1</v>
      </c>
      <c r="C159" s="107">
        <v>318.64</v>
      </c>
      <c r="D159" s="108">
        <f>C159/12</f>
        <v>26.553333333333331</v>
      </c>
      <c r="E159" s="385"/>
      <c r="F159" s="386"/>
      <c r="G159" s="386"/>
      <c r="H159" s="1"/>
      <c r="I159" s="1"/>
      <c r="J159" s="1"/>
    </row>
    <row r="160" spans="1:11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6.5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6.5" thickBot="1" x14ac:dyDescent="0.3">
      <c r="A162" s="356" t="s">
        <v>88</v>
      </c>
      <c r="B162" s="357"/>
      <c r="C162" s="357"/>
      <c r="D162" s="357"/>
      <c r="E162" s="361"/>
      <c r="F162" s="1"/>
      <c r="G162" s="1"/>
      <c r="H162" s="1"/>
      <c r="I162" s="1"/>
      <c r="J162" s="1"/>
    </row>
    <row r="163" spans="1:10" ht="32.25" thickBot="1" x14ac:dyDescent="0.3">
      <c r="A163" s="109" t="s">
        <v>19</v>
      </c>
      <c r="B163" s="110" t="s">
        <v>89</v>
      </c>
      <c r="C163" s="110" t="s">
        <v>90</v>
      </c>
      <c r="D163" s="111" t="s">
        <v>91</v>
      </c>
      <c r="E163" s="112" t="s">
        <v>22</v>
      </c>
      <c r="F163" s="1"/>
      <c r="G163" s="1"/>
      <c r="H163" s="1"/>
      <c r="I163" s="1"/>
      <c r="J163" s="1"/>
    </row>
    <row r="164" spans="1:10" ht="16.5" thickBot="1" x14ac:dyDescent="0.3">
      <c r="A164" s="365" t="s">
        <v>8</v>
      </c>
      <c r="B164" s="366"/>
      <c r="C164" s="366"/>
      <c r="D164" s="366"/>
      <c r="E164" s="367"/>
      <c r="F164" s="1"/>
      <c r="G164" s="1"/>
      <c r="H164" s="1"/>
      <c r="I164" s="1"/>
      <c r="J164" s="1"/>
    </row>
    <row r="165" spans="1:10" ht="15.75" x14ac:dyDescent="0.25">
      <c r="A165" s="3" t="s">
        <v>2</v>
      </c>
      <c r="B165" s="113">
        <f t="shared" ref="B165:B172" si="11">C138</f>
        <v>60.42499999999999</v>
      </c>
      <c r="C165" s="114">
        <f>D151</f>
        <v>1.9950000000000001</v>
      </c>
      <c r="D165" s="113">
        <f>D159</f>
        <v>26.553333333333331</v>
      </c>
      <c r="E165" s="115">
        <f>SUM(B165:D165)</f>
        <v>88.973333333333315</v>
      </c>
      <c r="F165" s="1"/>
      <c r="G165" s="1"/>
      <c r="H165" s="1"/>
      <c r="I165" s="1"/>
      <c r="J165" s="1"/>
    </row>
    <row r="166" spans="1:10" ht="15.75" x14ac:dyDescent="0.25">
      <c r="A166" s="4" t="s">
        <v>3</v>
      </c>
      <c r="B166" s="116">
        <f t="shared" si="11"/>
        <v>60.42499999999999</v>
      </c>
      <c r="C166" s="117">
        <f>D151</f>
        <v>1.9950000000000001</v>
      </c>
      <c r="D166" s="118"/>
      <c r="E166" s="119">
        <f t="shared" ref="E166:E172" si="12">SUM(B166:D166)</f>
        <v>62.419999999999987</v>
      </c>
      <c r="F166" s="1"/>
      <c r="G166" s="1"/>
      <c r="H166" s="1"/>
      <c r="I166" s="1"/>
      <c r="J166" s="1"/>
    </row>
    <row r="167" spans="1:10" ht="15.75" x14ac:dyDescent="0.25">
      <c r="A167" s="4" t="s">
        <v>10</v>
      </c>
      <c r="B167" s="116">
        <f t="shared" si="11"/>
        <v>60.42499999999999</v>
      </c>
      <c r="C167" s="117">
        <f>D151</f>
        <v>1.9950000000000001</v>
      </c>
      <c r="D167" s="118"/>
      <c r="E167" s="119">
        <f t="shared" si="12"/>
        <v>62.419999999999987</v>
      </c>
      <c r="F167" s="1"/>
      <c r="G167" s="1"/>
      <c r="H167" s="1"/>
      <c r="I167" s="1"/>
      <c r="J167" s="1"/>
    </row>
    <row r="168" spans="1:10" ht="15.75" x14ac:dyDescent="0.25">
      <c r="A168" s="4" t="s">
        <v>4</v>
      </c>
      <c r="B168" s="116">
        <f t="shared" si="11"/>
        <v>56.036666666666655</v>
      </c>
      <c r="C168" s="117">
        <f>D151</f>
        <v>1.9950000000000001</v>
      </c>
      <c r="D168" s="118"/>
      <c r="E168" s="119">
        <f t="shared" si="12"/>
        <v>58.031666666666652</v>
      </c>
      <c r="F168" s="1"/>
      <c r="G168" s="1"/>
      <c r="H168" s="1"/>
      <c r="I168" s="1"/>
      <c r="J168" s="1"/>
    </row>
    <row r="169" spans="1:10" ht="15.75" x14ac:dyDescent="0.25">
      <c r="A169" s="4" t="s">
        <v>11</v>
      </c>
      <c r="B169" s="116">
        <f t="shared" si="11"/>
        <v>56.036666666666655</v>
      </c>
      <c r="C169" s="117">
        <f>D151</f>
        <v>1.9950000000000001</v>
      </c>
      <c r="D169" s="118"/>
      <c r="E169" s="119">
        <f t="shared" si="12"/>
        <v>58.031666666666652</v>
      </c>
      <c r="F169" s="1"/>
      <c r="G169" s="1"/>
      <c r="H169" s="1"/>
      <c r="I169" s="1"/>
      <c r="J169" s="1"/>
    </row>
    <row r="170" spans="1:10" ht="15.75" x14ac:dyDescent="0.25">
      <c r="A170" s="4" t="s">
        <v>5</v>
      </c>
      <c r="B170" s="116">
        <f t="shared" si="11"/>
        <v>55.057333333333339</v>
      </c>
      <c r="C170" s="117">
        <f>D151</f>
        <v>1.9950000000000001</v>
      </c>
      <c r="D170" s="118"/>
      <c r="E170" s="119">
        <f t="shared" si="12"/>
        <v>57.052333333333337</v>
      </c>
      <c r="F170" s="1"/>
      <c r="G170" s="1"/>
      <c r="H170" s="1"/>
      <c r="I170" s="1"/>
      <c r="J170" s="1"/>
    </row>
    <row r="171" spans="1:10" ht="15.75" x14ac:dyDescent="0.25">
      <c r="A171" s="4" t="s">
        <v>12</v>
      </c>
      <c r="B171" s="116">
        <f t="shared" si="11"/>
        <v>83.890666666666661</v>
      </c>
      <c r="C171" s="117">
        <f>D153</f>
        <v>3.99</v>
      </c>
      <c r="D171" s="118"/>
      <c r="E171" s="119">
        <f t="shared" si="12"/>
        <v>87.880666666666656</v>
      </c>
      <c r="F171" s="1"/>
      <c r="G171" s="1"/>
      <c r="H171" s="1"/>
      <c r="I171" s="1"/>
      <c r="J171" s="1"/>
    </row>
    <row r="172" spans="1:10" ht="16.5" thickBot="1" x14ac:dyDescent="0.3">
      <c r="A172" s="7" t="s">
        <v>7</v>
      </c>
      <c r="B172" s="120">
        <f t="shared" si="11"/>
        <v>60.42499999999999</v>
      </c>
      <c r="C172" s="121">
        <f>D151</f>
        <v>1.9950000000000001</v>
      </c>
      <c r="D172" s="122"/>
      <c r="E172" s="123">
        <f t="shared" si="12"/>
        <v>62.419999999999987</v>
      </c>
      <c r="F172" s="1"/>
      <c r="G172" s="1"/>
      <c r="H172" s="1"/>
      <c r="I172" s="1"/>
      <c r="J172" s="1"/>
    </row>
    <row r="174" spans="1:10" ht="15.75" thickBot="1" x14ac:dyDescent="0.3"/>
    <row r="175" spans="1:10" ht="16.5" thickBot="1" x14ac:dyDescent="0.3">
      <c r="A175" s="359" t="s">
        <v>92</v>
      </c>
      <c r="B175" s="360"/>
      <c r="C175" s="361"/>
    </row>
    <row r="176" spans="1:10" ht="42.75" customHeight="1" x14ac:dyDescent="0.25">
      <c r="A176" s="376" t="s">
        <v>93</v>
      </c>
      <c r="B176" s="377"/>
      <c r="C176" s="124">
        <v>0.03</v>
      </c>
    </row>
    <row r="177" spans="1:13" ht="15.75" thickBot="1" x14ac:dyDescent="0.3"/>
    <row r="178" spans="1:13" ht="16.5" thickBot="1" x14ac:dyDescent="0.3">
      <c r="A178" s="378" t="s">
        <v>94</v>
      </c>
      <c r="B178" s="379"/>
      <c r="C178" s="380"/>
      <c r="D178" s="125"/>
      <c r="E178" s="125"/>
      <c r="F178" s="125"/>
      <c r="G178" s="1"/>
      <c r="H178" s="1"/>
      <c r="I178" s="1"/>
      <c r="J178" s="1"/>
    </row>
    <row r="179" spans="1:13" ht="15.75" x14ac:dyDescent="0.25">
      <c r="A179" s="126" t="s">
        <v>95</v>
      </c>
      <c r="B179" s="127">
        <v>0.03</v>
      </c>
      <c r="C179" s="381" t="s">
        <v>96</v>
      </c>
      <c r="D179" s="382"/>
      <c r="E179" s="382"/>
      <c r="F179" s="382"/>
      <c r="G179" s="382"/>
      <c r="H179" s="382"/>
      <c r="I179" s="382"/>
      <c r="J179" s="382"/>
      <c r="K179" s="382"/>
      <c r="L179" s="382"/>
      <c r="M179" s="382"/>
    </row>
    <row r="180" spans="1:13" ht="15.75" x14ac:dyDescent="0.25">
      <c r="A180" s="383" t="s">
        <v>97</v>
      </c>
      <c r="B180" s="128">
        <f t="shared" ref="B180:B191" si="13">1.65%+7.6%+B195</f>
        <v>0.14250000000000002</v>
      </c>
      <c r="C180" s="38" t="s">
        <v>98</v>
      </c>
      <c r="D180" s="382" t="s">
        <v>99</v>
      </c>
      <c r="E180" s="382"/>
      <c r="F180" s="382"/>
      <c r="G180" s="382"/>
      <c r="H180" s="382"/>
      <c r="I180" s="382"/>
      <c r="J180" s="382"/>
      <c r="K180" s="382"/>
      <c r="L180" s="382"/>
      <c r="M180" s="382"/>
    </row>
    <row r="181" spans="1:13" ht="15.75" x14ac:dyDescent="0.25">
      <c r="A181" s="384"/>
      <c r="B181" s="128">
        <f t="shared" si="13"/>
        <v>0.1225</v>
      </c>
      <c r="C181" s="38" t="s">
        <v>100</v>
      </c>
      <c r="D181" s="382"/>
      <c r="E181" s="382"/>
      <c r="F181" s="382"/>
      <c r="G181" s="382"/>
      <c r="H181" s="382"/>
      <c r="I181" s="382"/>
      <c r="J181" s="382"/>
      <c r="K181" s="382"/>
      <c r="L181" s="382"/>
      <c r="M181" s="382"/>
    </row>
    <row r="182" spans="1:13" ht="15.75" x14ac:dyDescent="0.25">
      <c r="A182" s="384"/>
      <c r="B182" s="128">
        <f t="shared" si="13"/>
        <v>0.1225</v>
      </c>
      <c r="C182" s="38" t="s">
        <v>101</v>
      </c>
      <c r="D182" s="382"/>
      <c r="E182" s="382"/>
      <c r="F182" s="382"/>
      <c r="G182" s="382"/>
      <c r="H182" s="382"/>
      <c r="I182" s="382"/>
      <c r="J182" s="382"/>
      <c r="K182" s="382"/>
      <c r="L182" s="382"/>
      <c r="M182" s="382"/>
    </row>
    <row r="183" spans="1:13" ht="15.75" x14ac:dyDescent="0.25">
      <c r="A183" s="384"/>
      <c r="B183" s="128">
        <f t="shared" si="13"/>
        <v>0.13250000000000001</v>
      </c>
      <c r="C183" s="38" t="s">
        <v>102</v>
      </c>
      <c r="D183" s="382"/>
      <c r="E183" s="382"/>
      <c r="F183" s="382"/>
      <c r="G183" s="382"/>
      <c r="H183" s="382"/>
      <c r="I183" s="382"/>
      <c r="J183" s="382"/>
      <c r="K183" s="382"/>
      <c r="L183" s="382"/>
      <c r="M183" s="382"/>
    </row>
    <row r="184" spans="1:13" ht="15.75" x14ac:dyDescent="0.25">
      <c r="A184" s="384"/>
      <c r="B184" s="128">
        <f t="shared" si="13"/>
        <v>0.11749999999999999</v>
      </c>
      <c r="C184" s="129" t="s">
        <v>103</v>
      </c>
      <c r="D184" s="382"/>
      <c r="E184" s="382"/>
      <c r="F184" s="382"/>
      <c r="G184" s="382"/>
      <c r="H184" s="382"/>
      <c r="I184" s="382"/>
      <c r="J184" s="382"/>
      <c r="K184" s="382"/>
      <c r="L184" s="382"/>
      <c r="M184" s="382"/>
    </row>
    <row r="185" spans="1:13" ht="15.75" x14ac:dyDescent="0.25">
      <c r="A185" s="384"/>
      <c r="B185" s="128">
        <f t="shared" si="13"/>
        <v>0.1225</v>
      </c>
      <c r="C185" s="38" t="s">
        <v>104</v>
      </c>
      <c r="D185" s="382"/>
      <c r="E185" s="382"/>
      <c r="F185" s="382"/>
      <c r="G185" s="382"/>
      <c r="H185" s="382"/>
      <c r="I185" s="382"/>
      <c r="J185" s="382"/>
      <c r="K185" s="382"/>
      <c r="L185" s="382"/>
      <c r="M185" s="382"/>
    </row>
    <row r="186" spans="1:13" ht="15.75" x14ac:dyDescent="0.25">
      <c r="A186" s="384"/>
      <c r="B186" s="128">
        <f t="shared" si="13"/>
        <v>0.1225</v>
      </c>
      <c r="C186" s="38" t="s">
        <v>105</v>
      </c>
      <c r="D186" s="382"/>
      <c r="E186" s="382"/>
      <c r="F186" s="382"/>
      <c r="G186" s="382"/>
      <c r="H186" s="382"/>
      <c r="I186" s="382"/>
      <c r="J186" s="382"/>
      <c r="K186" s="382"/>
      <c r="L186" s="382"/>
      <c r="M186" s="382"/>
    </row>
    <row r="187" spans="1:13" ht="15.75" x14ac:dyDescent="0.25">
      <c r="A187" s="384"/>
      <c r="B187" s="128">
        <f t="shared" si="13"/>
        <v>0.14250000000000002</v>
      </c>
      <c r="C187" s="38" t="s">
        <v>106</v>
      </c>
      <c r="D187" s="382"/>
      <c r="E187" s="382"/>
      <c r="F187" s="382"/>
      <c r="G187" s="382"/>
      <c r="H187" s="382"/>
      <c r="I187" s="382"/>
      <c r="J187" s="382"/>
      <c r="K187" s="382"/>
      <c r="L187" s="382"/>
      <c r="M187" s="382"/>
    </row>
    <row r="188" spans="1:13" ht="15.75" x14ac:dyDescent="0.25">
      <c r="A188" s="384"/>
      <c r="B188" s="128">
        <f t="shared" si="13"/>
        <v>0.14250000000000002</v>
      </c>
      <c r="C188" s="38" t="s">
        <v>107</v>
      </c>
      <c r="D188" s="382"/>
      <c r="E188" s="382"/>
      <c r="F188" s="382"/>
      <c r="G188" s="382"/>
      <c r="H188" s="382"/>
      <c r="I188" s="382"/>
      <c r="J188" s="382"/>
      <c r="K188" s="382"/>
      <c r="L188" s="382"/>
      <c r="M188" s="382"/>
    </row>
    <row r="189" spans="1:13" ht="15.75" x14ac:dyDescent="0.25">
      <c r="A189" s="384"/>
      <c r="B189" s="128">
        <f t="shared" si="13"/>
        <v>0.1225</v>
      </c>
      <c r="C189" s="38" t="s">
        <v>108</v>
      </c>
      <c r="D189" s="382"/>
      <c r="E189" s="382"/>
      <c r="F189" s="382"/>
      <c r="G189" s="382"/>
      <c r="H189" s="382"/>
      <c r="I189" s="382"/>
      <c r="J189" s="382"/>
      <c r="K189" s="382"/>
      <c r="L189" s="382"/>
      <c r="M189" s="382"/>
    </row>
    <row r="190" spans="1:13" ht="15.75" x14ac:dyDescent="0.25">
      <c r="A190" s="384"/>
      <c r="B190" s="128">
        <f t="shared" si="13"/>
        <v>0.1225</v>
      </c>
      <c r="C190" s="38" t="s">
        <v>109</v>
      </c>
      <c r="D190" s="382"/>
      <c r="E190" s="382"/>
      <c r="F190" s="382"/>
      <c r="G190" s="382"/>
      <c r="H190" s="382"/>
      <c r="I190" s="382"/>
      <c r="J190" s="382"/>
      <c r="K190" s="382"/>
      <c r="L190" s="382"/>
      <c r="M190" s="382"/>
    </row>
    <row r="191" spans="1:13" ht="15.75" x14ac:dyDescent="0.25">
      <c r="A191" s="384"/>
      <c r="B191" s="128">
        <f t="shared" si="13"/>
        <v>0.14250000000000002</v>
      </c>
      <c r="C191" s="38" t="s">
        <v>110</v>
      </c>
      <c r="D191" s="382"/>
      <c r="E191" s="382"/>
      <c r="F191" s="382"/>
      <c r="G191" s="382"/>
      <c r="H191" s="382"/>
      <c r="I191" s="382"/>
      <c r="J191" s="382"/>
      <c r="K191" s="382"/>
      <c r="L191" s="382"/>
      <c r="M191" s="382"/>
    </row>
    <row r="192" spans="1:13" ht="15.75" x14ac:dyDescent="0.25">
      <c r="A192" s="130" t="s">
        <v>111</v>
      </c>
      <c r="B192" s="131">
        <v>6.7900000000000002E-2</v>
      </c>
      <c r="C192" s="382" t="s">
        <v>96</v>
      </c>
      <c r="D192" s="382"/>
      <c r="E192" s="382"/>
      <c r="F192" s="382"/>
      <c r="G192" s="382"/>
      <c r="H192" s="382"/>
      <c r="I192" s="382"/>
      <c r="J192" s="382"/>
      <c r="K192" s="382"/>
      <c r="L192" s="382"/>
      <c r="M192" s="382"/>
    </row>
    <row r="193" spans="1:10" ht="16.5" thickBot="1" x14ac:dyDescent="0.3">
      <c r="A193" s="1"/>
      <c r="B193" s="1"/>
      <c r="C193" s="1"/>
      <c r="D193" s="1"/>
      <c r="E193" s="1"/>
      <c r="F193" s="6"/>
      <c r="G193" s="1"/>
      <c r="H193" s="1"/>
      <c r="I193" s="1"/>
      <c r="J193" s="1"/>
    </row>
    <row r="194" spans="1:10" ht="16.5" thickBot="1" x14ac:dyDescent="0.3">
      <c r="A194" s="378" t="s">
        <v>112</v>
      </c>
      <c r="B194" s="380"/>
      <c r="C194" s="1"/>
      <c r="D194" s="1"/>
      <c r="E194" s="1"/>
      <c r="F194" s="6"/>
      <c r="G194" s="1"/>
      <c r="H194" s="1"/>
      <c r="I194" s="1"/>
      <c r="J194" s="1"/>
    </row>
    <row r="195" spans="1:10" ht="15.75" x14ac:dyDescent="0.25">
      <c r="A195" s="35" t="s">
        <v>98</v>
      </c>
      <c r="B195" s="132">
        <v>0.05</v>
      </c>
      <c r="C195" s="1"/>
      <c r="D195" s="1"/>
      <c r="E195" s="1"/>
      <c r="F195" s="6"/>
      <c r="G195" s="1"/>
      <c r="H195" s="1"/>
      <c r="I195" s="1"/>
      <c r="J195" s="1"/>
    </row>
    <row r="196" spans="1:10" ht="15.75" x14ac:dyDescent="0.25">
      <c r="A196" s="38" t="s">
        <v>100</v>
      </c>
      <c r="B196" s="133">
        <v>0.03</v>
      </c>
      <c r="C196" s="1"/>
      <c r="D196" s="1"/>
      <c r="E196" s="1"/>
      <c r="F196" s="6"/>
      <c r="G196" s="1"/>
      <c r="H196" s="1"/>
      <c r="I196" s="1"/>
      <c r="J196" s="1"/>
    </row>
    <row r="197" spans="1:10" ht="15.75" x14ac:dyDescent="0.25">
      <c r="A197" s="38" t="s">
        <v>101</v>
      </c>
      <c r="B197" s="133">
        <v>0.03</v>
      </c>
      <c r="C197" s="1"/>
      <c r="D197" s="1"/>
      <c r="E197" s="1"/>
      <c r="F197" s="6"/>
      <c r="G197" s="1"/>
      <c r="H197" s="1"/>
      <c r="I197" s="1"/>
      <c r="J197" s="1"/>
    </row>
    <row r="198" spans="1:10" ht="15.75" x14ac:dyDescent="0.25">
      <c r="A198" s="38" t="s">
        <v>102</v>
      </c>
      <c r="B198" s="133">
        <v>0.04</v>
      </c>
      <c r="C198" s="1"/>
      <c r="D198" s="1"/>
      <c r="E198" s="1"/>
      <c r="F198" s="6"/>
      <c r="G198" s="1"/>
      <c r="H198" s="1"/>
      <c r="I198" s="1"/>
      <c r="J198" s="1"/>
    </row>
    <row r="199" spans="1:10" ht="15.75" x14ac:dyDescent="0.25">
      <c r="A199" s="38" t="s">
        <v>103</v>
      </c>
      <c r="B199" s="133">
        <v>2.5000000000000001E-2</v>
      </c>
      <c r="C199" s="1"/>
      <c r="D199" s="1"/>
      <c r="E199" s="1"/>
      <c r="F199" s="6"/>
      <c r="G199" s="1"/>
      <c r="H199" s="1"/>
      <c r="I199" s="1"/>
      <c r="J199" s="1"/>
    </row>
    <row r="200" spans="1:10" ht="15.75" x14ac:dyDescent="0.25">
      <c r="A200" s="38" t="s">
        <v>104</v>
      </c>
      <c r="B200" s="133">
        <v>0.03</v>
      </c>
      <c r="C200" s="1"/>
      <c r="D200" s="1"/>
      <c r="E200" s="1"/>
      <c r="F200" s="6"/>
      <c r="G200" s="1"/>
      <c r="H200" s="1"/>
      <c r="I200" s="1"/>
      <c r="J200" s="1"/>
    </row>
    <row r="201" spans="1:10" ht="15.75" x14ac:dyDescent="0.25">
      <c r="A201" s="38" t="s">
        <v>105</v>
      </c>
      <c r="B201" s="133">
        <v>0.03</v>
      </c>
      <c r="C201" s="1"/>
      <c r="D201" s="1"/>
      <c r="E201" s="1"/>
      <c r="F201" s="6"/>
      <c r="G201" s="1"/>
      <c r="H201" s="1"/>
      <c r="I201" s="1"/>
      <c r="J201" s="1"/>
    </row>
    <row r="202" spans="1:10" ht="15.75" x14ac:dyDescent="0.25">
      <c r="A202" s="38" t="s">
        <v>106</v>
      </c>
      <c r="B202" s="133">
        <v>0.05</v>
      </c>
      <c r="C202" s="1"/>
      <c r="D202" s="1"/>
      <c r="E202" s="1"/>
      <c r="F202" s="6"/>
      <c r="G202" s="1"/>
      <c r="H202" s="1"/>
      <c r="I202" s="1"/>
      <c r="J202" s="1"/>
    </row>
    <row r="203" spans="1:10" ht="15.75" x14ac:dyDescent="0.25">
      <c r="A203" s="38" t="s">
        <v>107</v>
      </c>
      <c r="B203" s="133">
        <v>0.05</v>
      </c>
      <c r="C203" s="1"/>
      <c r="D203" s="1"/>
      <c r="E203" s="1"/>
      <c r="F203" s="6"/>
      <c r="G203" s="1"/>
      <c r="H203" s="1"/>
      <c r="I203" s="1"/>
      <c r="J203" s="1"/>
    </row>
    <row r="204" spans="1:10" ht="15.75" x14ac:dyDescent="0.25">
      <c r="A204" s="38" t="s">
        <v>108</v>
      </c>
      <c r="B204" s="133">
        <v>0.03</v>
      </c>
      <c r="C204" s="1"/>
      <c r="D204" s="1"/>
      <c r="E204" s="1"/>
      <c r="F204" s="6"/>
      <c r="G204" s="1"/>
      <c r="H204" s="1"/>
      <c r="I204" s="1"/>
      <c r="J204" s="1"/>
    </row>
    <row r="205" spans="1:10" ht="15.75" x14ac:dyDescent="0.25">
      <c r="A205" s="38" t="s">
        <v>109</v>
      </c>
      <c r="B205" s="133">
        <v>0.03</v>
      </c>
      <c r="C205" s="1"/>
      <c r="D205" s="1"/>
      <c r="E205" s="1"/>
      <c r="F205" s="6"/>
      <c r="G205" s="1"/>
      <c r="H205" s="1"/>
      <c r="I205" s="1"/>
      <c r="J205" s="1"/>
    </row>
    <row r="206" spans="1:10" ht="15.75" x14ac:dyDescent="0.25">
      <c r="A206" s="38" t="s">
        <v>110</v>
      </c>
      <c r="B206" s="133">
        <v>0.05</v>
      </c>
      <c r="C206" s="1"/>
      <c r="D206" s="1"/>
      <c r="E206" s="1"/>
      <c r="F206" s="6"/>
      <c r="G206" s="1"/>
      <c r="H206" s="1"/>
      <c r="I206" s="1"/>
      <c r="J206" s="1"/>
    </row>
    <row r="208" spans="1:10" ht="15.75" thickBot="1" x14ac:dyDescent="0.3"/>
    <row r="209" spans="1:8" ht="16.5" thickBot="1" x14ac:dyDescent="0.3">
      <c r="A209" s="378" t="s">
        <v>113</v>
      </c>
      <c r="B209" s="379"/>
      <c r="C209" s="379"/>
      <c r="D209" s="379"/>
      <c r="E209" s="379"/>
      <c r="F209" s="379"/>
      <c r="G209" s="380"/>
    </row>
    <row r="210" spans="1:8" ht="15.75" thickBot="1" x14ac:dyDescent="0.3"/>
    <row r="211" spans="1:8" ht="41.25" customHeight="1" thickBot="1" x14ac:dyDescent="0.3">
      <c r="A211" s="203" t="s">
        <v>114</v>
      </c>
      <c r="B211" s="397" t="s">
        <v>311</v>
      </c>
      <c r="C211" s="397"/>
      <c r="D211" s="397"/>
      <c r="E211" s="397"/>
      <c r="F211" s="397"/>
      <c r="G211" s="202">
        <v>200</v>
      </c>
      <c r="H211" s="134"/>
    </row>
    <row r="212" spans="1:8" x14ac:dyDescent="0.25">
      <c r="A212" s="135"/>
      <c r="B212" s="136"/>
      <c r="C212" s="136"/>
      <c r="D212" s="136"/>
      <c r="E212" s="136"/>
      <c r="F212" s="136"/>
      <c r="G212" s="137"/>
      <c r="H212" s="137"/>
    </row>
    <row r="213" spans="1:8" x14ac:dyDescent="0.25">
      <c r="A213" s="398" t="s">
        <v>115</v>
      </c>
      <c r="B213" s="399"/>
      <c r="C213" s="399"/>
      <c r="D213" s="399"/>
      <c r="E213" s="399"/>
      <c r="F213" s="399"/>
      <c r="G213" s="399"/>
      <c r="H213" s="400"/>
    </row>
    <row r="214" spans="1:8" x14ac:dyDescent="0.25">
      <c r="A214" s="138">
        <v>6</v>
      </c>
      <c r="B214" s="401" t="s">
        <v>116</v>
      </c>
      <c r="C214" s="402"/>
      <c r="D214" s="402"/>
      <c r="E214" s="402"/>
      <c r="F214" s="403"/>
      <c r="G214" s="139" t="s">
        <v>117</v>
      </c>
      <c r="H214" s="140" t="s">
        <v>118</v>
      </c>
    </row>
    <row r="215" spans="1:8" x14ac:dyDescent="0.25">
      <c r="A215" s="396" t="s">
        <v>17</v>
      </c>
      <c r="B215" s="396"/>
      <c r="C215" s="396"/>
      <c r="D215" s="396"/>
      <c r="E215" s="396"/>
      <c r="F215" s="396"/>
      <c r="G215" s="396"/>
      <c r="H215" s="396"/>
    </row>
    <row r="216" spans="1:8" x14ac:dyDescent="0.25">
      <c r="A216" s="141" t="s">
        <v>119</v>
      </c>
      <c r="B216" s="387" t="s">
        <v>120</v>
      </c>
      <c r="C216" s="388"/>
      <c r="D216" s="388"/>
      <c r="E216" s="388"/>
      <c r="F216" s="389"/>
      <c r="G216" s="142">
        <v>0.03</v>
      </c>
      <c r="H216" s="143">
        <f>G211*G216</f>
        <v>6</v>
      </c>
    </row>
    <row r="217" spans="1:8" x14ac:dyDescent="0.25">
      <c r="A217" s="141" t="s">
        <v>121</v>
      </c>
      <c r="B217" s="387" t="s">
        <v>122</v>
      </c>
      <c r="C217" s="388"/>
      <c r="D217" s="388"/>
      <c r="E217" s="388"/>
      <c r="F217" s="389"/>
      <c r="G217" s="142">
        <v>6.7900000000000002E-2</v>
      </c>
      <c r="H217" s="144">
        <f>SUM(G211,H216)*G217</f>
        <v>13.987400000000001</v>
      </c>
    </row>
    <row r="218" spans="1:8" x14ac:dyDescent="0.25">
      <c r="A218" s="141" t="s">
        <v>123</v>
      </c>
      <c r="B218" s="390" t="s">
        <v>124</v>
      </c>
      <c r="C218" s="391"/>
      <c r="D218" s="391"/>
      <c r="E218" s="391"/>
      <c r="F218" s="391"/>
      <c r="G218" s="391"/>
      <c r="H218" s="392"/>
    </row>
    <row r="219" spans="1:8" x14ac:dyDescent="0.25">
      <c r="A219" s="141"/>
      <c r="B219" s="393" t="s">
        <v>125</v>
      </c>
      <c r="C219" s="394"/>
      <c r="D219" s="394"/>
      <c r="E219" s="394"/>
      <c r="F219" s="394"/>
      <c r="G219" s="394"/>
      <c r="H219" s="395"/>
    </row>
    <row r="220" spans="1:8" x14ac:dyDescent="0.25">
      <c r="A220" s="141"/>
      <c r="B220" s="387" t="s">
        <v>126</v>
      </c>
      <c r="C220" s="388"/>
      <c r="D220" s="388"/>
      <c r="E220" s="388"/>
      <c r="F220" s="389"/>
      <c r="G220" s="142">
        <v>7.5999999999999998E-2</v>
      </c>
      <c r="H220" s="144">
        <f>SUM(G211,H216,H217)/(1-G225)*G220</f>
        <v>19.497425539358602</v>
      </c>
    </row>
    <row r="221" spans="1:8" x14ac:dyDescent="0.25">
      <c r="A221" s="141"/>
      <c r="B221" s="387" t="s">
        <v>127</v>
      </c>
      <c r="C221" s="388"/>
      <c r="D221" s="388"/>
      <c r="E221" s="388"/>
      <c r="F221" s="389"/>
      <c r="G221" s="145">
        <v>1.6500000000000001E-2</v>
      </c>
      <c r="H221" s="144">
        <f>SUM(G211,H216,H217)/(1-G225)*G221</f>
        <v>4.232993702623908</v>
      </c>
    </row>
    <row r="222" spans="1:8" x14ac:dyDescent="0.25">
      <c r="A222" s="141"/>
      <c r="B222" s="390" t="s">
        <v>128</v>
      </c>
      <c r="C222" s="391"/>
      <c r="D222" s="391"/>
      <c r="E222" s="391"/>
      <c r="F222" s="391"/>
      <c r="G222" s="391"/>
      <c r="H222" s="392"/>
    </row>
    <row r="223" spans="1:8" x14ac:dyDescent="0.25">
      <c r="A223" s="141"/>
      <c r="B223" s="410" t="s">
        <v>129</v>
      </c>
      <c r="C223" s="411"/>
      <c r="D223" s="411"/>
      <c r="E223" s="411"/>
      <c r="F223" s="411"/>
      <c r="G223" s="411"/>
      <c r="H223" s="412"/>
    </row>
    <row r="224" spans="1:8" x14ac:dyDescent="0.25">
      <c r="A224" s="141"/>
      <c r="B224" s="387" t="s">
        <v>130</v>
      </c>
      <c r="C224" s="388"/>
      <c r="D224" s="388"/>
      <c r="E224" s="388"/>
      <c r="F224" s="389"/>
      <c r="G224" s="146">
        <f>B206</f>
        <v>0.05</v>
      </c>
      <c r="H224" s="144">
        <f>SUM(G211,H216,H217)/(1-G225)*G224</f>
        <v>12.827253644314872</v>
      </c>
    </row>
    <row r="225" spans="1:10" x14ac:dyDescent="0.25">
      <c r="A225" s="413"/>
      <c r="B225" s="414"/>
      <c r="C225" s="414"/>
      <c r="D225" s="414"/>
      <c r="E225" s="414"/>
      <c r="F225" s="415"/>
      <c r="G225" s="147">
        <f>SUM(G220,G221,G224)</f>
        <v>0.14250000000000002</v>
      </c>
      <c r="H225" s="144"/>
    </row>
    <row r="226" spans="1:10" x14ac:dyDescent="0.25">
      <c r="A226" s="416"/>
      <c r="B226" s="417"/>
      <c r="C226" s="417"/>
      <c r="D226" s="417"/>
      <c r="E226" s="417"/>
      <c r="F226" s="418"/>
      <c r="G226" s="148">
        <f>G225+G217+G216</f>
        <v>0.24040000000000003</v>
      </c>
      <c r="H226" s="149">
        <f>SUM(H216,H217,H220,H221,H224)</f>
        <v>56.545072886297383</v>
      </c>
    </row>
    <row r="227" spans="1:10" x14ac:dyDescent="0.25">
      <c r="A227" s="419" t="s">
        <v>131</v>
      </c>
      <c r="B227" s="420"/>
      <c r="C227" s="420"/>
      <c r="D227" s="420"/>
      <c r="E227" s="420"/>
      <c r="F227" s="420"/>
      <c r="G227" s="421"/>
      <c r="H227" s="150">
        <f>SUM(G211+H226)</f>
        <v>256.54507288629736</v>
      </c>
    </row>
    <row r="228" spans="1:10" x14ac:dyDescent="0.25">
      <c r="A228" s="151"/>
      <c r="B228" s="151"/>
      <c r="C228" s="151"/>
      <c r="D228" s="151"/>
      <c r="E228" s="151"/>
      <c r="F228" s="151"/>
      <c r="G228" s="151"/>
      <c r="H228" s="152"/>
    </row>
    <row r="229" spans="1:10" ht="18" customHeight="1" x14ac:dyDescent="0.25">
      <c r="A229" s="153"/>
      <c r="B229" s="153"/>
      <c r="C229" s="153"/>
      <c r="D229" s="153"/>
      <c r="E229" s="153"/>
      <c r="F229" s="153"/>
      <c r="G229" s="153"/>
      <c r="H229" s="154"/>
    </row>
    <row r="230" spans="1:10" ht="15.75" thickBot="1" x14ac:dyDescent="0.3">
      <c r="A230" s="153"/>
      <c r="B230" s="153"/>
      <c r="C230" s="153"/>
      <c r="D230" s="153"/>
      <c r="E230" s="153"/>
      <c r="F230" s="153"/>
      <c r="G230" s="153"/>
      <c r="H230" s="154"/>
    </row>
    <row r="231" spans="1:10" ht="15.75" thickBot="1" x14ac:dyDescent="0.3">
      <c r="A231" s="437" t="s">
        <v>324</v>
      </c>
      <c r="B231" s="438"/>
      <c r="C231" s="438"/>
      <c r="D231" s="438"/>
      <c r="E231" s="439"/>
      <c r="F231" s="305"/>
      <c r="G231" s="153"/>
      <c r="H231" s="154"/>
    </row>
    <row r="232" spans="1:10" ht="45" x14ac:dyDescent="0.25">
      <c r="A232" s="158" t="s">
        <v>132</v>
      </c>
      <c r="B232" s="159" t="s">
        <v>137</v>
      </c>
      <c r="C232" s="159" t="s">
        <v>133</v>
      </c>
      <c r="D232" s="159" t="s">
        <v>138</v>
      </c>
      <c r="E232" s="160" t="s">
        <v>134</v>
      </c>
      <c r="F232" s="306"/>
      <c r="G232" s="153"/>
      <c r="H232" s="154"/>
    </row>
    <row r="233" spans="1:10" ht="20.25" customHeight="1" thickBot="1" x14ac:dyDescent="0.3">
      <c r="A233" s="155" t="s">
        <v>136</v>
      </c>
      <c r="B233" s="156">
        <v>6</v>
      </c>
      <c r="C233" s="156">
        <f>B233*30</f>
        <v>180</v>
      </c>
      <c r="D233" s="161">
        <f>H227</f>
        <v>256.54507288629736</v>
      </c>
      <c r="E233" s="285">
        <f>D233*B233</f>
        <v>1539.2704373177842</v>
      </c>
      <c r="F233" s="307"/>
      <c r="G233" s="153"/>
      <c r="H233" s="154"/>
    </row>
    <row r="234" spans="1:10" x14ac:dyDescent="0.25">
      <c r="A234" s="428" t="s">
        <v>154</v>
      </c>
      <c r="B234" s="429"/>
      <c r="C234" s="429"/>
      <c r="D234" s="430"/>
      <c r="E234" s="309">
        <f>SUM(E233:E233)</f>
        <v>1539.2704373177842</v>
      </c>
      <c r="F234" s="308"/>
      <c r="G234" s="153"/>
      <c r="H234" s="154"/>
    </row>
    <row r="235" spans="1:10" x14ac:dyDescent="0.25">
      <c r="A235" s="431" t="s">
        <v>327</v>
      </c>
      <c r="B235" s="432"/>
      <c r="C235" s="432"/>
      <c r="D235" s="433"/>
      <c r="E235" s="162">
        <f>E234*12</f>
        <v>18471.245247813411</v>
      </c>
      <c r="F235" s="308"/>
      <c r="G235" s="153"/>
      <c r="H235" s="154"/>
    </row>
    <row r="236" spans="1:10" ht="15.75" thickBot="1" x14ac:dyDescent="0.3">
      <c r="A236" s="434" t="s">
        <v>329</v>
      </c>
      <c r="B236" s="435"/>
      <c r="C236" s="435"/>
      <c r="D236" s="436"/>
      <c r="E236" s="310">
        <f>E234*30</f>
        <v>46178.113119533526</v>
      </c>
      <c r="F236" s="308"/>
      <c r="G236" s="153"/>
      <c r="H236" s="154"/>
    </row>
    <row r="237" spans="1:10" x14ac:dyDescent="0.25">
      <c r="A237" s="153"/>
      <c r="B237" s="153"/>
      <c r="C237" s="153"/>
      <c r="D237" s="153"/>
      <c r="E237" s="153"/>
      <c r="F237" s="153"/>
      <c r="G237" s="153"/>
      <c r="H237" s="154"/>
    </row>
    <row r="238" spans="1:10" ht="15.75" thickBot="1" x14ac:dyDescent="0.3">
      <c r="A238" s="153"/>
      <c r="B238" s="153"/>
      <c r="C238" s="153"/>
      <c r="D238" s="153"/>
      <c r="E238" s="153"/>
      <c r="F238" s="153"/>
      <c r="G238" s="153"/>
      <c r="H238" s="154"/>
    </row>
    <row r="239" spans="1:10" ht="16.5" thickBot="1" x14ac:dyDescent="0.3">
      <c r="A239" s="422" t="s">
        <v>139</v>
      </c>
      <c r="B239" s="423"/>
      <c r="C239" s="423"/>
      <c r="D239" s="423"/>
      <c r="E239" s="423"/>
      <c r="F239" s="423"/>
      <c r="G239" s="423"/>
      <c r="H239" s="423"/>
      <c r="I239" s="423"/>
      <c r="J239" s="424"/>
    </row>
    <row r="240" spans="1:10" ht="60.75" thickBot="1" x14ac:dyDescent="0.3">
      <c r="A240" s="164" t="s">
        <v>140</v>
      </c>
      <c r="B240" s="165" t="s">
        <v>141</v>
      </c>
      <c r="C240" s="166" t="s">
        <v>312</v>
      </c>
      <c r="D240" s="166" t="s">
        <v>313</v>
      </c>
      <c r="E240" s="166" t="s">
        <v>314</v>
      </c>
      <c r="F240" s="167" t="s">
        <v>315</v>
      </c>
      <c r="G240" s="164" t="s">
        <v>316</v>
      </c>
      <c r="H240" s="166" t="s">
        <v>142</v>
      </c>
      <c r="I240" s="166" t="s">
        <v>325</v>
      </c>
      <c r="J240" s="167" t="s">
        <v>135</v>
      </c>
    </row>
    <row r="241" spans="1:14" ht="15.75" thickBot="1" x14ac:dyDescent="0.3">
      <c r="A241" s="425" t="s">
        <v>8</v>
      </c>
      <c r="B241" s="426"/>
      <c r="C241" s="426"/>
      <c r="D241" s="426"/>
      <c r="E241" s="426"/>
      <c r="F241" s="426"/>
      <c r="G241" s="426"/>
      <c r="H241" s="426"/>
      <c r="I241" s="426"/>
      <c r="J241" s="427"/>
    </row>
    <row r="242" spans="1:14" x14ac:dyDescent="0.25">
      <c r="A242" s="295" t="s">
        <v>143</v>
      </c>
      <c r="B242" s="296" t="s">
        <v>144</v>
      </c>
      <c r="C242" s="297">
        <v>2</v>
      </c>
      <c r="D242" s="298">
        <v>0.5</v>
      </c>
      <c r="E242" s="172"/>
      <c r="F242" s="172"/>
      <c r="G242" s="299">
        <v>5</v>
      </c>
      <c r="H242" s="291">
        <f>$H$227*G242</f>
        <v>1282.7253644314869</v>
      </c>
      <c r="I242" s="302">
        <f>H242*12</f>
        <v>15392.704373177843</v>
      </c>
      <c r="J242" s="300">
        <f>H242*30</f>
        <v>38481.760932944606</v>
      </c>
    </row>
    <row r="243" spans="1:14" x14ac:dyDescent="0.25">
      <c r="A243" s="168" t="s">
        <v>145</v>
      </c>
      <c r="B243" s="156" t="s">
        <v>144</v>
      </c>
      <c r="C243" s="169">
        <v>2</v>
      </c>
      <c r="D243" s="173"/>
      <c r="E243" s="157"/>
      <c r="F243" s="172"/>
      <c r="G243" s="174">
        <v>1</v>
      </c>
      <c r="H243" s="291">
        <f t="shared" ref="H243:H244" si="14">$H$227*G243</f>
        <v>256.54507288629736</v>
      </c>
      <c r="I243" s="303">
        <f>H243*12</f>
        <v>3078.5408746355683</v>
      </c>
      <c r="J243" s="293">
        <f>H243*30</f>
        <v>7696.3521865889206</v>
      </c>
    </row>
    <row r="244" spans="1:14" x14ac:dyDescent="0.25">
      <c r="A244" s="175" t="s">
        <v>146</v>
      </c>
      <c r="B244" s="163" t="s">
        <v>144</v>
      </c>
      <c r="C244" s="176"/>
      <c r="D244" s="177">
        <v>0.5</v>
      </c>
      <c r="E244" s="176"/>
      <c r="F244" s="176"/>
      <c r="G244" s="170">
        <v>0</v>
      </c>
      <c r="H244" s="291">
        <f t="shared" si="14"/>
        <v>0</v>
      </c>
      <c r="I244" s="303" t="s">
        <v>326</v>
      </c>
      <c r="J244" s="301" t="s">
        <v>326</v>
      </c>
    </row>
    <row r="245" spans="1:14" ht="15.75" thickBot="1" x14ac:dyDescent="0.3">
      <c r="A245" s="408" t="s">
        <v>131</v>
      </c>
      <c r="B245" s="409"/>
      <c r="C245" s="289">
        <v>4</v>
      </c>
      <c r="D245" s="289">
        <v>1</v>
      </c>
      <c r="E245" s="288"/>
      <c r="F245" s="288"/>
      <c r="G245" s="289">
        <v>6</v>
      </c>
      <c r="H245" s="292">
        <f>SUM(H242:H243)</f>
        <v>1539.2704373177844</v>
      </c>
      <c r="I245" s="304">
        <f>SUM(I242:I243)</f>
        <v>18471.245247813411</v>
      </c>
      <c r="J245" s="294">
        <f>SUM(J242:J243)</f>
        <v>46178.113119533526</v>
      </c>
    </row>
    <row r="246" spans="1:14" ht="15.75" thickBot="1" x14ac:dyDescent="0.3">
      <c r="A246" s="178"/>
      <c r="B246" s="178"/>
      <c r="C246" s="178"/>
      <c r="D246" s="178"/>
      <c r="E246" s="178"/>
      <c r="F246" s="178"/>
      <c r="G246" s="178"/>
      <c r="H246" s="179"/>
    </row>
    <row r="247" spans="1:14" ht="16.5" thickBot="1" x14ac:dyDescent="0.3">
      <c r="A247" s="378" t="s">
        <v>147</v>
      </c>
      <c r="B247" s="379"/>
      <c r="C247" s="379"/>
      <c r="D247" s="379"/>
      <c r="E247" s="379"/>
      <c r="F247" s="379"/>
      <c r="G247" s="380"/>
    </row>
    <row r="248" spans="1:14" x14ac:dyDescent="0.25">
      <c r="A248" s="180"/>
      <c r="B248" s="180"/>
      <c r="C248" s="180"/>
      <c r="D248" s="180"/>
      <c r="E248" s="180"/>
      <c r="F248" s="180"/>
      <c r="G248" s="180"/>
    </row>
    <row r="249" spans="1:14" ht="15.75" thickBot="1" x14ac:dyDescent="0.3">
      <c r="I249" s="179"/>
    </row>
    <row r="250" spans="1:14" x14ac:dyDescent="0.25">
      <c r="A250" s="404" t="s">
        <v>323</v>
      </c>
      <c r="B250" s="405"/>
      <c r="C250" s="405"/>
      <c r="D250" s="405"/>
      <c r="E250" s="405"/>
      <c r="F250" s="405"/>
      <c r="G250" s="406"/>
      <c r="I250" s="407"/>
      <c r="J250" s="407"/>
      <c r="K250" s="407"/>
      <c r="L250" s="407"/>
      <c r="M250" s="407"/>
      <c r="N250" s="407"/>
    </row>
    <row r="251" spans="1:14" ht="36" customHeight="1" x14ac:dyDescent="0.25">
      <c r="A251" s="448" t="s">
        <v>78</v>
      </c>
      <c r="B251" s="450" t="s">
        <v>148</v>
      </c>
      <c r="C251" s="450" t="s">
        <v>149</v>
      </c>
      <c r="D251" s="452" t="s">
        <v>150</v>
      </c>
      <c r="E251" s="453"/>
      <c r="F251" s="450" t="s">
        <v>155</v>
      </c>
      <c r="G251" s="454" t="s">
        <v>306</v>
      </c>
      <c r="I251" s="190"/>
      <c r="J251" s="190"/>
      <c r="K251" s="190"/>
      <c r="L251" s="190"/>
      <c r="M251" s="190"/>
      <c r="N251" s="181"/>
    </row>
    <row r="252" spans="1:14" ht="43.5" customHeight="1" x14ac:dyDescent="0.25">
      <c r="A252" s="449"/>
      <c r="B252" s="451"/>
      <c r="C252" s="451"/>
      <c r="D252" s="182" t="s">
        <v>151</v>
      </c>
      <c r="E252" s="182" t="s">
        <v>152</v>
      </c>
      <c r="F252" s="451"/>
      <c r="G252" s="455"/>
      <c r="I252" s="191"/>
      <c r="J252" s="192"/>
      <c r="K252" s="191"/>
      <c r="L252" s="190"/>
      <c r="M252" s="193"/>
      <c r="N252" s="183"/>
    </row>
    <row r="253" spans="1:14" x14ac:dyDescent="0.25">
      <c r="A253" s="184" t="s">
        <v>156</v>
      </c>
      <c r="B253" s="156" t="s">
        <v>17</v>
      </c>
      <c r="C253" s="194">
        <v>5</v>
      </c>
      <c r="D253" s="194">
        <v>1</v>
      </c>
      <c r="E253" s="194">
        <v>5</v>
      </c>
      <c r="F253" s="185">
        <f>'RECEPC. CC PALMAS'!D135</f>
        <v>3994.8653846375291</v>
      </c>
      <c r="G253" s="186">
        <f>F253*E253</f>
        <v>19974.326923187647</v>
      </c>
      <c r="I253" s="440"/>
      <c r="J253" s="440"/>
      <c r="K253" s="440"/>
      <c r="L253" s="440"/>
      <c r="M253" s="440"/>
      <c r="N253" s="440"/>
    </row>
    <row r="254" spans="1:14" x14ac:dyDescent="0.25">
      <c r="A254" s="184" t="s">
        <v>3</v>
      </c>
      <c r="B254" s="156" t="s">
        <v>17</v>
      </c>
      <c r="C254" s="194">
        <v>11</v>
      </c>
      <c r="D254" s="194">
        <v>1</v>
      </c>
      <c r="E254" s="194">
        <v>11</v>
      </c>
      <c r="F254" s="185">
        <f>'RECEPC. SC PALMAS'!D134</f>
        <v>3968.2166648321918</v>
      </c>
      <c r="G254" s="186">
        <f>F254*E254</f>
        <v>43650.383313154111</v>
      </c>
      <c r="I254" s="440"/>
      <c r="J254" s="440"/>
      <c r="K254" s="440"/>
      <c r="L254" s="440"/>
      <c r="M254" s="440"/>
      <c r="N254" s="440"/>
    </row>
    <row r="255" spans="1:14" x14ac:dyDescent="0.25">
      <c r="A255" s="184" t="s">
        <v>10</v>
      </c>
      <c r="B255" s="156" t="s">
        <v>17</v>
      </c>
      <c r="C255" s="194">
        <v>2</v>
      </c>
      <c r="D255" s="194">
        <v>1</v>
      </c>
      <c r="E255" s="194">
        <v>2</v>
      </c>
      <c r="F255" s="185">
        <f>'RECEPC. SC 25H PALMAS'!D134</f>
        <v>2437.6492161884998</v>
      </c>
      <c r="G255" s="186">
        <f t="shared" ref="G255:G260" si="15">F255*E255</f>
        <v>4875.2984323769997</v>
      </c>
      <c r="I255" s="440"/>
      <c r="J255" s="440"/>
      <c r="K255" s="440"/>
      <c r="L255" s="440"/>
      <c r="M255" s="440"/>
      <c r="N255" s="440"/>
    </row>
    <row r="256" spans="1:14" x14ac:dyDescent="0.25">
      <c r="A256" s="184" t="s">
        <v>153</v>
      </c>
      <c r="B256" s="156" t="s">
        <v>17</v>
      </c>
      <c r="C256" s="194">
        <v>1</v>
      </c>
      <c r="D256" s="194">
        <v>1</v>
      </c>
      <c r="E256" s="194">
        <v>1</v>
      </c>
      <c r="F256" s="185">
        <f>'COPEIRO(A) PALMAS'!D134</f>
        <v>3394.8341043654154</v>
      </c>
      <c r="G256" s="186">
        <f>F256*E256</f>
        <v>3394.8341043654154</v>
      </c>
      <c r="I256" s="440"/>
      <c r="J256" s="440"/>
      <c r="K256" s="440"/>
      <c r="L256" s="440"/>
      <c r="M256" s="440"/>
      <c r="N256" s="440"/>
    </row>
    <row r="257" spans="1:7" x14ac:dyDescent="0.25">
      <c r="A257" s="184" t="s">
        <v>157</v>
      </c>
      <c r="B257" s="156" t="s">
        <v>17</v>
      </c>
      <c r="C257" s="194">
        <v>1</v>
      </c>
      <c r="D257" s="194">
        <v>1</v>
      </c>
      <c r="E257" s="194">
        <v>1</v>
      </c>
      <c r="F257" s="185">
        <f>'COPEIRO(A) 25H PALMAS'!D134</f>
        <v>2109.4329544912257</v>
      </c>
      <c r="G257" s="186">
        <f t="shared" si="15"/>
        <v>2109.4329544912257</v>
      </c>
    </row>
    <row r="258" spans="1:7" x14ac:dyDescent="0.25">
      <c r="A258" s="184" t="s">
        <v>5</v>
      </c>
      <c r="B258" s="156" t="s">
        <v>17</v>
      </c>
      <c r="C258" s="194">
        <v>4</v>
      </c>
      <c r="D258" s="194">
        <v>1</v>
      </c>
      <c r="E258" s="194">
        <v>4</v>
      </c>
      <c r="F258" s="185">
        <f>'MOTORISTA PALMAS'!D134</f>
        <v>5190.3555865014205</v>
      </c>
      <c r="G258" s="186">
        <f t="shared" si="15"/>
        <v>20761.422346005682</v>
      </c>
    </row>
    <row r="259" spans="1:7" x14ac:dyDescent="0.25">
      <c r="A259" s="184" t="s">
        <v>158</v>
      </c>
      <c r="B259" s="156" t="s">
        <v>17</v>
      </c>
      <c r="C259" s="171">
        <v>1</v>
      </c>
      <c r="D259" s="194">
        <v>1</v>
      </c>
      <c r="E259" s="194">
        <v>1</v>
      </c>
      <c r="F259" s="185">
        <f>'AUX. MANUT. 25H PALMAS'!D134</f>
        <v>4424.9245135072033</v>
      </c>
      <c r="G259" s="186">
        <f t="shared" si="15"/>
        <v>4424.9245135072033</v>
      </c>
    </row>
    <row r="260" spans="1:7" x14ac:dyDescent="0.25">
      <c r="A260" s="184" t="s">
        <v>7</v>
      </c>
      <c r="B260" s="156" t="s">
        <v>17</v>
      </c>
      <c r="C260" s="194">
        <v>2</v>
      </c>
      <c r="D260" s="194">
        <v>1</v>
      </c>
      <c r="E260" s="194">
        <v>2</v>
      </c>
      <c r="F260" s="185">
        <f>'CONTÍNUO PALMAS'!D134</f>
        <v>3968.2166648321918</v>
      </c>
      <c r="G260" s="186">
        <f t="shared" si="15"/>
        <v>7936.4333296643836</v>
      </c>
    </row>
    <row r="261" spans="1:7" x14ac:dyDescent="0.25">
      <c r="A261" s="441" t="s">
        <v>154</v>
      </c>
      <c r="B261" s="442"/>
      <c r="C261" s="442"/>
      <c r="D261" s="442"/>
      <c r="E261" s="442"/>
      <c r="F261" s="443"/>
      <c r="G261" s="187">
        <f>SUM(G253:G260)</f>
        <v>107127.05591675268</v>
      </c>
    </row>
    <row r="262" spans="1:7" x14ac:dyDescent="0.25">
      <c r="A262" s="441" t="s">
        <v>327</v>
      </c>
      <c r="B262" s="442"/>
      <c r="C262" s="442"/>
      <c r="D262" s="442"/>
      <c r="E262" s="442"/>
      <c r="F262" s="443"/>
      <c r="G262" s="188">
        <f>G261*12</f>
        <v>1285524.6710010322</v>
      </c>
    </row>
    <row r="263" spans="1:7" ht="15.75" thickBot="1" x14ac:dyDescent="0.3">
      <c r="A263" s="444" t="s">
        <v>308</v>
      </c>
      <c r="B263" s="445"/>
      <c r="C263" s="445"/>
      <c r="D263" s="445"/>
      <c r="E263" s="445"/>
      <c r="F263" s="446"/>
      <c r="G263" s="195">
        <f>G261*30</f>
        <v>3213811.6775025805</v>
      </c>
    </row>
    <row r="264" spans="1:7" x14ac:dyDescent="0.25">
      <c r="A264" s="189"/>
      <c r="B264" s="189"/>
      <c r="C264" s="189"/>
      <c r="D264" s="189"/>
      <c r="E264" s="189"/>
      <c r="F264" s="189"/>
      <c r="G264" s="189"/>
    </row>
    <row r="265" spans="1:7" x14ac:dyDescent="0.25">
      <c r="A265" s="447"/>
      <c r="B265" s="447"/>
      <c r="C265" s="447"/>
      <c r="D265" s="447"/>
      <c r="E265" s="447"/>
      <c r="F265" s="447"/>
      <c r="G265" s="447"/>
    </row>
    <row r="266" spans="1:7" ht="15.75" thickBot="1" x14ac:dyDescent="0.3"/>
    <row r="267" spans="1:7" ht="16.5" thickBot="1" x14ac:dyDescent="0.3">
      <c r="A267" s="378" t="s">
        <v>159</v>
      </c>
      <c r="B267" s="379"/>
      <c r="C267" s="379"/>
      <c r="D267" s="379"/>
      <c r="E267" s="380"/>
      <c r="F267" s="196"/>
      <c r="G267" s="196"/>
    </row>
    <row r="268" spans="1:7" ht="15.75" thickBot="1" x14ac:dyDescent="0.3">
      <c r="A268" s="197"/>
      <c r="B268" s="197"/>
      <c r="C268" s="197"/>
      <c r="D268" s="197"/>
      <c r="E268" s="197"/>
      <c r="F268" s="197"/>
      <c r="G268" s="197"/>
    </row>
    <row r="269" spans="1:7" ht="15.75" thickBot="1" x14ac:dyDescent="0.3">
      <c r="A269" s="470" t="s">
        <v>160</v>
      </c>
      <c r="B269" s="471"/>
      <c r="C269" s="471"/>
      <c r="D269" s="471"/>
      <c r="E269" s="472"/>
    </row>
    <row r="270" spans="1:7" x14ac:dyDescent="0.25">
      <c r="A270" s="198"/>
      <c r="B270" s="473" t="s">
        <v>161</v>
      </c>
      <c r="C270" s="474"/>
      <c r="D270" s="475" t="s">
        <v>162</v>
      </c>
      <c r="E270" s="476"/>
    </row>
    <row r="271" spans="1:7" ht="34.5" customHeight="1" x14ac:dyDescent="0.25">
      <c r="A271" s="461" t="s">
        <v>163</v>
      </c>
      <c r="B271" s="462" t="s">
        <v>322</v>
      </c>
      <c r="C271" s="463"/>
      <c r="D271" s="464">
        <f>G263</f>
        <v>3213811.6775025805</v>
      </c>
      <c r="E271" s="465"/>
    </row>
    <row r="272" spans="1:7" ht="30" customHeight="1" thickBot="1" x14ac:dyDescent="0.3">
      <c r="A272" s="461"/>
      <c r="B272" s="466" t="s">
        <v>328</v>
      </c>
      <c r="C272" s="467"/>
      <c r="D272" s="468">
        <f>E236</f>
        <v>46178.113119533526</v>
      </c>
      <c r="E272" s="469"/>
    </row>
    <row r="273" spans="1:24" ht="15.75" thickBot="1" x14ac:dyDescent="0.3">
      <c r="A273" s="456" t="s">
        <v>307</v>
      </c>
      <c r="B273" s="457"/>
      <c r="C273" s="458"/>
      <c r="D273" s="459">
        <f>SUM(D271:D272)</f>
        <v>3259989.7906221142</v>
      </c>
      <c r="E273" s="460"/>
    </row>
    <row r="276" spans="1:24" x14ac:dyDescent="0.25">
      <c r="A276" s="312"/>
      <c r="B276" s="312"/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/>
      <c r="W276" s="312"/>
      <c r="X276" s="312"/>
    </row>
    <row r="277" spans="1:24" ht="15.75" x14ac:dyDescent="0.25">
      <c r="A277" s="478"/>
      <c r="B277" s="478"/>
      <c r="C277" s="478"/>
      <c r="D277" s="478"/>
      <c r="E277" s="478"/>
      <c r="F277" s="478"/>
      <c r="G277" s="478"/>
      <c r="H277" s="478"/>
      <c r="I277" s="478"/>
      <c r="J277" s="478"/>
      <c r="K277" s="478"/>
      <c r="L277" s="478"/>
      <c r="M277" s="478"/>
      <c r="N277" s="312"/>
      <c r="O277" s="312"/>
      <c r="P277" s="312"/>
      <c r="Q277" s="312"/>
      <c r="R277" s="312"/>
      <c r="S277" s="312"/>
      <c r="T277" s="312"/>
      <c r="U277" s="312"/>
      <c r="V277" s="312"/>
      <c r="W277" s="312"/>
      <c r="X277" s="312"/>
    </row>
    <row r="278" spans="1:24" x14ac:dyDescent="0.25">
      <c r="A278" s="312"/>
      <c r="B278" s="312"/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  <c r="T278" s="312"/>
      <c r="U278" s="312"/>
      <c r="V278" s="312"/>
      <c r="W278" s="312"/>
      <c r="X278" s="312"/>
    </row>
    <row r="279" spans="1:24" ht="15.75" x14ac:dyDescent="0.25">
      <c r="A279" s="479"/>
      <c r="B279" s="479"/>
      <c r="C279" s="480"/>
      <c r="D279" s="480"/>
      <c r="E279" s="480"/>
      <c r="F279" s="480"/>
      <c r="G279" s="480"/>
      <c r="H279" s="480"/>
      <c r="I279" s="480"/>
      <c r="J279" s="480"/>
      <c r="K279" s="480"/>
      <c r="L279" s="480"/>
      <c r="M279" s="480"/>
      <c r="N279" s="480"/>
      <c r="O279" s="480"/>
      <c r="P279" s="480"/>
      <c r="Q279" s="480"/>
      <c r="R279" s="480"/>
      <c r="S279" s="480"/>
      <c r="T279" s="480"/>
      <c r="U279" s="480"/>
      <c r="V279" s="480"/>
      <c r="W279" s="480"/>
      <c r="X279" s="312"/>
    </row>
    <row r="280" spans="1:24" x14ac:dyDescent="0.25">
      <c r="A280" s="479"/>
      <c r="B280" s="479"/>
      <c r="C280" s="479"/>
      <c r="D280" s="479"/>
      <c r="E280" s="479"/>
      <c r="F280" s="479"/>
      <c r="G280" s="479"/>
      <c r="H280" s="479"/>
      <c r="I280" s="481"/>
      <c r="J280" s="481"/>
      <c r="K280" s="481"/>
      <c r="L280" s="481"/>
      <c r="M280" s="481"/>
      <c r="N280" s="481"/>
      <c r="O280" s="481"/>
      <c r="P280" s="481"/>
      <c r="Q280" s="481"/>
      <c r="R280" s="481"/>
      <c r="S280" s="481"/>
      <c r="T280" s="481"/>
      <c r="U280" s="481"/>
      <c r="V280" s="481"/>
      <c r="W280" s="481"/>
      <c r="X280" s="312"/>
    </row>
    <row r="281" spans="1:24" x14ac:dyDescent="0.25">
      <c r="A281" s="479"/>
      <c r="B281" s="479"/>
      <c r="C281" s="306"/>
      <c r="D281" s="306"/>
      <c r="E281" s="306"/>
      <c r="F281" s="306"/>
      <c r="G281" s="306"/>
      <c r="H281" s="306"/>
      <c r="I281" s="306"/>
      <c r="J281" s="306"/>
      <c r="K281" s="306"/>
      <c r="L281" s="306"/>
      <c r="M281" s="306"/>
      <c r="N281" s="306"/>
      <c r="O281" s="306"/>
      <c r="P281" s="306"/>
      <c r="Q281" s="306"/>
      <c r="R281" s="306"/>
      <c r="S281" s="306"/>
      <c r="T281" s="306"/>
      <c r="U281" s="306"/>
      <c r="V281" s="306"/>
      <c r="W281" s="306"/>
      <c r="X281" s="312"/>
    </row>
    <row r="282" spans="1:24" x14ac:dyDescent="0.25">
      <c r="A282" s="306"/>
      <c r="B282" s="313"/>
      <c r="C282" s="314"/>
      <c r="D282" s="314"/>
      <c r="E282" s="314"/>
      <c r="F282" s="314"/>
      <c r="G282" s="314"/>
      <c r="H282" s="314"/>
      <c r="I282" s="314"/>
      <c r="J282" s="315"/>
      <c r="K282" s="315"/>
      <c r="L282" s="314"/>
      <c r="M282" s="314"/>
      <c r="N282" s="314"/>
      <c r="O282" s="314"/>
      <c r="P282" s="314"/>
      <c r="Q282" s="314"/>
      <c r="R282" s="314"/>
      <c r="S282" s="314"/>
      <c r="T282" s="314"/>
      <c r="U282" s="314"/>
      <c r="V282" s="314"/>
      <c r="W282" s="314"/>
      <c r="X282" s="312"/>
    </row>
    <row r="283" spans="1:24" x14ac:dyDescent="0.25">
      <c r="A283" s="306"/>
      <c r="B283" s="313"/>
      <c r="C283" s="313"/>
      <c r="D283" s="316"/>
      <c r="E283" s="315"/>
      <c r="F283" s="314"/>
      <c r="G283" s="315"/>
      <c r="H283" s="315"/>
      <c r="I283" s="314"/>
      <c r="J283" s="314"/>
      <c r="K283" s="314"/>
      <c r="L283" s="314"/>
      <c r="M283" s="315"/>
      <c r="N283" s="315"/>
      <c r="O283" s="314"/>
      <c r="P283" s="315"/>
      <c r="Q283" s="315"/>
      <c r="R283" s="314"/>
      <c r="S283" s="315"/>
      <c r="T283" s="315"/>
      <c r="U283" s="314"/>
      <c r="V283" s="314"/>
      <c r="W283" s="314"/>
      <c r="X283" s="312"/>
    </row>
    <row r="284" spans="1:24" x14ac:dyDescent="0.25">
      <c r="A284" s="306"/>
      <c r="B284" s="313"/>
      <c r="C284" s="314"/>
      <c r="D284" s="314"/>
      <c r="E284" s="314"/>
      <c r="F284" s="313"/>
      <c r="G284" s="315"/>
      <c r="H284" s="315"/>
      <c r="I284" s="314"/>
      <c r="J284" s="314"/>
      <c r="K284" s="314"/>
      <c r="L284" s="314"/>
      <c r="M284" s="315"/>
      <c r="N284" s="315"/>
      <c r="O284" s="314"/>
      <c r="P284" s="315"/>
      <c r="Q284" s="315"/>
      <c r="R284" s="314"/>
      <c r="S284" s="314"/>
      <c r="T284" s="314"/>
      <c r="U284" s="314"/>
      <c r="V284" s="314"/>
      <c r="W284" s="314"/>
      <c r="X284" s="312"/>
    </row>
    <row r="285" spans="1:24" x14ac:dyDescent="0.25">
      <c r="A285" s="306"/>
      <c r="B285" s="313"/>
      <c r="C285" s="314"/>
      <c r="D285" s="314"/>
      <c r="E285" s="314"/>
      <c r="F285" s="313"/>
      <c r="G285" s="315"/>
      <c r="H285" s="315"/>
      <c r="I285" s="314"/>
      <c r="J285" s="314"/>
      <c r="K285" s="314"/>
      <c r="L285" s="314"/>
      <c r="M285" s="314"/>
      <c r="N285" s="314"/>
      <c r="O285" s="314"/>
      <c r="P285" s="314"/>
      <c r="Q285" s="314"/>
      <c r="R285" s="314"/>
      <c r="S285" s="315"/>
      <c r="T285" s="315"/>
      <c r="U285" s="314"/>
      <c r="V285" s="315"/>
      <c r="W285" s="315"/>
      <c r="X285" s="312"/>
    </row>
    <row r="286" spans="1:24" x14ac:dyDescent="0.25">
      <c r="A286" s="477"/>
      <c r="B286" s="477"/>
      <c r="C286" s="477"/>
      <c r="D286" s="477"/>
      <c r="E286" s="477"/>
      <c r="F286" s="477"/>
      <c r="G286" s="477"/>
      <c r="H286" s="477"/>
      <c r="I286" s="477"/>
      <c r="J286" s="477"/>
      <c r="K286" s="477"/>
      <c r="L286" s="477"/>
      <c r="M286" s="477"/>
      <c r="N286" s="477"/>
      <c r="O286" s="477"/>
      <c r="P286" s="477"/>
      <c r="Q286" s="477"/>
      <c r="R286" s="477"/>
      <c r="S286" s="477"/>
      <c r="T286" s="477"/>
      <c r="U286" s="477"/>
      <c r="V286" s="317"/>
      <c r="W286" s="317"/>
      <c r="X286" s="312"/>
    </row>
    <row r="287" spans="1:24" x14ac:dyDescent="0.25">
      <c r="A287" s="312"/>
      <c r="B287" s="312"/>
      <c r="C287" s="312"/>
      <c r="D287" s="312"/>
      <c r="E287" s="312"/>
      <c r="F287" s="312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  <c r="T287" s="312"/>
      <c r="U287" s="312"/>
      <c r="V287" s="312"/>
      <c r="W287" s="312"/>
      <c r="X287" s="312"/>
    </row>
    <row r="288" spans="1:24" x14ac:dyDescent="0.25">
      <c r="A288" s="312"/>
      <c r="B288" s="312"/>
      <c r="C288" s="312"/>
      <c r="D288" s="312"/>
      <c r="E288" s="312"/>
      <c r="F288" s="312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  <c r="T288" s="312"/>
      <c r="U288" s="312"/>
      <c r="V288" s="312"/>
      <c r="W288" s="312"/>
      <c r="X288" s="312"/>
    </row>
    <row r="289" spans="1:24" x14ac:dyDescent="0.25">
      <c r="A289" s="306"/>
      <c r="B289" s="306"/>
      <c r="C289" s="306"/>
      <c r="D289" s="306"/>
      <c r="E289" s="306"/>
      <c r="F289" s="306"/>
      <c r="G289" s="306"/>
      <c r="H289" s="313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  <c r="T289" s="312"/>
      <c r="U289" s="312"/>
      <c r="V289" s="312"/>
      <c r="W289" s="312"/>
      <c r="X289" s="312"/>
    </row>
    <row r="290" spans="1:24" x14ac:dyDescent="0.25">
      <c r="A290" s="306"/>
      <c r="B290" s="315"/>
      <c r="C290" s="315"/>
      <c r="D290" s="315"/>
      <c r="E290" s="318"/>
      <c r="F290" s="315"/>
      <c r="G290" s="315"/>
      <c r="H290" s="315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  <c r="T290" s="312"/>
      <c r="U290" s="312"/>
      <c r="V290" s="312"/>
      <c r="W290" s="312"/>
      <c r="X290" s="312"/>
    </row>
    <row r="291" spans="1:24" x14ac:dyDescent="0.25">
      <c r="A291" s="306"/>
      <c r="B291" s="315"/>
      <c r="C291" s="315"/>
      <c r="D291" s="315"/>
      <c r="E291" s="318"/>
      <c r="F291" s="315"/>
      <c r="G291" s="315"/>
      <c r="H291" s="315"/>
      <c r="I291" s="312"/>
      <c r="J291" s="312"/>
      <c r="K291" s="312"/>
      <c r="L291" s="312"/>
      <c r="M291" s="312"/>
      <c r="N291" s="312"/>
      <c r="O291" s="312"/>
      <c r="P291" s="312"/>
      <c r="Q291" s="312"/>
      <c r="R291" s="312"/>
      <c r="S291" s="312"/>
      <c r="T291" s="312"/>
      <c r="U291" s="312"/>
      <c r="V291" s="312"/>
      <c r="W291" s="312"/>
      <c r="X291" s="312"/>
    </row>
    <row r="292" spans="1:24" x14ac:dyDescent="0.25">
      <c r="A292" s="306"/>
      <c r="B292" s="315"/>
      <c r="C292" s="315"/>
      <c r="D292" s="315"/>
      <c r="E292" s="318"/>
      <c r="F292" s="315"/>
      <c r="G292" s="315"/>
      <c r="H292" s="315"/>
      <c r="I292" s="312"/>
      <c r="J292" s="312"/>
      <c r="K292" s="312"/>
      <c r="L292" s="312"/>
      <c r="M292" s="312"/>
      <c r="N292" s="312"/>
      <c r="O292" s="312"/>
      <c r="P292" s="312"/>
      <c r="Q292" s="312"/>
      <c r="R292" s="312"/>
      <c r="S292" s="312"/>
      <c r="T292" s="312"/>
      <c r="U292" s="312"/>
      <c r="V292" s="312"/>
      <c r="W292" s="312"/>
      <c r="X292" s="312"/>
    </row>
    <row r="293" spans="1:24" x14ac:dyDescent="0.25">
      <c r="A293" s="306"/>
      <c r="B293" s="315"/>
      <c r="C293" s="315"/>
      <c r="D293" s="315"/>
      <c r="E293" s="318"/>
      <c r="F293" s="315"/>
      <c r="G293" s="315"/>
      <c r="H293" s="315"/>
      <c r="I293" s="312"/>
      <c r="J293" s="312"/>
      <c r="K293" s="312"/>
      <c r="L293" s="312"/>
      <c r="M293" s="312"/>
      <c r="N293" s="312"/>
      <c r="O293" s="312"/>
      <c r="P293" s="312"/>
      <c r="Q293" s="312"/>
      <c r="R293" s="312"/>
      <c r="S293" s="312"/>
      <c r="T293" s="312"/>
      <c r="U293" s="312"/>
      <c r="V293" s="312"/>
      <c r="W293" s="312"/>
      <c r="X293" s="312"/>
    </row>
    <row r="294" spans="1:24" x14ac:dyDescent="0.25">
      <c r="A294" s="319"/>
      <c r="B294" s="307"/>
      <c r="C294" s="307"/>
      <c r="D294" s="307"/>
      <c r="E294" s="308"/>
      <c r="F294" s="307"/>
      <c r="G294" s="307"/>
      <c r="H294" s="307"/>
      <c r="I294" s="312"/>
      <c r="J294" s="312"/>
      <c r="K294" s="312"/>
      <c r="L294" s="312"/>
      <c r="M294" s="312"/>
      <c r="N294" s="312"/>
      <c r="O294" s="312"/>
      <c r="P294" s="312"/>
      <c r="Q294" s="312"/>
      <c r="R294" s="312"/>
      <c r="S294" s="312"/>
      <c r="T294" s="312"/>
      <c r="U294" s="312"/>
      <c r="V294" s="312"/>
      <c r="W294" s="312"/>
      <c r="X294" s="312"/>
    </row>
    <row r="295" spans="1:24" x14ac:dyDescent="0.25">
      <c r="A295" s="312"/>
      <c r="B295" s="312"/>
      <c r="C295" s="312"/>
      <c r="D295" s="312"/>
      <c r="E295" s="312"/>
      <c r="F295" s="312"/>
      <c r="G295" s="312"/>
      <c r="H295" s="312"/>
      <c r="I295" s="312"/>
      <c r="J295" s="312"/>
      <c r="K295" s="312"/>
      <c r="L295" s="312"/>
      <c r="M295" s="312"/>
      <c r="N295" s="312"/>
      <c r="O295" s="312"/>
      <c r="P295" s="312"/>
      <c r="Q295" s="312"/>
      <c r="R295" s="312"/>
      <c r="S295" s="312"/>
      <c r="T295" s="312"/>
      <c r="U295" s="312"/>
      <c r="V295" s="312"/>
      <c r="W295" s="312"/>
      <c r="X295" s="312"/>
    </row>
    <row r="296" spans="1:24" x14ac:dyDescent="0.25">
      <c r="A296" s="312"/>
      <c r="B296" s="320"/>
      <c r="C296" s="312"/>
      <c r="D296" s="312"/>
      <c r="E296" s="312"/>
      <c r="F296" s="312"/>
      <c r="G296" s="312"/>
      <c r="H296" s="312"/>
      <c r="I296" s="312"/>
      <c r="J296" s="312"/>
      <c r="K296" s="312"/>
      <c r="L296" s="312"/>
      <c r="M296" s="312"/>
      <c r="N296" s="312"/>
      <c r="O296" s="312"/>
      <c r="P296" s="312"/>
      <c r="Q296" s="312"/>
      <c r="R296" s="312"/>
      <c r="S296" s="312"/>
      <c r="T296" s="312"/>
      <c r="U296" s="312"/>
      <c r="V296" s="312"/>
      <c r="W296" s="312"/>
      <c r="X296" s="312"/>
    </row>
    <row r="297" spans="1:24" x14ac:dyDescent="0.25">
      <c r="A297" s="312"/>
      <c r="B297" s="312"/>
      <c r="C297" s="312"/>
      <c r="D297" s="312"/>
      <c r="E297" s="312"/>
      <c r="F297" s="312"/>
      <c r="G297" s="312"/>
      <c r="H297" s="312"/>
      <c r="I297" s="312"/>
      <c r="J297" s="312"/>
      <c r="K297" s="312"/>
      <c r="L297" s="312"/>
      <c r="M297" s="312"/>
      <c r="N297" s="312"/>
      <c r="O297" s="312"/>
      <c r="P297" s="312"/>
      <c r="Q297" s="312"/>
      <c r="R297" s="312"/>
      <c r="S297" s="312"/>
      <c r="T297" s="312"/>
      <c r="U297" s="312"/>
      <c r="V297" s="312"/>
      <c r="W297" s="312"/>
      <c r="X297" s="312"/>
    </row>
    <row r="298" spans="1:24" x14ac:dyDescent="0.25">
      <c r="A298" s="312"/>
      <c r="B298" s="312"/>
      <c r="C298" s="312"/>
      <c r="D298" s="312"/>
      <c r="E298" s="312"/>
      <c r="F298" s="312"/>
      <c r="G298" s="312"/>
      <c r="H298" s="312"/>
      <c r="I298" s="312"/>
      <c r="J298" s="312"/>
      <c r="K298" s="312"/>
      <c r="L298" s="312"/>
      <c r="M298" s="312"/>
      <c r="N298" s="312"/>
      <c r="O298" s="312"/>
      <c r="P298" s="312"/>
      <c r="Q298" s="312"/>
      <c r="R298" s="312"/>
      <c r="S298" s="312"/>
      <c r="T298" s="312"/>
      <c r="U298" s="312"/>
      <c r="V298" s="312"/>
      <c r="W298" s="312"/>
      <c r="X298" s="312"/>
    </row>
    <row r="299" spans="1:24" x14ac:dyDescent="0.25">
      <c r="A299" s="312"/>
      <c r="B299" s="312"/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2"/>
      <c r="S299" s="312"/>
      <c r="T299" s="312"/>
      <c r="U299" s="312"/>
      <c r="V299" s="312"/>
      <c r="W299" s="312"/>
      <c r="X299" s="312"/>
    </row>
    <row r="300" spans="1:24" x14ac:dyDescent="0.25">
      <c r="A300" s="312"/>
      <c r="B300" s="312"/>
      <c r="C300" s="312"/>
      <c r="D300" s="312"/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/>
      <c r="W300" s="312"/>
      <c r="X300" s="312"/>
    </row>
    <row r="301" spans="1:24" x14ac:dyDescent="0.25">
      <c r="A301" s="312"/>
      <c r="B301" s="312"/>
      <c r="C301" s="312"/>
      <c r="D301" s="312"/>
      <c r="E301" s="312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/>
      <c r="W301" s="312"/>
      <c r="X301" s="312"/>
    </row>
    <row r="302" spans="1:24" x14ac:dyDescent="0.25">
      <c r="A302" s="312"/>
      <c r="B302" s="312"/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/>
      <c r="W302" s="312"/>
      <c r="X302" s="312"/>
    </row>
    <row r="303" spans="1:24" x14ac:dyDescent="0.25">
      <c r="A303" s="312"/>
      <c r="B303" s="312"/>
      <c r="C303" s="312"/>
      <c r="D303" s="312"/>
      <c r="E303" s="312"/>
      <c r="F303" s="312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  <c r="T303" s="312"/>
      <c r="U303" s="312"/>
      <c r="V303" s="312"/>
      <c r="W303" s="312"/>
      <c r="X303" s="312"/>
    </row>
    <row r="304" spans="1:24" x14ac:dyDescent="0.25">
      <c r="A304" s="312"/>
      <c r="B304" s="312"/>
      <c r="C304" s="312"/>
      <c r="D304" s="312"/>
      <c r="E304" s="312"/>
      <c r="F304" s="312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  <c r="T304" s="312"/>
      <c r="U304" s="312"/>
      <c r="V304" s="312"/>
      <c r="W304" s="312"/>
      <c r="X304" s="312"/>
    </row>
    <row r="305" spans="1:24" x14ac:dyDescent="0.25">
      <c r="A305" s="312"/>
      <c r="B305" s="312"/>
      <c r="C305" s="312"/>
      <c r="D305" s="312"/>
      <c r="E305" s="312"/>
      <c r="F305" s="312"/>
      <c r="G305" s="312"/>
      <c r="H305" s="312"/>
      <c r="I305" s="312"/>
      <c r="J305" s="312"/>
      <c r="K305" s="312"/>
      <c r="L305" s="312"/>
      <c r="M305" s="312"/>
      <c r="N305" s="312"/>
      <c r="O305" s="312"/>
      <c r="P305" s="312"/>
      <c r="Q305" s="312"/>
      <c r="R305" s="312"/>
      <c r="S305" s="312"/>
      <c r="T305" s="312"/>
      <c r="U305" s="312"/>
      <c r="V305" s="312"/>
      <c r="W305" s="312"/>
      <c r="X305" s="312"/>
    </row>
    <row r="306" spans="1:24" x14ac:dyDescent="0.25">
      <c r="A306" s="312"/>
      <c r="B306" s="312"/>
      <c r="C306" s="312"/>
      <c r="D306" s="312"/>
      <c r="E306" s="312"/>
      <c r="F306" s="312"/>
      <c r="G306" s="312"/>
      <c r="H306" s="312"/>
      <c r="I306" s="312"/>
      <c r="J306" s="312"/>
      <c r="K306" s="312"/>
      <c r="L306" s="312"/>
      <c r="M306" s="312"/>
      <c r="N306" s="312"/>
      <c r="O306" s="312"/>
      <c r="P306" s="312"/>
      <c r="Q306" s="312"/>
      <c r="R306" s="312"/>
      <c r="S306" s="312"/>
      <c r="T306" s="312"/>
      <c r="U306" s="312"/>
      <c r="V306" s="312"/>
      <c r="W306" s="312"/>
      <c r="X306" s="312"/>
    </row>
    <row r="307" spans="1:24" x14ac:dyDescent="0.25">
      <c r="A307" s="312"/>
      <c r="B307" s="312"/>
      <c r="C307" s="312"/>
      <c r="D307" s="312"/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  <c r="T307" s="312"/>
      <c r="U307" s="312"/>
      <c r="V307" s="312"/>
      <c r="W307" s="312"/>
      <c r="X307" s="312"/>
    </row>
    <row r="308" spans="1:24" x14ac:dyDescent="0.25">
      <c r="A308" s="312"/>
      <c r="B308" s="312"/>
      <c r="C308" s="312"/>
      <c r="D308" s="312"/>
      <c r="E308" s="312"/>
      <c r="F308" s="312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2"/>
      <c r="R308" s="312"/>
      <c r="S308" s="312"/>
      <c r="T308" s="312"/>
      <c r="U308" s="312"/>
      <c r="V308" s="312"/>
      <c r="W308" s="312"/>
      <c r="X308" s="312"/>
    </row>
    <row r="309" spans="1:24" x14ac:dyDescent="0.25">
      <c r="A309" s="312"/>
      <c r="B309" s="312"/>
      <c r="C309" s="312"/>
      <c r="D309" s="312"/>
      <c r="E309" s="312"/>
      <c r="F309" s="312"/>
      <c r="G309" s="312"/>
      <c r="H309" s="312"/>
      <c r="I309" s="312"/>
      <c r="J309" s="312"/>
      <c r="K309" s="312"/>
      <c r="L309" s="312"/>
      <c r="M309" s="312"/>
      <c r="N309" s="312"/>
      <c r="O309" s="312"/>
      <c r="P309" s="312"/>
      <c r="Q309" s="312"/>
      <c r="R309" s="312"/>
      <c r="S309" s="312"/>
      <c r="T309" s="312"/>
      <c r="U309" s="312"/>
      <c r="V309" s="312"/>
      <c r="W309" s="312"/>
      <c r="X309" s="312"/>
    </row>
    <row r="310" spans="1:24" x14ac:dyDescent="0.25">
      <c r="A310" s="312"/>
      <c r="B310" s="312"/>
      <c r="C310" s="312"/>
      <c r="D310" s="312"/>
      <c r="E310" s="312"/>
      <c r="F310" s="312"/>
      <c r="G310" s="312"/>
      <c r="H310" s="312"/>
      <c r="I310" s="312"/>
      <c r="J310" s="312"/>
      <c r="K310" s="312"/>
      <c r="L310" s="312"/>
      <c r="M310" s="312"/>
      <c r="N310" s="312"/>
      <c r="O310" s="312"/>
      <c r="P310" s="312"/>
      <c r="Q310" s="312"/>
      <c r="R310" s="312"/>
      <c r="S310" s="312"/>
      <c r="T310" s="312"/>
      <c r="U310" s="312"/>
      <c r="V310" s="312"/>
      <c r="W310" s="312"/>
      <c r="X310" s="312"/>
    </row>
    <row r="311" spans="1:24" x14ac:dyDescent="0.25">
      <c r="A311" s="312"/>
      <c r="B311" s="312"/>
      <c r="C311" s="312"/>
      <c r="D311" s="312"/>
      <c r="E311" s="312"/>
      <c r="F311" s="312"/>
      <c r="G311" s="312"/>
      <c r="H311" s="312"/>
      <c r="I311" s="312"/>
      <c r="J311" s="312"/>
      <c r="K311" s="312"/>
      <c r="L311" s="312"/>
      <c r="M311" s="312"/>
      <c r="N311" s="312"/>
      <c r="O311" s="312"/>
      <c r="P311" s="312"/>
      <c r="Q311" s="312"/>
      <c r="R311" s="312"/>
      <c r="S311" s="312"/>
      <c r="T311" s="312"/>
      <c r="U311" s="312"/>
      <c r="V311" s="312"/>
      <c r="W311" s="312"/>
      <c r="X311" s="312"/>
    </row>
    <row r="312" spans="1:24" x14ac:dyDescent="0.25">
      <c r="A312" s="312"/>
      <c r="B312" s="312"/>
      <c r="C312" s="312"/>
      <c r="D312" s="312"/>
      <c r="E312" s="312"/>
      <c r="F312" s="312"/>
      <c r="G312" s="312"/>
      <c r="H312" s="312"/>
      <c r="I312" s="312"/>
      <c r="J312" s="312"/>
      <c r="K312" s="312"/>
      <c r="L312" s="312"/>
      <c r="M312" s="312"/>
      <c r="N312" s="312"/>
      <c r="O312" s="312"/>
      <c r="P312" s="312"/>
      <c r="Q312" s="312"/>
      <c r="R312" s="312"/>
      <c r="S312" s="312"/>
      <c r="T312" s="312"/>
      <c r="U312" s="312"/>
      <c r="V312" s="312"/>
      <c r="W312" s="312"/>
      <c r="X312" s="312"/>
    </row>
    <row r="313" spans="1:24" x14ac:dyDescent="0.25">
      <c r="A313" s="312"/>
      <c r="B313" s="312"/>
      <c r="C313" s="312"/>
      <c r="D313" s="312"/>
      <c r="E313" s="312"/>
      <c r="F313" s="312"/>
      <c r="G313" s="312"/>
      <c r="H313" s="312"/>
      <c r="I313" s="312"/>
      <c r="J313" s="312"/>
      <c r="K313" s="312"/>
      <c r="L313" s="312"/>
      <c r="M313" s="312"/>
      <c r="N313" s="312"/>
      <c r="O313" s="312"/>
      <c r="P313" s="312"/>
      <c r="Q313" s="312"/>
      <c r="R313" s="312"/>
      <c r="S313" s="312"/>
      <c r="T313" s="312"/>
      <c r="U313" s="312"/>
      <c r="V313" s="312"/>
      <c r="W313" s="312"/>
      <c r="X313" s="312"/>
    </row>
    <row r="314" spans="1:24" x14ac:dyDescent="0.25">
      <c r="A314" s="312"/>
      <c r="B314" s="312"/>
      <c r="C314" s="312"/>
      <c r="D314" s="312"/>
      <c r="E314" s="312"/>
      <c r="F314" s="312"/>
      <c r="G314" s="312"/>
      <c r="H314" s="312"/>
      <c r="I314" s="312"/>
      <c r="J314" s="312"/>
      <c r="K314" s="312"/>
      <c r="L314" s="312"/>
      <c r="M314" s="312"/>
      <c r="N314" s="312"/>
      <c r="O314" s="312"/>
      <c r="P314" s="312"/>
      <c r="Q314" s="312"/>
      <c r="R314" s="312"/>
      <c r="S314" s="312"/>
      <c r="T314" s="312"/>
      <c r="U314" s="312"/>
      <c r="V314" s="312"/>
      <c r="W314" s="312"/>
      <c r="X314" s="312"/>
    </row>
    <row r="315" spans="1:24" x14ac:dyDescent="0.25">
      <c r="A315" s="312"/>
      <c r="B315" s="312"/>
      <c r="C315" s="312"/>
      <c r="D315" s="312"/>
      <c r="E315" s="312"/>
      <c r="F315" s="312"/>
      <c r="G315" s="312"/>
      <c r="H315" s="312"/>
      <c r="I315" s="312"/>
      <c r="J315" s="312"/>
      <c r="K315" s="312"/>
      <c r="L315" s="312"/>
      <c r="M315" s="312"/>
      <c r="N315" s="312"/>
      <c r="O315" s="312"/>
      <c r="P315" s="312"/>
      <c r="Q315" s="312"/>
      <c r="R315" s="312"/>
      <c r="S315" s="312"/>
      <c r="T315" s="312"/>
      <c r="U315" s="312"/>
      <c r="V315" s="312"/>
      <c r="W315" s="312"/>
      <c r="X315" s="312"/>
    </row>
    <row r="316" spans="1:24" x14ac:dyDescent="0.25">
      <c r="A316" s="312"/>
      <c r="B316" s="312"/>
      <c r="C316" s="312"/>
      <c r="D316" s="312"/>
      <c r="E316" s="312"/>
      <c r="F316" s="312"/>
      <c r="G316" s="312"/>
      <c r="H316" s="312"/>
      <c r="I316" s="312"/>
      <c r="J316" s="312"/>
      <c r="K316" s="312"/>
      <c r="L316" s="312"/>
      <c r="M316" s="312"/>
      <c r="N316" s="312"/>
      <c r="O316" s="312"/>
      <c r="P316" s="312"/>
      <c r="Q316" s="312"/>
      <c r="R316" s="312"/>
      <c r="S316" s="312"/>
      <c r="T316" s="312"/>
      <c r="U316" s="312"/>
      <c r="V316" s="312"/>
      <c r="W316" s="312"/>
      <c r="X316" s="312"/>
    </row>
    <row r="317" spans="1:24" x14ac:dyDescent="0.25">
      <c r="A317" s="312"/>
      <c r="B317" s="312"/>
      <c r="C317" s="312"/>
      <c r="D317" s="312"/>
      <c r="E317" s="312"/>
      <c r="F317" s="312"/>
      <c r="G317" s="312"/>
      <c r="H317" s="312"/>
      <c r="I317" s="312"/>
      <c r="J317" s="312"/>
      <c r="K317" s="312"/>
      <c r="L317" s="312"/>
      <c r="M317" s="312"/>
      <c r="N317" s="312"/>
      <c r="O317" s="312"/>
      <c r="P317" s="312"/>
      <c r="Q317" s="312"/>
      <c r="R317" s="312"/>
      <c r="S317" s="312"/>
      <c r="T317" s="312"/>
      <c r="U317" s="312"/>
      <c r="V317" s="312"/>
      <c r="W317" s="312"/>
      <c r="X317" s="312"/>
    </row>
    <row r="318" spans="1:24" x14ac:dyDescent="0.25">
      <c r="A318" s="312"/>
      <c r="B318" s="312"/>
      <c r="C318" s="312"/>
      <c r="D318" s="312"/>
      <c r="E318" s="312"/>
      <c r="F318" s="312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R318" s="312"/>
      <c r="S318" s="312"/>
      <c r="T318" s="312"/>
      <c r="U318" s="312"/>
      <c r="V318" s="312"/>
      <c r="W318" s="312"/>
      <c r="X318" s="312"/>
    </row>
    <row r="319" spans="1:24" x14ac:dyDescent="0.25">
      <c r="A319" s="312"/>
      <c r="B319" s="312"/>
      <c r="C319" s="312"/>
      <c r="D319" s="312"/>
      <c r="E319" s="312"/>
      <c r="F319" s="312"/>
      <c r="G319" s="312"/>
      <c r="H319" s="312"/>
      <c r="I319" s="312"/>
      <c r="J319" s="312"/>
      <c r="K319" s="312"/>
      <c r="L319" s="312"/>
      <c r="M319" s="312"/>
      <c r="N319" s="312"/>
      <c r="O319" s="312"/>
      <c r="P319" s="312"/>
      <c r="Q319" s="312"/>
      <c r="R319" s="312"/>
      <c r="S319" s="312"/>
      <c r="T319" s="312"/>
      <c r="U319" s="312"/>
      <c r="V319" s="312"/>
      <c r="W319" s="312"/>
      <c r="X319" s="312"/>
    </row>
    <row r="320" spans="1:24" x14ac:dyDescent="0.25">
      <c r="A320" s="312"/>
      <c r="B320" s="312"/>
      <c r="C320" s="312"/>
      <c r="D320" s="312"/>
      <c r="E320" s="312"/>
      <c r="F320" s="312"/>
      <c r="G320" s="312"/>
      <c r="H320" s="312"/>
      <c r="I320" s="312"/>
      <c r="J320" s="312"/>
      <c r="K320" s="312"/>
      <c r="L320" s="312"/>
      <c r="M320" s="312"/>
      <c r="N320" s="312"/>
      <c r="O320" s="312"/>
      <c r="P320" s="312"/>
      <c r="Q320" s="312"/>
      <c r="R320" s="312"/>
      <c r="S320" s="312"/>
      <c r="T320" s="312"/>
      <c r="U320" s="312"/>
      <c r="V320" s="312"/>
      <c r="W320" s="312"/>
      <c r="X320" s="312"/>
    </row>
    <row r="321" spans="1:24" x14ac:dyDescent="0.25">
      <c r="A321" s="312"/>
      <c r="B321" s="312"/>
      <c r="C321" s="312"/>
      <c r="D321" s="312"/>
      <c r="E321" s="312"/>
      <c r="F321" s="312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/>
      <c r="W321" s="312"/>
      <c r="X321" s="312"/>
    </row>
    <row r="322" spans="1:24" x14ac:dyDescent="0.25">
      <c r="A322" s="312"/>
      <c r="B322" s="312"/>
      <c r="C322" s="312"/>
      <c r="D322" s="312"/>
      <c r="E322" s="312"/>
      <c r="F322" s="312"/>
      <c r="G322" s="312"/>
      <c r="H322" s="312"/>
      <c r="I322" s="312"/>
      <c r="J322" s="312"/>
      <c r="K322" s="312"/>
      <c r="L322" s="312"/>
      <c r="M322" s="312"/>
      <c r="N322" s="312"/>
      <c r="O322" s="312"/>
      <c r="P322" s="312"/>
      <c r="Q322" s="312"/>
      <c r="R322" s="312"/>
      <c r="S322" s="312"/>
      <c r="T322" s="312"/>
      <c r="U322" s="312"/>
      <c r="V322" s="312"/>
      <c r="W322" s="312"/>
      <c r="X322" s="312"/>
    </row>
    <row r="323" spans="1:24" x14ac:dyDescent="0.25">
      <c r="A323" s="312"/>
      <c r="B323" s="312"/>
      <c r="C323" s="312"/>
      <c r="D323" s="312"/>
      <c r="E323" s="312"/>
      <c r="F323" s="312"/>
      <c r="G323" s="312"/>
      <c r="H323" s="312"/>
      <c r="I323" s="312"/>
      <c r="J323" s="312"/>
      <c r="K323" s="312"/>
      <c r="L323" s="312"/>
      <c r="M323" s="312"/>
      <c r="N323" s="312"/>
      <c r="O323" s="312"/>
      <c r="P323" s="312"/>
      <c r="Q323" s="312"/>
      <c r="R323" s="312"/>
      <c r="S323" s="312"/>
      <c r="T323" s="312"/>
      <c r="U323" s="312"/>
      <c r="V323" s="312"/>
      <c r="W323" s="312"/>
      <c r="X323" s="312"/>
    </row>
    <row r="324" spans="1:24" x14ac:dyDescent="0.25">
      <c r="A324" s="312"/>
      <c r="B324" s="312"/>
      <c r="C324" s="312"/>
      <c r="D324" s="312"/>
      <c r="E324" s="312"/>
      <c r="F324" s="312"/>
      <c r="G324" s="312"/>
      <c r="H324" s="312"/>
      <c r="I324" s="312"/>
      <c r="J324" s="312"/>
      <c r="K324" s="312"/>
      <c r="L324" s="312"/>
      <c r="M324" s="312"/>
      <c r="N324" s="312"/>
      <c r="O324" s="312"/>
      <c r="P324" s="312"/>
      <c r="Q324" s="312"/>
      <c r="R324" s="312"/>
      <c r="S324" s="312"/>
      <c r="T324" s="312"/>
      <c r="U324" s="312"/>
      <c r="V324" s="312"/>
      <c r="W324" s="312"/>
      <c r="X324" s="312"/>
    </row>
    <row r="325" spans="1:24" x14ac:dyDescent="0.25">
      <c r="A325" s="312"/>
      <c r="B325" s="312"/>
      <c r="C325" s="312"/>
      <c r="D325" s="312"/>
      <c r="E325" s="312"/>
      <c r="F325" s="312"/>
      <c r="G325" s="312"/>
      <c r="H325" s="312"/>
      <c r="I325" s="312"/>
      <c r="J325" s="312"/>
      <c r="K325" s="312"/>
      <c r="L325" s="312"/>
      <c r="M325" s="312"/>
      <c r="N325" s="312"/>
      <c r="O325" s="312"/>
      <c r="P325" s="312"/>
      <c r="Q325" s="312"/>
      <c r="R325" s="312"/>
      <c r="S325" s="312"/>
      <c r="T325" s="312"/>
      <c r="U325" s="312"/>
      <c r="V325" s="312"/>
      <c r="W325" s="312"/>
      <c r="X325" s="312"/>
    </row>
    <row r="326" spans="1:24" x14ac:dyDescent="0.25">
      <c r="A326" s="312"/>
      <c r="B326" s="312"/>
      <c r="C326" s="312"/>
      <c r="D326" s="312"/>
      <c r="E326" s="312"/>
      <c r="F326" s="312"/>
      <c r="G326" s="312"/>
      <c r="H326" s="312"/>
      <c r="I326" s="312"/>
      <c r="J326" s="312"/>
      <c r="K326" s="312"/>
      <c r="L326" s="312"/>
      <c r="M326" s="312"/>
      <c r="N326" s="312"/>
      <c r="O326" s="312"/>
      <c r="P326" s="312"/>
      <c r="Q326" s="312"/>
      <c r="R326" s="312"/>
      <c r="S326" s="312"/>
      <c r="T326" s="312"/>
      <c r="U326" s="312"/>
      <c r="V326" s="312"/>
      <c r="W326" s="312"/>
      <c r="X326" s="312"/>
    </row>
    <row r="327" spans="1:24" x14ac:dyDescent="0.25">
      <c r="A327" s="312"/>
      <c r="B327" s="312"/>
      <c r="C327" s="312"/>
      <c r="D327" s="312"/>
      <c r="E327" s="312"/>
      <c r="F327" s="312"/>
      <c r="G327" s="312"/>
      <c r="H327" s="312"/>
      <c r="I327" s="312"/>
      <c r="J327" s="312"/>
      <c r="K327" s="312"/>
      <c r="L327" s="312"/>
      <c r="M327" s="312"/>
      <c r="N327" s="312"/>
      <c r="O327" s="312"/>
      <c r="P327" s="312"/>
      <c r="Q327" s="312"/>
      <c r="R327" s="312"/>
      <c r="S327" s="312"/>
      <c r="T327" s="312"/>
      <c r="U327" s="312"/>
      <c r="V327" s="312"/>
      <c r="W327" s="312"/>
      <c r="X327" s="312"/>
    </row>
    <row r="328" spans="1:24" x14ac:dyDescent="0.25">
      <c r="A328" s="312"/>
      <c r="B328" s="312"/>
      <c r="C328" s="312"/>
      <c r="D328" s="312"/>
      <c r="E328" s="312"/>
      <c r="F328" s="312"/>
      <c r="G328" s="312"/>
      <c r="H328" s="312"/>
      <c r="I328" s="312"/>
      <c r="J328" s="312"/>
      <c r="K328" s="312"/>
      <c r="L328" s="312"/>
      <c r="M328" s="312"/>
      <c r="N328" s="312"/>
      <c r="O328" s="312"/>
      <c r="P328" s="312"/>
      <c r="Q328" s="312"/>
      <c r="R328" s="312"/>
      <c r="S328" s="312"/>
      <c r="T328" s="312"/>
      <c r="U328" s="312"/>
      <c r="V328" s="312"/>
      <c r="W328" s="312"/>
      <c r="X328" s="312"/>
    </row>
    <row r="329" spans="1:24" x14ac:dyDescent="0.25">
      <c r="A329" s="312"/>
      <c r="B329" s="312"/>
      <c r="C329" s="312"/>
      <c r="D329" s="312"/>
      <c r="E329" s="312"/>
      <c r="F329" s="312"/>
      <c r="G329" s="312"/>
      <c r="H329" s="312"/>
      <c r="I329" s="312"/>
      <c r="J329" s="312"/>
      <c r="K329" s="312"/>
      <c r="L329" s="312"/>
      <c r="M329" s="312"/>
      <c r="N329" s="312"/>
      <c r="O329" s="312"/>
      <c r="P329" s="312"/>
      <c r="Q329" s="312"/>
      <c r="R329" s="312"/>
      <c r="S329" s="312"/>
      <c r="T329" s="312"/>
      <c r="U329" s="312"/>
      <c r="V329" s="312"/>
      <c r="W329" s="312"/>
      <c r="X329" s="312"/>
    </row>
    <row r="330" spans="1:24" x14ac:dyDescent="0.25">
      <c r="A330" s="312"/>
      <c r="B330" s="312"/>
      <c r="C330" s="312"/>
      <c r="D330" s="312"/>
      <c r="E330" s="312"/>
      <c r="F330" s="312"/>
      <c r="G330" s="312"/>
      <c r="H330" s="312"/>
      <c r="I330" s="312"/>
      <c r="J330" s="312"/>
      <c r="K330" s="312"/>
      <c r="L330" s="312"/>
      <c r="M330" s="312"/>
      <c r="N330" s="312"/>
      <c r="O330" s="312"/>
      <c r="P330" s="312"/>
      <c r="Q330" s="312"/>
      <c r="R330" s="312"/>
      <c r="S330" s="312"/>
      <c r="T330" s="312"/>
      <c r="U330" s="312"/>
      <c r="V330" s="312"/>
      <c r="W330" s="312"/>
      <c r="X330" s="312"/>
    </row>
    <row r="331" spans="1:24" x14ac:dyDescent="0.25">
      <c r="A331" s="312"/>
      <c r="B331" s="312"/>
      <c r="C331" s="312"/>
      <c r="D331" s="312"/>
      <c r="E331" s="312"/>
      <c r="F331" s="312"/>
      <c r="G331" s="312"/>
      <c r="H331" s="312"/>
      <c r="I331" s="312"/>
      <c r="J331" s="312"/>
      <c r="K331" s="312"/>
      <c r="L331" s="312"/>
      <c r="M331" s="312"/>
      <c r="N331" s="312"/>
      <c r="O331" s="312"/>
      <c r="P331" s="312"/>
      <c r="Q331" s="312"/>
      <c r="R331" s="312"/>
      <c r="S331" s="312"/>
      <c r="T331" s="312"/>
      <c r="U331" s="312"/>
      <c r="V331" s="312"/>
      <c r="W331" s="312"/>
      <c r="X331" s="312"/>
    </row>
    <row r="332" spans="1:24" x14ac:dyDescent="0.25">
      <c r="A332" s="312"/>
      <c r="B332" s="312"/>
      <c r="C332" s="312"/>
      <c r="D332" s="312"/>
      <c r="E332" s="312"/>
      <c r="F332" s="312"/>
      <c r="G332" s="312"/>
      <c r="H332" s="312"/>
      <c r="I332" s="312"/>
      <c r="J332" s="312"/>
      <c r="K332" s="312"/>
      <c r="L332" s="312"/>
      <c r="M332" s="312"/>
      <c r="N332" s="312"/>
      <c r="O332" s="312"/>
      <c r="P332" s="312"/>
      <c r="Q332" s="312"/>
      <c r="R332" s="312"/>
      <c r="S332" s="312"/>
      <c r="T332" s="312"/>
      <c r="U332" s="312"/>
      <c r="V332" s="312"/>
      <c r="W332" s="312"/>
      <c r="X332" s="312"/>
    </row>
    <row r="333" spans="1:24" x14ac:dyDescent="0.25">
      <c r="A333" s="312"/>
      <c r="B333" s="312"/>
      <c r="C333" s="312"/>
      <c r="D333" s="312"/>
      <c r="E333" s="312"/>
      <c r="F333" s="312"/>
      <c r="G333" s="312"/>
      <c r="H333" s="312"/>
      <c r="I333" s="312"/>
      <c r="J333" s="312"/>
      <c r="K333" s="312"/>
      <c r="L333" s="312"/>
      <c r="M333" s="312"/>
      <c r="N333" s="312"/>
      <c r="O333" s="312"/>
      <c r="P333" s="312"/>
      <c r="Q333" s="312"/>
      <c r="R333" s="312"/>
      <c r="S333" s="312"/>
      <c r="T333" s="312"/>
      <c r="U333" s="312"/>
      <c r="V333" s="312"/>
      <c r="W333" s="312"/>
      <c r="X333" s="312"/>
    </row>
    <row r="334" spans="1:24" x14ac:dyDescent="0.25">
      <c r="A334" s="312"/>
      <c r="B334" s="312"/>
      <c r="C334" s="312"/>
      <c r="D334" s="312"/>
      <c r="E334" s="312"/>
      <c r="F334" s="312"/>
      <c r="G334" s="312"/>
      <c r="H334" s="312"/>
      <c r="I334" s="312"/>
      <c r="J334" s="312"/>
      <c r="K334" s="312"/>
      <c r="L334" s="312"/>
      <c r="M334" s="312"/>
      <c r="N334" s="312"/>
      <c r="O334" s="312"/>
      <c r="P334" s="312"/>
      <c r="Q334" s="312"/>
      <c r="R334" s="312"/>
      <c r="S334" s="312"/>
      <c r="T334" s="312"/>
      <c r="U334" s="312"/>
      <c r="V334" s="312"/>
      <c r="W334" s="312"/>
      <c r="X334" s="312"/>
    </row>
    <row r="335" spans="1:24" x14ac:dyDescent="0.25">
      <c r="A335" s="312"/>
      <c r="B335" s="312"/>
      <c r="C335" s="312"/>
      <c r="D335" s="312"/>
      <c r="E335" s="312"/>
      <c r="F335" s="312"/>
      <c r="G335" s="312"/>
      <c r="H335" s="312"/>
      <c r="I335" s="312"/>
      <c r="J335" s="312"/>
      <c r="K335" s="312"/>
      <c r="L335" s="312"/>
      <c r="M335" s="312"/>
      <c r="N335" s="312"/>
      <c r="O335" s="312"/>
      <c r="P335" s="312"/>
      <c r="Q335" s="312"/>
      <c r="R335" s="312"/>
      <c r="S335" s="312"/>
      <c r="T335" s="312"/>
      <c r="U335" s="312"/>
      <c r="V335" s="312"/>
      <c r="W335" s="312"/>
      <c r="X335" s="312"/>
    </row>
    <row r="336" spans="1:24" x14ac:dyDescent="0.25">
      <c r="A336" s="312"/>
      <c r="B336" s="312"/>
      <c r="C336" s="312"/>
      <c r="D336" s="312"/>
      <c r="E336" s="312"/>
      <c r="F336" s="312"/>
      <c r="G336" s="312"/>
      <c r="H336" s="312"/>
      <c r="I336" s="312"/>
      <c r="J336" s="312"/>
      <c r="K336" s="312"/>
      <c r="L336" s="312"/>
      <c r="M336" s="312"/>
      <c r="N336" s="312"/>
      <c r="O336" s="312"/>
      <c r="P336" s="312"/>
      <c r="Q336" s="312"/>
      <c r="R336" s="312"/>
      <c r="S336" s="312"/>
      <c r="T336" s="312"/>
      <c r="U336" s="312"/>
      <c r="V336" s="312"/>
      <c r="W336" s="312"/>
      <c r="X336" s="312"/>
    </row>
    <row r="337" spans="1:24" x14ac:dyDescent="0.25">
      <c r="A337" s="312"/>
      <c r="B337" s="312"/>
      <c r="C337" s="312"/>
      <c r="D337" s="312"/>
      <c r="E337" s="312"/>
      <c r="F337" s="312"/>
      <c r="G337" s="312"/>
      <c r="H337" s="312"/>
      <c r="I337" s="312"/>
      <c r="J337" s="312"/>
      <c r="K337" s="312"/>
      <c r="L337" s="312"/>
      <c r="M337" s="312"/>
      <c r="N337" s="312"/>
      <c r="O337" s="312"/>
      <c r="P337" s="312"/>
      <c r="Q337" s="312"/>
      <c r="R337" s="312"/>
      <c r="S337" s="312"/>
      <c r="T337" s="312"/>
      <c r="U337" s="312"/>
      <c r="V337" s="312"/>
      <c r="W337" s="312"/>
      <c r="X337" s="312"/>
    </row>
    <row r="338" spans="1:24" x14ac:dyDescent="0.25">
      <c r="A338" s="312"/>
      <c r="B338" s="312"/>
      <c r="C338" s="312"/>
      <c r="D338" s="312"/>
      <c r="E338" s="312"/>
      <c r="F338" s="312"/>
      <c r="G338" s="312"/>
      <c r="H338" s="312"/>
      <c r="I338" s="312"/>
      <c r="J338" s="312"/>
      <c r="K338" s="312"/>
      <c r="L338" s="312"/>
      <c r="M338" s="312"/>
      <c r="N338" s="312"/>
      <c r="O338" s="312"/>
      <c r="P338" s="312"/>
      <c r="Q338" s="312"/>
      <c r="R338" s="312"/>
      <c r="S338" s="312"/>
      <c r="T338" s="312"/>
      <c r="U338" s="312"/>
      <c r="V338" s="312"/>
      <c r="W338" s="312"/>
      <c r="X338" s="312"/>
    </row>
    <row r="339" spans="1:24" x14ac:dyDescent="0.25">
      <c r="A339" s="312"/>
      <c r="B339" s="312"/>
      <c r="C339" s="312"/>
      <c r="D339" s="312"/>
      <c r="E339" s="312"/>
      <c r="F339" s="312"/>
      <c r="G339" s="312"/>
      <c r="H339" s="312"/>
      <c r="I339" s="312"/>
      <c r="J339" s="312"/>
      <c r="K339" s="312"/>
      <c r="L339" s="312"/>
      <c r="M339" s="312"/>
      <c r="N339" s="312"/>
      <c r="O339" s="312"/>
      <c r="P339" s="312"/>
      <c r="Q339" s="312"/>
      <c r="R339" s="312"/>
      <c r="S339" s="312"/>
      <c r="T339" s="312"/>
      <c r="U339" s="312"/>
      <c r="V339" s="312"/>
      <c r="W339" s="312"/>
      <c r="X339" s="312"/>
    </row>
  </sheetData>
  <mergeCells count="130">
    <mergeCell ref="A286:U286"/>
    <mergeCell ref="A277:M277"/>
    <mergeCell ref="A279:A281"/>
    <mergeCell ref="B279:B281"/>
    <mergeCell ref="C279:W279"/>
    <mergeCell ref="C280:H280"/>
    <mergeCell ref="I280:K280"/>
    <mergeCell ref="L280:N280"/>
    <mergeCell ref="O280:Q280"/>
    <mergeCell ref="R280:T280"/>
    <mergeCell ref="U280:W280"/>
    <mergeCell ref="A273:C273"/>
    <mergeCell ref="D273:E273"/>
    <mergeCell ref="A271:A272"/>
    <mergeCell ref="B271:C271"/>
    <mergeCell ref="D271:E271"/>
    <mergeCell ref="B272:C272"/>
    <mergeCell ref="D272:E272"/>
    <mergeCell ref="A269:E269"/>
    <mergeCell ref="B270:C270"/>
    <mergeCell ref="D270:E270"/>
    <mergeCell ref="I253:N256"/>
    <mergeCell ref="A261:F261"/>
    <mergeCell ref="A262:F262"/>
    <mergeCell ref="A263:F263"/>
    <mergeCell ref="A265:G265"/>
    <mergeCell ref="A267:E267"/>
    <mergeCell ref="A251:A252"/>
    <mergeCell ref="B251:B252"/>
    <mergeCell ref="C251:C252"/>
    <mergeCell ref="D251:E251"/>
    <mergeCell ref="F251:F252"/>
    <mergeCell ref="G251:G252"/>
    <mergeCell ref="A250:G250"/>
    <mergeCell ref="I250:N250"/>
    <mergeCell ref="A245:B245"/>
    <mergeCell ref="A247:G247"/>
    <mergeCell ref="B223:H223"/>
    <mergeCell ref="B224:F224"/>
    <mergeCell ref="A225:F225"/>
    <mergeCell ref="A226:F226"/>
    <mergeCell ref="A227:G227"/>
    <mergeCell ref="A239:J239"/>
    <mergeCell ref="A241:J241"/>
    <mergeCell ref="A234:D234"/>
    <mergeCell ref="A235:D235"/>
    <mergeCell ref="A236:D236"/>
    <mergeCell ref="A231:E231"/>
    <mergeCell ref="B217:F217"/>
    <mergeCell ref="B218:H218"/>
    <mergeCell ref="B219:H219"/>
    <mergeCell ref="B220:F220"/>
    <mergeCell ref="B221:F221"/>
    <mergeCell ref="B222:H222"/>
    <mergeCell ref="A215:H215"/>
    <mergeCell ref="B216:F216"/>
    <mergeCell ref="A194:B194"/>
    <mergeCell ref="A209:G209"/>
    <mergeCell ref="B211:F211"/>
    <mergeCell ref="A213:H213"/>
    <mergeCell ref="B214:F214"/>
    <mergeCell ref="A176:B176"/>
    <mergeCell ref="A178:C178"/>
    <mergeCell ref="C179:M179"/>
    <mergeCell ref="A180:A191"/>
    <mergeCell ref="D180:M191"/>
    <mergeCell ref="C192:M192"/>
    <mergeCell ref="A158:D158"/>
    <mergeCell ref="E159:G159"/>
    <mergeCell ref="A162:E162"/>
    <mergeCell ref="A164:E164"/>
    <mergeCell ref="A175:C175"/>
    <mergeCell ref="A137:C137"/>
    <mergeCell ref="A148:D148"/>
    <mergeCell ref="E148:K150"/>
    <mergeCell ref="A151:C151"/>
    <mergeCell ref="A153:C153"/>
    <mergeCell ref="A156:D156"/>
    <mergeCell ref="A135:C135"/>
    <mergeCell ref="A112:D112"/>
    <mergeCell ref="A120:C120"/>
    <mergeCell ref="A121:D121"/>
    <mergeCell ref="A133:C133"/>
    <mergeCell ref="A88:C88"/>
    <mergeCell ref="A91:D91"/>
    <mergeCell ref="A93:D93"/>
    <mergeCell ref="A101:C101"/>
    <mergeCell ref="A102:D102"/>
    <mergeCell ref="A111:C111"/>
    <mergeCell ref="A82:C82"/>
    <mergeCell ref="A83:C83"/>
    <mergeCell ref="A84:C84"/>
    <mergeCell ref="A85:C85"/>
    <mergeCell ref="A86:C86"/>
    <mergeCell ref="A87:C87"/>
    <mergeCell ref="A80:D80"/>
    <mergeCell ref="A81:C81"/>
    <mergeCell ref="A73:C73"/>
    <mergeCell ref="A74:C74"/>
    <mergeCell ref="A76:I76"/>
    <mergeCell ref="A78:D78"/>
    <mergeCell ref="A79:C79"/>
    <mergeCell ref="A67:C67"/>
    <mergeCell ref="A68:C68"/>
    <mergeCell ref="A69:C69"/>
    <mergeCell ref="A70:C70"/>
    <mergeCell ref="A71:C71"/>
    <mergeCell ref="A72:C72"/>
    <mergeCell ref="A66:D66"/>
    <mergeCell ref="A50:D50"/>
    <mergeCell ref="A52:D52"/>
    <mergeCell ref="A62:K62"/>
    <mergeCell ref="A64:D64"/>
    <mergeCell ref="A65:C65"/>
    <mergeCell ref="A27:D27"/>
    <mergeCell ref="E29:L29"/>
    <mergeCell ref="A38:D38"/>
    <mergeCell ref="A40:D40"/>
    <mergeCell ref="A25:D25"/>
    <mergeCell ref="A15:F15"/>
    <mergeCell ref="A17:B17"/>
    <mergeCell ref="A1:H1"/>
    <mergeCell ref="A3:B3"/>
    <mergeCell ref="A4:B4"/>
    <mergeCell ref="C7:J7"/>
    <mergeCell ref="C9:J9"/>
    <mergeCell ref="C10:J10"/>
    <mergeCell ref="C11:J11"/>
    <mergeCell ref="C4:J4"/>
    <mergeCell ref="A23:H23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B141 D151:D152 C1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2F61-D0D7-4824-BF07-751808E4E587}">
  <dimension ref="A1:H135"/>
  <sheetViews>
    <sheetView showGridLines="0" workbookViewId="0">
      <selection activeCell="H88" sqref="H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170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86</v>
      </c>
      <c r="B14" s="516"/>
      <c r="C14" s="516"/>
      <c r="D14" s="516"/>
      <c r="E14" s="517"/>
      <c r="F14" s="210" t="s">
        <v>78</v>
      </c>
      <c r="G14" s="520">
        <f>IDENTIFICAÇÃO!C253</f>
        <v>5</v>
      </c>
      <c r="H14" s="517"/>
    </row>
    <row r="15" spans="1:8" ht="84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188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IDENTIFICAÇÃO!B5</f>
        <v>1369.26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191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37.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1369.26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1369.26</v>
      </c>
    </row>
    <row r="35" spans="1:8" ht="28.5" customHeight="1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6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114.10499999999999</v>
      </c>
    </row>
    <row r="41" spans="1:8" ht="37.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41.420114999999996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155.52511499999997</v>
      </c>
    </row>
    <row r="43" spans="1:8" ht="147.75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 t="shared" ref="H46:H53" si="0">(H$34+H$42)*G46</f>
        <v>304.95702299999999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si="0"/>
        <v>38.119627874999999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 t="shared" si="0"/>
        <v>45.743553449999993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22.871776724999997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15.247851149999999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9.1487106899999997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3.04957023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121.98280919999999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561.12092231999986</v>
      </c>
    </row>
    <row r="55" spans="1:8" ht="83.2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87.244400000000013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IDENTIFICAÇÃO!D53</f>
        <v>491.88150000000002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IDENTIFICAÇÃO!D67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IDENTIFICAÇÃO!D81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602.1259</v>
      </c>
    </row>
    <row r="63" spans="1:8" ht="72.75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155.52511499999997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561.12092231999986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602.1259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1318.7719373199998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6.3328274999999996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0.50662620000000003</v>
      </c>
    </row>
    <row r="74" spans="1:8" ht="32.2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26.563644</v>
      </c>
    </row>
    <row r="75" spans="1:8" ht="40.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9.7754209920000008</v>
      </c>
    </row>
    <row r="76" spans="1:8" ht="52.5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54.770400000000002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97.948918692000007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71.2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35.2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 t="shared" ref="H83:H88" si="1">G83*(SUM($H$34,$H$42,$H$54,$H$60,$H$61,$H$77))</f>
        <v>200.27208725808899</v>
      </c>
    </row>
    <row r="84" spans="1:8" ht="36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 t="shared" si="1"/>
        <v>35.971735782995594</v>
      </c>
    </row>
    <row r="85" spans="1:8" ht="42.7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si="1"/>
        <v>0.44137099120240003</v>
      </c>
    </row>
    <row r="86" spans="1:8" ht="46.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 t="shared" si="1"/>
        <v>7.2826213548396002</v>
      </c>
    </row>
    <row r="87" spans="1:8" ht="35.2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 t="shared" si="1"/>
        <v>1.2137702258066001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245.18158561293316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245.18158561293316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245.18158561293316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IDENTIFICAÇÃO!B165</f>
        <v>60.42499999999999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IDENTIFICAÇÃO!C165</f>
        <v>1.9950000000000001</v>
      </c>
    </row>
    <row r="106" spans="1:8" x14ac:dyDescent="0.25">
      <c r="A106" s="228" t="s">
        <v>123</v>
      </c>
      <c r="B106" s="485" t="s">
        <v>270</v>
      </c>
      <c r="C106" s="487"/>
      <c r="D106" s="487"/>
      <c r="E106" s="487"/>
      <c r="F106" s="487"/>
      <c r="G106" s="486"/>
      <c r="H106" s="262">
        <f>IDENTIFICAÇÃO!D165</f>
        <v>26.553333333333331</v>
      </c>
    </row>
    <row r="107" spans="1:8" x14ac:dyDescent="0.25">
      <c r="A107" s="398" t="s">
        <v>236</v>
      </c>
      <c r="B107" s="399"/>
      <c r="C107" s="399"/>
      <c r="D107" s="399"/>
      <c r="E107" s="399"/>
      <c r="F107" s="399"/>
      <c r="G107" s="400"/>
      <c r="H107" s="263">
        <f>SUM(H104:H106)</f>
        <v>88.973333333333315</v>
      </c>
    </row>
    <row r="108" spans="1:8" x14ac:dyDescent="0.25">
      <c r="A108" s="491" t="s">
        <v>271</v>
      </c>
      <c r="B108" s="492"/>
      <c r="C108" s="492"/>
      <c r="D108" s="492"/>
      <c r="E108" s="492"/>
      <c r="F108" s="492"/>
      <c r="G108" s="492"/>
      <c r="H108" s="492"/>
    </row>
    <row r="109" spans="1:8" x14ac:dyDescent="0.25">
      <c r="A109" s="398" t="s">
        <v>272</v>
      </c>
      <c r="B109" s="399"/>
      <c r="C109" s="399"/>
      <c r="D109" s="399"/>
      <c r="E109" s="399"/>
      <c r="F109" s="399"/>
      <c r="G109" s="399"/>
      <c r="H109" s="400"/>
    </row>
    <row r="110" spans="1:8" x14ac:dyDescent="0.25">
      <c r="A110" s="138">
        <v>6</v>
      </c>
      <c r="B110" s="401" t="s">
        <v>116</v>
      </c>
      <c r="C110" s="402"/>
      <c r="D110" s="402"/>
      <c r="E110" s="402"/>
      <c r="F110" s="403"/>
      <c r="G110" s="139" t="s">
        <v>117</v>
      </c>
      <c r="H110" s="140" t="s">
        <v>118</v>
      </c>
    </row>
    <row r="111" spans="1:8" x14ac:dyDescent="0.25">
      <c r="A111" s="141" t="s">
        <v>119</v>
      </c>
      <c r="B111" s="560" t="s">
        <v>273</v>
      </c>
      <c r="C111" s="561"/>
      <c r="D111" s="561"/>
      <c r="E111" s="561"/>
      <c r="F111" s="562"/>
      <c r="G111" s="264">
        <v>0.03</v>
      </c>
      <c r="H111" s="143">
        <f>SUM($H$34,$H$68,$H$77,$H$100,$H$107)*G111</f>
        <v>93.604073248747994</v>
      </c>
    </row>
    <row r="112" spans="1:8" x14ac:dyDescent="0.25">
      <c r="A112" s="141" t="s">
        <v>121</v>
      </c>
      <c r="B112" s="560" t="s">
        <v>274</v>
      </c>
      <c r="C112" s="561"/>
      <c r="D112" s="561"/>
      <c r="E112" s="561"/>
      <c r="F112" s="562"/>
      <c r="G112" s="264">
        <v>6.7900000000000002E-2</v>
      </c>
      <c r="H112" s="277">
        <f>SUM($H$34,$H$68,$H$77,$H$100,$H$107)*G112</f>
        <v>211.85721911966633</v>
      </c>
    </row>
    <row r="113" spans="1:8" x14ac:dyDescent="0.25">
      <c r="A113" s="141" t="s">
        <v>123</v>
      </c>
      <c r="B113" s="554" t="s">
        <v>124</v>
      </c>
      <c r="C113" s="555"/>
      <c r="D113" s="555"/>
      <c r="E113" s="555"/>
      <c r="F113" s="555"/>
      <c r="G113" s="556"/>
      <c r="H113" s="144"/>
    </row>
    <row r="114" spans="1:8" x14ac:dyDescent="0.25">
      <c r="A114" s="141"/>
      <c r="B114" s="566" t="s">
        <v>125</v>
      </c>
      <c r="C114" s="567"/>
      <c r="D114" s="567"/>
      <c r="E114" s="567"/>
      <c r="F114" s="567"/>
      <c r="G114" s="568"/>
      <c r="H114" s="144"/>
    </row>
    <row r="115" spans="1:8" x14ac:dyDescent="0.25">
      <c r="A115" s="141"/>
      <c r="B115" s="560" t="s">
        <v>275</v>
      </c>
      <c r="C115" s="561"/>
      <c r="D115" s="561"/>
      <c r="E115" s="561"/>
      <c r="F115" s="562"/>
      <c r="G115" s="290">
        <v>1.6500000000000001E-2</v>
      </c>
      <c r="H115" s="144">
        <f>SUM($H$34,$H$68,$H$77,$H$100,$H$107,$H$111,$H$112)/(1-$G$120)*G115</f>
        <v>65.915278846519229</v>
      </c>
    </row>
    <row r="116" spans="1:8" x14ac:dyDescent="0.25">
      <c r="A116" s="141"/>
      <c r="B116" s="560" t="s">
        <v>276</v>
      </c>
      <c r="C116" s="561"/>
      <c r="D116" s="561"/>
      <c r="E116" s="561"/>
      <c r="F116" s="562"/>
      <c r="G116" s="264">
        <v>7.5999999999999998E-2</v>
      </c>
      <c r="H116" s="144">
        <f>SUM($H$34,$H$68,$H$77,$H$100,$H$107,$H$111,$H$112)/(1-$G$120)*G116</f>
        <v>303.60976923245221</v>
      </c>
    </row>
    <row r="117" spans="1:8" x14ac:dyDescent="0.25">
      <c r="A117" s="141"/>
      <c r="B117" s="554" t="s">
        <v>128</v>
      </c>
      <c r="C117" s="555"/>
      <c r="D117" s="555"/>
      <c r="E117" s="555"/>
      <c r="F117" s="555"/>
      <c r="G117" s="556"/>
      <c r="H117" s="144"/>
    </row>
    <row r="118" spans="1:8" x14ac:dyDescent="0.25">
      <c r="A118" s="141"/>
      <c r="B118" s="557" t="s">
        <v>129</v>
      </c>
      <c r="C118" s="558"/>
      <c r="D118" s="558"/>
      <c r="E118" s="558"/>
      <c r="F118" s="558"/>
      <c r="G118" s="559"/>
      <c r="H118" s="144"/>
    </row>
    <row r="119" spans="1:8" x14ac:dyDescent="0.25">
      <c r="A119" s="141"/>
      <c r="B119" s="560" t="s">
        <v>277</v>
      </c>
      <c r="C119" s="561"/>
      <c r="D119" s="561"/>
      <c r="E119" s="561"/>
      <c r="F119" s="562"/>
      <c r="G119" s="264">
        <f>IDENTIFICAÇÃO!B206</f>
        <v>0.05</v>
      </c>
      <c r="H119" s="144">
        <f>SUM($H$34,$H$68,$H$77,$H$100,$H$107,$H$111,$H$112)/(1-$G$120)*G119</f>
        <v>199.74326923187647</v>
      </c>
    </row>
    <row r="120" spans="1:8" x14ac:dyDescent="0.25">
      <c r="A120" s="413"/>
      <c r="B120" s="414"/>
      <c r="C120" s="414"/>
      <c r="D120" s="414"/>
      <c r="E120" s="414"/>
      <c r="F120" s="415"/>
      <c r="G120" s="147">
        <f>SUM(G116,G115,G119)</f>
        <v>0.14250000000000002</v>
      </c>
      <c r="H120" s="144"/>
    </row>
    <row r="121" spans="1:8" x14ac:dyDescent="0.25">
      <c r="A121" s="563" t="s">
        <v>236</v>
      </c>
      <c r="B121" s="564"/>
      <c r="C121" s="564"/>
      <c r="D121" s="564"/>
      <c r="E121" s="564"/>
      <c r="F121" s="565"/>
      <c r="G121" s="265">
        <f>G120+G112+G111</f>
        <v>0.24040000000000003</v>
      </c>
      <c r="H121" s="266">
        <f>SUM(H111,H112,H116,H115,H119)</f>
        <v>874.72960967926224</v>
      </c>
    </row>
    <row r="122" spans="1:8" ht="55.5" customHeight="1" x14ac:dyDescent="0.25">
      <c r="A122" s="521" t="s">
        <v>278</v>
      </c>
      <c r="B122" s="492"/>
      <c r="C122" s="492"/>
      <c r="D122" s="492"/>
      <c r="E122" s="492"/>
      <c r="F122" s="492"/>
      <c r="G122" s="492"/>
      <c r="H122" s="493"/>
    </row>
    <row r="123" spans="1:8" x14ac:dyDescent="0.25">
      <c r="A123" s="398" t="s">
        <v>279</v>
      </c>
      <c r="B123" s="399"/>
      <c r="C123" s="399"/>
      <c r="D123" s="399"/>
      <c r="E123" s="399"/>
      <c r="F123" s="399"/>
      <c r="G123" s="399"/>
      <c r="H123" s="400"/>
    </row>
    <row r="124" spans="1:8" x14ac:dyDescent="0.25">
      <c r="A124" s="267" t="s">
        <v>119</v>
      </c>
      <c r="B124" s="485" t="s">
        <v>280</v>
      </c>
      <c r="C124" s="487"/>
      <c r="D124" s="487"/>
      <c r="E124" s="487"/>
      <c r="F124" s="487"/>
      <c r="G124" s="486"/>
      <c r="H124" s="230">
        <f>H34</f>
        <v>1369.26</v>
      </c>
    </row>
    <row r="125" spans="1:8" x14ac:dyDescent="0.25">
      <c r="A125" s="267" t="s">
        <v>121</v>
      </c>
      <c r="B125" s="485" t="s">
        <v>281</v>
      </c>
      <c r="C125" s="487"/>
      <c r="D125" s="487"/>
      <c r="E125" s="487"/>
      <c r="F125" s="487"/>
      <c r="G125" s="486"/>
      <c r="H125" s="230">
        <f>H68</f>
        <v>1318.7719373199998</v>
      </c>
    </row>
    <row r="126" spans="1:8" x14ac:dyDescent="0.25">
      <c r="A126" s="267" t="s">
        <v>123</v>
      </c>
      <c r="B126" s="485" t="s">
        <v>282</v>
      </c>
      <c r="C126" s="487"/>
      <c r="D126" s="487"/>
      <c r="E126" s="487"/>
      <c r="F126" s="487"/>
      <c r="G126" s="486"/>
      <c r="H126" s="230">
        <f>H77</f>
        <v>97.948918692000007</v>
      </c>
    </row>
    <row r="127" spans="1:8" x14ac:dyDescent="0.25">
      <c r="A127" s="267" t="s">
        <v>176</v>
      </c>
      <c r="B127" s="485" t="s">
        <v>283</v>
      </c>
      <c r="C127" s="487"/>
      <c r="D127" s="487"/>
      <c r="E127" s="487"/>
      <c r="F127" s="487"/>
      <c r="G127" s="486"/>
      <c r="H127" s="230">
        <f>H100</f>
        <v>245.18158561293316</v>
      </c>
    </row>
    <row r="128" spans="1:8" x14ac:dyDescent="0.25">
      <c r="A128" s="267" t="s">
        <v>201</v>
      </c>
      <c r="B128" s="485" t="s">
        <v>284</v>
      </c>
      <c r="C128" s="487"/>
      <c r="D128" s="487"/>
      <c r="E128" s="487"/>
      <c r="F128" s="487"/>
      <c r="G128" s="486"/>
      <c r="H128" s="230">
        <f>H107</f>
        <v>88.973333333333315</v>
      </c>
    </row>
    <row r="129" spans="1:8" x14ac:dyDescent="0.25">
      <c r="A129" s="509" t="s">
        <v>285</v>
      </c>
      <c r="B129" s="510"/>
      <c r="C129" s="510"/>
      <c r="D129" s="510"/>
      <c r="E129" s="510"/>
      <c r="F129" s="510"/>
      <c r="G129" s="511"/>
      <c r="H129" s="268">
        <f>SUM(H124:H128)</f>
        <v>3120.1357749582667</v>
      </c>
    </row>
    <row r="130" spans="1:8" x14ac:dyDescent="0.25">
      <c r="A130" s="267" t="s">
        <v>203</v>
      </c>
      <c r="B130" s="485" t="s">
        <v>286</v>
      </c>
      <c r="C130" s="487"/>
      <c r="D130" s="487"/>
      <c r="E130" s="487"/>
      <c r="F130" s="487"/>
      <c r="G130" s="486"/>
      <c r="H130" s="230">
        <f>H121</f>
        <v>874.72960967926224</v>
      </c>
    </row>
    <row r="131" spans="1:8" x14ac:dyDescent="0.25">
      <c r="A131" s="569" t="s">
        <v>287</v>
      </c>
      <c r="B131" s="570"/>
      <c r="C131" s="570"/>
      <c r="D131" s="570"/>
      <c r="E131" s="570"/>
      <c r="F131" s="570"/>
      <c r="G131" s="571"/>
      <c r="H131" s="269">
        <f>SUM(H129,H130)</f>
        <v>3994.8653846375291</v>
      </c>
    </row>
    <row r="132" spans="1:8" x14ac:dyDescent="0.25">
      <c r="A132" s="270"/>
      <c r="B132" s="271"/>
      <c r="C132" s="271"/>
      <c r="D132" s="271"/>
      <c r="E132" s="271"/>
      <c r="F132" s="271"/>
      <c r="G132" s="271"/>
      <c r="H132" s="271"/>
    </row>
    <row r="133" spans="1:8" x14ac:dyDescent="0.25">
      <c r="A133" s="572" t="s">
        <v>288</v>
      </c>
      <c r="B133" s="573"/>
      <c r="C133" s="573"/>
      <c r="D133" s="573"/>
      <c r="E133" s="573"/>
      <c r="F133" s="573"/>
      <c r="G133" s="573"/>
      <c r="H133" s="574"/>
    </row>
    <row r="134" spans="1:8" ht="45" x14ac:dyDescent="0.25">
      <c r="A134" s="413" t="s">
        <v>179</v>
      </c>
      <c r="B134" s="414"/>
      <c r="C134" s="415"/>
      <c r="D134" s="272" t="s">
        <v>289</v>
      </c>
      <c r="E134" s="272" t="s">
        <v>290</v>
      </c>
      <c r="F134" s="272" t="s">
        <v>291</v>
      </c>
      <c r="G134" s="272" t="s">
        <v>292</v>
      </c>
      <c r="H134" s="272" t="s">
        <v>293</v>
      </c>
    </row>
    <row r="135" spans="1:8" ht="20.25" customHeight="1" x14ac:dyDescent="0.25">
      <c r="A135" s="575" t="str">
        <f>A14</f>
        <v>RECEPCIONISTA COM CERTIFICADO</v>
      </c>
      <c r="B135" s="576"/>
      <c r="C135" s="577"/>
      <c r="D135" s="143">
        <f>H131</f>
        <v>3994.8653846375291</v>
      </c>
      <c r="E135" s="273">
        <v>1</v>
      </c>
      <c r="F135" s="274">
        <f>E135*D135</f>
        <v>3994.8653846375291</v>
      </c>
      <c r="G135" s="275">
        <f>G14</f>
        <v>5</v>
      </c>
      <c r="H135" s="274">
        <f>G135*F135</f>
        <v>19974.326923187647</v>
      </c>
    </row>
  </sheetData>
  <mergeCells count="141">
    <mergeCell ref="A129:G129"/>
    <mergeCell ref="B130:G130"/>
    <mergeCell ref="A131:G131"/>
    <mergeCell ref="A133:H133"/>
    <mergeCell ref="A134:C134"/>
    <mergeCell ref="A135:C135"/>
    <mergeCell ref="A123:H123"/>
    <mergeCell ref="B124:G124"/>
    <mergeCell ref="B125:G125"/>
    <mergeCell ref="B126:G126"/>
    <mergeCell ref="B127:G127"/>
    <mergeCell ref="B128:G128"/>
    <mergeCell ref="B117:G117"/>
    <mergeCell ref="B118:G118"/>
    <mergeCell ref="B119:F119"/>
    <mergeCell ref="A120:F120"/>
    <mergeCell ref="A121:F121"/>
    <mergeCell ref="A122:H122"/>
    <mergeCell ref="B111:F111"/>
    <mergeCell ref="B112:F112"/>
    <mergeCell ref="B113:G113"/>
    <mergeCell ref="B114:G114"/>
    <mergeCell ref="B115:F115"/>
    <mergeCell ref="B116:F116"/>
    <mergeCell ref="B105:G105"/>
    <mergeCell ref="B106:G106"/>
    <mergeCell ref="A107:G107"/>
    <mergeCell ref="A108:H108"/>
    <mergeCell ref="A109:H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A2D2-189E-42C4-AF6B-C1DA91425EE4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294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295</v>
      </c>
      <c r="B14" s="516"/>
      <c r="C14" s="516"/>
      <c r="D14" s="516"/>
      <c r="E14" s="517"/>
      <c r="F14" s="210" t="s">
        <v>78</v>
      </c>
      <c r="G14" s="520">
        <f>IDENTIFICAÇÃO!C254</f>
        <v>11</v>
      </c>
      <c r="H14" s="517"/>
    </row>
    <row r="15" spans="1:8" ht="80.25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188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IDENTIFICAÇÃO!B6</f>
        <v>1369.26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191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36.7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1369.26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1369.26</v>
      </c>
    </row>
    <row r="35" spans="1:8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3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114.10499999999999</v>
      </c>
    </row>
    <row r="41" spans="1:8" ht="31.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41.420114999999996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155.52511499999997</v>
      </c>
    </row>
    <row r="43" spans="1:8" ht="146.25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304.95702299999999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38.119627874999999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45.743553449999993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22.871776724999997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15.247851149999999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9.1487106899999997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3.04957023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121.98280919999999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561.12092231999986</v>
      </c>
    </row>
    <row r="55" spans="1:8" ht="81.7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87.244400000000013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IDENTIFICAÇÃO!D54</f>
        <v>491.88150000000002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IDENTIFICAÇÃO!D68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IDENTIFICAÇÃO!D82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602.1259</v>
      </c>
    </row>
    <row r="63" spans="1:8" ht="81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155.52511499999997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561.12092231999986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602.1259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1318.7719373199998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6.3328274999999996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0.50662620000000003</v>
      </c>
    </row>
    <row r="74" spans="1:8" ht="34.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26.563644</v>
      </c>
    </row>
    <row r="75" spans="1:8" ht="41.2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9.7754209920000008</v>
      </c>
    </row>
    <row r="76" spans="1:8" ht="54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54.770400000000002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97.948918692000007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78.7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41.2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>G83*(SUM($H$34,$H$42,$H$54,$H$60,$H$61,$H$77))</f>
        <v>200.27208725808899</v>
      </c>
    </row>
    <row r="84" spans="1:8" ht="42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>G84*(SUM($H$34,$H$42,$H$54,$H$60,$H$61,$H$77))</f>
        <v>35.971735782995594</v>
      </c>
    </row>
    <row r="85" spans="1:8" ht="41.2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ref="H85:H88" si="1">G85*(SUM($H$34,$H$42,$H$54,$H$60,$H$61,$H$77))</f>
        <v>0.44137099120240003</v>
      </c>
    </row>
    <row r="86" spans="1:8" ht="51.7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>G86*(SUM($H$34,$H$42,$H$54,$H$60,$H$61,$H$77))</f>
        <v>7.2826213548396002</v>
      </c>
    </row>
    <row r="87" spans="1:8" ht="44.2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>G87*(SUM($H$34,$H$42,$H$54,$H$60,$H$61,$H$77))</f>
        <v>1.2137702258066001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245.18158561293316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245.18158561293316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245.18158561293316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IDENTIFICAÇÃO!B166</f>
        <v>60.42499999999999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IDENTIFICAÇÃO!C166</f>
        <v>1.9950000000000001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62.419999999999987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92.807473248747996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216.35587521992298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65.47557496973117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301.58446652724655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f>IDENTIFICAÇÃO!B206</f>
        <v>0.05</v>
      </c>
      <c r="H118" s="144">
        <f>SUM($H$34,$H$68,$H$77,$H$100,$H$106,$H$110,$H$111)/(1-$G$119)*G118</f>
        <v>198.41083324160959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874.63422320725817</v>
      </c>
    </row>
    <row r="121" spans="1:8" ht="60.75" customHeight="1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1369.26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1318.7719373199998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97.948918692000007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245.18158561293316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62.419999999999987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3093.5824416249334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874.63422320725817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3968.2166648321918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19.5" customHeight="1" x14ac:dyDescent="0.25">
      <c r="A134" s="575" t="str">
        <f>A14</f>
        <v>RECEPCIONISTA SEM CERTIFICADO</v>
      </c>
      <c r="B134" s="576"/>
      <c r="C134" s="577"/>
      <c r="D134" s="143">
        <f>H130</f>
        <v>3968.2166648321918</v>
      </c>
      <c r="E134" s="273">
        <v>1</v>
      </c>
      <c r="F134" s="274">
        <f>E134*D134</f>
        <v>3968.2166648321918</v>
      </c>
      <c r="G134" s="275">
        <f>G14</f>
        <v>11</v>
      </c>
      <c r="H134" s="274">
        <f>G134*F134</f>
        <v>43650.383313154111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E090-F98A-4C46-A20C-99A1E0D00EA4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143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296</v>
      </c>
      <c r="B14" s="516"/>
      <c r="C14" s="516"/>
      <c r="D14" s="516"/>
      <c r="E14" s="517"/>
      <c r="F14" s="210" t="s">
        <v>78</v>
      </c>
      <c r="G14" s="520">
        <f>IDENTIFICAÇÃO!C255</f>
        <v>2</v>
      </c>
      <c r="H14" s="517"/>
    </row>
    <row r="15" spans="1:8" ht="85.5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188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IDENTIFICAÇÃO!B7</f>
        <v>777.98863636363637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191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36.7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777.98863636363637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777.98863636363637</v>
      </c>
    </row>
    <row r="35" spans="1:8" ht="23.25" customHeight="1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7.5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64.83238636363636</v>
      </c>
    </row>
    <row r="41" spans="1:8" ht="38.2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23.534156249999999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88.366542613636355</v>
      </c>
    </row>
    <row r="43" spans="1:8" ht="147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173.27103579545457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21.658879474431821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25.990655369318183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12.995327684659092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8.6635517897727272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5.198131073863637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1.7327103579545455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69.308414318181818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318.81870586363635</v>
      </c>
    </row>
    <row r="55" spans="1:8" ht="90.7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122.72068181818182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IDENTIFICAÇÃO!D55</f>
        <v>310.98869999999999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IDENTIFICAÇÃO!D69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IDENTIFICAÇÃO!D83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456.70938181818178</v>
      </c>
    </row>
    <row r="63" spans="1:8" ht="69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88.366542613636355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318.81870586363635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456.70938181818178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863.89463029545448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3.5981974431818182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0.28785579545454543</v>
      </c>
    </row>
    <row r="74" spans="1:8" ht="33.7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15.092979545454545</v>
      </c>
    </row>
    <row r="75" spans="1:8" ht="37.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5.5542164727272736</v>
      </c>
    </row>
    <row r="76" spans="1:8" ht="48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31.119545454545456</v>
      </c>
    </row>
    <row r="77" spans="1:8" ht="19.5" customHeight="1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55.65279471136364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72.7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35.2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>G83*(SUM($H$34,$H$42,$H$54,$H$60,$H$61,$H$77))</f>
        <v>114.69227116936875</v>
      </c>
    </row>
    <row r="84" spans="1:8" ht="36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>G84*(SUM($H$34,$H$42,$H$54,$H$60,$H$61,$H$77))</f>
        <v>20.600374876702045</v>
      </c>
    </row>
    <row r="85" spans="1:8" ht="37.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ref="H85:H88" si="1">G85*(SUM($H$34,$H$42,$H$54,$H$60,$H$61,$H$77))</f>
        <v>0.25276533591045458</v>
      </c>
    </row>
    <row r="86" spans="1:8" ht="52.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>G86*(SUM($H$34,$H$42,$H$54,$H$60,$H$61,$H$77))</f>
        <v>4.1706280425225</v>
      </c>
    </row>
    <row r="87" spans="1:8" ht="46.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>G87*(SUM($H$34,$H$42,$H$54,$H$60,$H$61,$H$77))</f>
        <v>0.69510467375375007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140.41114409825749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140.41114409825749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140.41114409825749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IDENTIFICAÇÃO!B167</f>
        <v>60.42499999999999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IDENTIFICAÇÃO!C167</f>
        <v>1.9950000000000001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62.419999999999987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57.01101616406136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132.90598124886532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40.221212067110251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185.26134043032599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f>IDENTIFICAÇÃO!B206</f>
        <v>0.05</v>
      </c>
      <c r="H118" s="144">
        <f>SUM($H$34,$H$68,$H$77,$H$100,$H$106,$H$110,$H$111)/(1-$G$119)*G118</f>
        <v>121.882460809425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537.28201071978788</v>
      </c>
    </row>
    <row r="121" spans="1:8" ht="66" customHeight="1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777.98863636363637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863.89463029545448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55.65279471136364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140.41114409825749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62.419999999999987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1900.367205468712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537.28201071978788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2437.6492161884998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27" customHeight="1" x14ac:dyDescent="0.25">
      <c r="A134" s="575" t="str">
        <f>A14</f>
        <v>RECEPCIONISTA SEM CERTIFICADO 25h semanais</v>
      </c>
      <c r="B134" s="576"/>
      <c r="C134" s="577"/>
      <c r="D134" s="143">
        <f>H130</f>
        <v>2437.6492161884998</v>
      </c>
      <c r="E134" s="273">
        <v>1</v>
      </c>
      <c r="F134" s="274">
        <f>E134*D134</f>
        <v>2437.6492161884998</v>
      </c>
      <c r="G134" s="275">
        <f>G14</f>
        <v>2</v>
      </c>
      <c r="H134" s="274">
        <f>G134*F134</f>
        <v>4875.2984323769997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50BC-63A8-42E5-AAA3-5CA2E3213829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297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47</v>
      </c>
      <c r="B14" s="516"/>
      <c r="C14" s="516"/>
      <c r="D14" s="516"/>
      <c r="E14" s="517"/>
      <c r="F14" s="210" t="s">
        <v>78</v>
      </c>
      <c r="G14" s="520">
        <f>IDENTIFICAÇÃO!C256</f>
        <v>1</v>
      </c>
      <c r="H14" s="517"/>
    </row>
    <row r="15" spans="1:8" ht="77.25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298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IDENTIFICAÇÃO!B8</f>
        <v>1110.74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4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37.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1110.74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1110.74</v>
      </c>
    </row>
    <row r="35" spans="1:8" ht="24.75" customHeight="1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2.25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92.561666666666667</v>
      </c>
    </row>
    <row r="41" spans="1:8" ht="36.7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33.599885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126.16155166666667</v>
      </c>
    </row>
    <row r="43" spans="1:8" ht="153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247.38031033333334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30.922538791666668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37.10704655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18.553523275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12.369015516666666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7.4214093099999996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2.4738031033333332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98.952124133333328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455.17977101333332</v>
      </c>
    </row>
    <row r="55" spans="1:8" ht="91.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102.7556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IDENTIFICAÇÃO!D56</f>
        <v>491.88150000000002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IDENTIFICAÇÃO!D70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IDENTIFICAÇÃO!D84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617.63710000000003</v>
      </c>
    </row>
    <row r="63" spans="1:8" ht="77.25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126.16155166666667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455.17977101333332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617.63710000000003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1198.97842268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5.1371725000000001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0.4109738</v>
      </c>
    </row>
    <row r="74" spans="1:8" ht="36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21.548356000000002</v>
      </c>
    </row>
    <row r="75" spans="1:8" ht="4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7.929795008000001</v>
      </c>
    </row>
    <row r="76" spans="1:8" ht="57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44.429600000000001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79.455897308000004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75.7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36.7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>G83*(SUM($H$34,$H$42,$H$54,$H$60,$H$61,$H$77))</f>
        <v>162.85425271391097</v>
      </c>
    </row>
    <row r="84" spans="1:8" ht="41.25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>G84*(SUM($H$34,$H$42,$H$54,$H$60,$H$61,$H$77))</f>
        <v>29.250956685804393</v>
      </c>
    </row>
    <row r="85" spans="1:8" ht="39.7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ref="H85:H88" si="1">G85*(SUM($H$34,$H$42,$H$54,$H$60,$H$61,$H$77))</f>
        <v>0.3589074439976</v>
      </c>
    </row>
    <row r="86" spans="1:8" ht="51.7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>G86*(SUM($H$34,$H$42,$H$54,$H$60,$H$61,$H$77))</f>
        <v>5.921972825960399</v>
      </c>
    </row>
    <row r="87" spans="1:8" ht="44.2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>G87*(SUM($H$34,$H$42,$H$54,$H$60,$H$61,$H$77))</f>
        <v>0.98699547099340001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199.37308514066677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199.37308514066677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199.37308514066677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IDENTIFICAÇÃO!B168</f>
        <v>56.036666666666655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IDENTIFICAÇÃO!C168</f>
        <v>1.9950000000000001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58.031666666666652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79.397372153860005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185.09380054415027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56.014762722029367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258.00739193177162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f>IDENTIFICAÇÃO!B206</f>
        <v>0.05</v>
      </c>
      <c r="H118" s="144">
        <f>SUM($H$34,$H$68,$H$77,$H$100,$H$106,$H$110,$H$111)/(1-$G$119)*G118</f>
        <v>169.74170521827079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748.25503257008199</v>
      </c>
    </row>
    <row r="121" spans="1:8" ht="52.5" customHeight="1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1110.74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1198.97842268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79.455897308000004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199.37308514066677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58.031666666666652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2646.5790717953337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748.25503257008199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3394.8341043654154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22.5" customHeight="1" x14ac:dyDescent="0.25">
      <c r="A134" s="575" t="str">
        <f>A14</f>
        <v>COPEIRO(A)</v>
      </c>
      <c r="B134" s="576"/>
      <c r="C134" s="577"/>
      <c r="D134" s="143">
        <f>H130</f>
        <v>3394.8341043654154</v>
      </c>
      <c r="E134" s="273">
        <v>1</v>
      </c>
      <c r="F134" s="274">
        <f>E134*D134</f>
        <v>3394.8341043654154</v>
      </c>
      <c r="G134" s="275">
        <f>G14</f>
        <v>1</v>
      </c>
      <c r="H134" s="274">
        <f>G134*F134</f>
        <v>3394.8341043654154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D85C-64ED-41FB-96E6-E5D179067FDC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299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300</v>
      </c>
      <c r="B14" s="516"/>
      <c r="C14" s="516"/>
      <c r="D14" s="516"/>
      <c r="E14" s="517"/>
      <c r="F14" s="210" t="s">
        <v>78</v>
      </c>
      <c r="G14" s="520">
        <f>IDENTIFICAÇÃO!C257</f>
        <v>1</v>
      </c>
      <c r="H14" s="517"/>
    </row>
    <row r="15" spans="1:8" ht="78.75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298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IDENTIFICAÇÃO!B9</f>
        <v>631.10227272727275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4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33.7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631.10227272727275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631.10227272727275</v>
      </c>
    </row>
    <row r="35" spans="1:8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1.5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52.591856060606062</v>
      </c>
    </row>
    <row r="41" spans="1:8" ht="33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19.090843750000001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71.682699810606067</v>
      </c>
    </row>
    <row r="43" spans="1:8" ht="148.5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140.55699450757578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17.569624313446973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21.083549176136366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10.541774588068183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7.0278497253787888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4.2167098352272729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1.4055699450757577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56.222797803030311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258.62486989393943</v>
      </c>
    </row>
    <row r="55" spans="1:8" ht="89.2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131.53386363636363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IDENTIFICAÇÃO!D57</f>
        <v>310.98869999999999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IDENTIFICAÇÃO!D71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IDENTIFICAÇÃO!D85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465.52256363636366</v>
      </c>
    </row>
    <row r="63" spans="1:8" ht="66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71.682699810606067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258.62486989393943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465.52256363636366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795.83013334090913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2.9188480113636364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0.23350784090909091</v>
      </c>
    </row>
    <row r="74" spans="1:8" ht="39.7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12.243384090909093</v>
      </c>
    </row>
    <row r="75" spans="1:8" ht="38.2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4.5055653454545466</v>
      </c>
    </row>
    <row r="76" spans="1:8" ht="51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25.244090909090911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45.14539619772728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66.7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40.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>G83*(SUM($H$34,$H$42,$H$54,$H$60,$H$61,$H$77))</f>
        <v>93.432137905631251</v>
      </c>
    </row>
    <row r="84" spans="1:8" ht="46.5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>G84*(SUM($H$34,$H$42,$H$54,$H$60,$H$61,$H$77))</f>
        <v>16.781750389661592</v>
      </c>
    </row>
    <row r="85" spans="1:8" ht="39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ref="H85:H88" si="1">G85*(SUM($H$34,$H$42,$H$54,$H$60,$H$61,$H$77))</f>
        <v>0.20591104772590912</v>
      </c>
    </row>
    <row r="86" spans="1:8" ht="53.2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>G86*(SUM($H$34,$H$42,$H$54,$H$60,$H$61,$H$77))</f>
        <v>3.3975322874775005</v>
      </c>
    </row>
    <row r="87" spans="1:8" ht="44.2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>G87*(SUM($H$34,$H$42,$H$54,$H$60,$H$61,$H$77))</f>
        <v>0.56625538124625008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114.38358701174251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114.38358701174251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114.38358701174251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IDENTIFICAÇÃO!B169</f>
        <v>56.036666666666655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IDENTIFICAÇÃO!C169</f>
        <v>1.9950000000000001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58.031666666666652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49.334791678329552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115.01091085357781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34.805643749105222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160.31690454133314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v>0.05</v>
      </c>
      <c r="H118" s="144">
        <f>SUM($H$34,$H$68,$H$77,$H$100,$H$106,$H$110,$H$111)/(1-$G$119)*G118</f>
        <v>105.47164772456129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464.93989854690705</v>
      </c>
    </row>
    <row r="121" spans="1:8" ht="50.25" customHeight="1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631.10227272727275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795.83013334090913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45.14539619772728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114.38358701174251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58.031666666666652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1644.4930559443185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464.93989854690705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2109.4329544912257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24.75" customHeight="1" x14ac:dyDescent="0.25">
      <c r="A134" s="575" t="str">
        <f>A14</f>
        <v>COPEIRO(A) 25h semanais</v>
      </c>
      <c r="B134" s="576"/>
      <c r="C134" s="577"/>
      <c r="D134" s="143">
        <f>H130</f>
        <v>2109.4329544912257</v>
      </c>
      <c r="E134" s="273">
        <v>1</v>
      </c>
      <c r="F134" s="274">
        <f>E134*D134</f>
        <v>2109.4329544912257</v>
      </c>
      <c r="G134" s="275">
        <f>G14</f>
        <v>1</v>
      </c>
      <c r="H134" s="274">
        <f>G134*F134</f>
        <v>2109.4329544912257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C1A8-EDED-4DFC-B824-A3B7D0F16DE9}">
  <dimension ref="A1:H134"/>
  <sheetViews>
    <sheetView showGridLines="0" topLeftCell="A127" workbookViewId="0">
      <selection activeCell="H59" sqref="H59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299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319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55</v>
      </c>
      <c r="B14" s="516"/>
      <c r="C14" s="516"/>
      <c r="D14" s="516"/>
      <c r="E14" s="517"/>
      <c r="F14" s="210" t="s">
        <v>78</v>
      </c>
      <c r="G14" s="520">
        <f>IDENTIFICAÇÃO!C258</f>
        <v>4</v>
      </c>
      <c r="H14" s="517"/>
    </row>
    <row r="15" spans="1:8" ht="81.75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309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IDENTIFICAÇÃO!B10</f>
        <v>2026.73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5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318</v>
      </c>
      <c r="H23" s="529"/>
    </row>
    <row r="24" spans="1:8" ht="43.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2026.73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2026.73</v>
      </c>
    </row>
    <row r="35" spans="1:8" ht="22.5" customHeight="1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7.5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168.89416666666665</v>
      </c>
    </row>
    <row r="41" spans="1:8" ht="38.2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61.3085825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230.20274916666665</v>
      </c>
    </row>
    <row r="43" spans="1:8" ht="148.5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451.38654983333339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56.423318729166674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67.707982474999994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33.853991237499997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22.56932749166667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13.541596495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4.5138654983333337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180.55461993333336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830.55125169333337</v>
      </c>
    </row>
    <row r="55" spans="1:8" ht="81.7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47.796200000000013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IDENTIFICAÇÃO!D58</f>
        <v>349.91</v>
      </c>
    </row>
    <row r="60" spans="1:8" x14ac:dyDescent="0.25">
      <c r="A60" s="241" t="s">
        <v>123</v>
      </c>
      <c r="B60" s="491" t="s">
        <v>331</v>
      </c>
      <c r="C60" s="492"/>
      <c r="D60" s="492"/>
      <c r="E60" s="492"/>
      <c r="F60" s="492"/>
      <c r="G60" s="493"/>
      <c r="H60" s="242"/>
    </row>
    <row r="61" spans="1:8" x14ac:dyDescent="0.25">
      <c r="A61" s="228" t="s">
        <v>176</v>
      </c>
      <c r="B61" s="491" t="s">
        <v>310</v>
      </c>
      <c r="C61" s="492"/>
      <c r="D61" s="492"/>
      <c r="E61" s="492"/>
      <c r="F61" s="492"/>
      <c r="G61" s="493"/>
      <c r="H61" s="242"/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SUM(H58:H60)</f>
        <v>397.70620000000002</v>
      </c>
    </row>
    <row r="63" spans="1:8" ht="59.25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230.20274916666665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830.55125169333337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397.70620000000002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1458.46020086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9.3736262499999992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0.7498901</v>
      </c>
    </row>
    <row r="74" spans="1:8" ht="39.7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39.318562</v>
      </c>
    </row>
    <row r="75" spans="1:8" ht="41.2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14.469230816000001</v>
      </c>
    </row>
    <row r="76" spans="1:8" ht="58.5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81.069200000000009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144.98050916600002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77.2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39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 t="shared" ref="H83:H88" si="1">G83*(SUM($H$34,$H$42,$H$54,$H$60,$H$77))</f>
        <v>293.34615428485955</v>
      </c>
    </row>
    <row r="84" spans="1:8" ht="42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 t="shared" si="1"/>
        <v>52.689171513423801</v>
      </c>
    </row>
    <row r="85" spans="1:8" ht="40.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si="1"/>
        <v>0.64649290200520015</v>
      </c>
    </row>
    <row r="86" spans="1:8" ht="54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 t="shared" si="1"/>
        <v>10.667132883085801</v>
      </c>
    </row>
    <row r="87" spans="1:8" ht="50.2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 t="shared" si="1"/>
        <v>1.7778554805143003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359.12680706388863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359.12680706388863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359.12680706388863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IDENTIFICAÇÃO!B170</f>
        <v>55.057333333333339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IDENTIFICAÇÃO!C170</f>
        <v>1.9950000000000001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57.052333333333337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121.39049551269666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282.98956948904885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85.640867177273435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394.46702457410794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f>IDENTIFICAÇÃO!B206</f>
        <v>0.05</v>
      </c>
      <c r="H118" s="144">
        <f>SUM($H$34,$H$68,$H$77,$H$100,$H$106,$H$110,$H$111)/(1-$G$119)*G118</f>
        <v>259.51777932507105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1144.005736078198</v>
      </c>
    </row>
    <row r="121" spans="1:8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2026.73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1458.46020086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144.98050916600002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359.12680706388863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57.052333333333337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4046.3498504232221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1144.005736078198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5190.3555865014205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20.25" customHeight="1" x14ac:dyDescent="0.25">
      <c r="A134" s="575" t="str">
        <f>A14</f>
        <v>MOTORISTA</v>
      </c>
      <c r="B134" s="576"/>
      <c r="C134" s="577"/>
      <c r="D134" s="143">
        <f>H130</f>
        <v>5190.3555865014205</v>
      </c>
      <c r="E134" s="273">
        <v>1</v>
      </c>
      <c r="F134" s="274">
        <f>E134*D134</f>
        <v>5190.3555865014205</v>
      </c>
      <c r="G134" s="275">
        <f>G14</f>
        <v>4</v>
      </c>
      <c r="H134" s="274">
        <f>G134*F134</f>
        <v>20761.422346005682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A62:F62"/>
    <mergeCell ref="A63:H63"/>
    <mergeCell ref="A64:H64"/>
    <mergeCell ref="B65:G65"/>
    <mergeCell ref="B61:G61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9306-A910-4E54-B2D4-31A7AA8AEF23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301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302</v>
      </c>
      <c r="B14" s="516"/>
      <c r="C14" s="516"/>
      <c r="D14" s="516"/>
      <c r="E14" s="517"/>
      <c r="F14" s="210" t="s">
        <v>78</v>
      </c>
      <c r="G14" s="520">
        <f>IDENTIFICAÇÃO!C259</f>
        <v>1</v>
      </c>
      <c r="H14" s="517"/>
    </row>
    <row r="15" spans="1:8" ht="93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303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IDENTIFICAÇÃO!B11</f>
        <v>1272.7840909090908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6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36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1272.7840909090908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76">
        <f>H28*30%</f>
        <v>381.8352272727272</v>
      </c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1654.619318181818</v>
      </c>
    </row>
    <row r="35" spans="1:8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43.5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137.88494318181816</v>
      </c>
    </row>
    <row r="41" spans="1:8" ht="38.2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50.052234374999991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187.93717755681814</v>
      </c>
    </row>
    <row r="43" spans="1:8" ht="150.75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368.51129914772724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46.063912393465905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55.276694872159084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27.638347436079542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18.425564957386364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11.055338974431818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3.6851129914772724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147.40451965909091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678.06079043181808</v>
      </c>
    </row>
    <row r="55" spans="1:8" ht="80.2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93.032954545454558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IDENTIFICAÇÃO!D59</f>
        <v>310.98869999999999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IDENTIFICAÇÃO!D73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IDENTIFICAÇÃO!D87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427.02165454545457</v>
      </c>
    </row>
    <row r="63" spans="1:8" ht="66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187.93717755681814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678.06079043181808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427.02165454545457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1293.0196225340908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7.6526143465909078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0.61220914772727264</v>
      </c>
    </row>
    <row r="74" spans="1:8" ht="34.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32.099614772727271</v>
      </c>
    </row>
    <row r="75" spans="1:8" ht="34.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11.812658236363637</v>
      </c>
    </row>
    <row r="76" spans="1:8" ht="51.75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66.184772727272716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118.3618692306818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77.25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37.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>G83*(SUM($H$34,$H$42,$H$54,$H$60,$H$61,$H$77))</f>
        <v>241.57460835265312</v>
      </c>
    </row>
    <row r="84" spans="1:8" ht="38.25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>G84*(SUM($H$34,$H$42,$H$54,$H$60,$H$61,$H$77))</f>
        <v>43.390260233038518</v>
      </c>
    </row>
    <row r="85" spans="1:8" ht="44.2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ref="H85:H88" si="1">G85*(SUM($H$34,$H$42,$H$54,$H$60,$H$61,$H$77))</f>
        <v>0.53239583108022726</v>
      </c>
    </row>
    <row r="86" spans="1:8" ht="46.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>G86*(SUM($H$34,$H$42,$H$54,$H$60,$H$61,$H$77))</f>
        <v>8.7845312128237492</v>
      </c>
    </row>
    <row r="87" spans="1:8" ht="45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>G87*(SUM($H$34,$H$42,$H$54,$H$60,$H$61,$H$77))</f>
        <v>1.464088535470625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295.74588416506629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295.74588416506629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295.74588416506629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IDENTIFICAÇÃO!B171</f>
        <v>83.890666666666661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IDENTIFICAÇÃO!C171</f>
        <v>3.99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87.880666666666656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103.4888208233497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241.25658873075361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73.011254472868856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336.29426302654747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f>IDENTIFICAÇÃO!B206</f>
        <v>0.05</v>
      </c>
      <c r="H118" s="144">
        <f>SUM($H$34,$H$68,$H$77,$H$100,$H$106,$H$110,$H$111)/(1-$G$119)*G118</f>
        <v>221.24622567536017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975.29715272887972</v>
      </c>
    </row>
    <row r="121" spans="1:8" ht="47.25" customHeight="1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1654.619318181818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1293.0196225340908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118.3618692306818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295.74588416506629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87.880666666666656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3449.6273607783232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975.29715272887972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4424.9245135072033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27" customHeight="1" x14ac:dyDescent="0.25">
      <c r="A134" s="575" t="str">
        <f>A14</f>
        <v>AUXILIAR DE MANUTENÇÃO PREDIAL 25h semanais</v>
      </c>
      <c r="B134" s="576"/>
      <c r="C134" s="577"/>
      <c r="D134" s="143">
        <f>H130</f>
        <v>4424.9245135072033</v>
      </c>
      <c r="E134" s="273">
        <v>1</v>
      </c>
      <c r="F134" s="274">
        <f>E134*D134</f>
        <v>4424.9245135072033</v>
      </c>
      <c r="G134" s="275">
        <f>G14</f>
        <v>1</v>
      </c>
      <c r="H134" s="274">
        <f>G134*F134</f>
        <v>4424.9245135072033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7338-8E3A-4B2F-9D49-3BE8EFF3FAFF}">
  <dimension ref="A1:H134"/>
  <sheetViews>
    <sheetView showGridLines="0" workbookViewId="0">
      <selection activeCell="G84" sqref="G84:G88"/>
    </sheetView>
  </sheetViews>
  <sheetFormatPr defaultRowHeight="15" x14ac:dyDescent="0.25"/>
  <cols>
    <col min="2" max="2" width="33.7109375" customWidth="1"/>
    <col min="3" max="3" width="16.140625" customWidth="1"/>
    <col min="4" max="5" width="14" customWidth="1"/>
    <col min="6" max="6" width="16.140625" customWidth="1"/>
    <col min="7" max="7" width="16.7109375" customWidth="1"/>
    <col min="8" max="8" width="19.5703125" customWidth="1"/>
  </cols>
  <sheetData>
    <row r="1" spans="1:8" x14ac:dyDescent="0.25">
      <c r="A1" s="482" t="s">
        <v>164</v>
      </c>
      <c r="B1" s="483"/>
      <c r="C1" s="483"/>
      <c r="D1" s="483"/>
      <c r="E1" s="483"/>
      <c r="F1" s="483"/>
      <c r="G1" s="483"/>
      <c r="H1" s="484"/>
    </row>
    <row r="2" spans="1:8" x14ac:dyDescent="0.25">
      <c r="A2" s="485" t="s">
        <v>165</v>
      </c>
      <c r="B2" s="486"/>
      <c r="C2" s="485"/>
      <c r="D2" s="487"/>
      <c r="E2" s="487"/>
      <c r="F2" s="487"/>
      <c r="G2" s="487"/>
      <c r="H2" s="486"/>
    </row>
    <row r="3" spans="1:8" x14ac:dyDescent="0.25">
      <c r="A3" s="485" t="s">
        <v>166</v>
      </c>
      <c r="B3" s="486"/>
      <c r="C3" s="488"/>
      <c r="D3" s="489"/>
      <c r="E3" s="489"/>
      <c r="F3" s="489"/>
      <c r="G3" s="489"/>
      <c r="H3" s="490"/>
    </row>
    <row r="4" spans="1:8" x14ac:dyDescent="0.25">
      <c r="A4" s="485" t="s">
        <v>167</v>
      </c>
      <c r="B4" s="486"/>
      <c r="C4" s="485" t="s">
        <v>168</v>
      </c>
      <c r="D4" s="487"/>
      <c r="E4" s="487"/>
      <c r="F4" s="487"/>
      <c r="G4" s="487"/>
      <c r="H4" s="486"/>
    </row>
    <row r="5" spans="1:8" x14ac:dyDescent="0.25">
      <c r="A5" s="505" t="s">
        <v>169</v>
      </c>
      <c r="B5" s="505"/>
      <c r="C5" s="204"/>
      <c r="D5" s="204"/>
      <c r="E5" s="204"/>
      <c r="F5" s="204"/>
      <c r="G5" s="204"/>
      <c r="H5" s="205"/>
    </row>
    <row r="6" spans="1:8" x14ac:dyDescent="0.25">
      <c r="A6" s="506" t="s">
        <v>146</v>
      </c>
      <c r="B6" s="507"/>
      <c r="C6" s="507"/>
      <c r="D6" s="507"/>
      <c r="E6" s="507"/>
      <c r="F6" s="507"/>
      <c r="G6" s="507"/>
      <c r="H6" s="508"/>
    </row>
    <row r="7" spans="1:8" x14ac:dyDescent="0.25">
      <c r="A7" s="509" t="s">
        <v>171</v>
      </c>
      <c r="B7" s="510"/>
      <c r="C7" s="510"/>
      <c r="D7" s="510"/>
      <c r="E7" s="510"/>
      <c r="F7" s="510"/>
      <c r="G7" s="510"/>
      <c r="H7" s="511"/>
    </row>
    <row r="8" spans="1:8" x14ac:dyDescent="0.25">
      <c r="A8" s="206" t="s">
        <v>119</v>
      </c>
      <c r="B8" s="485" t="s">
        <v>172</v>
      </c>
      <c r="C8" s="487"/>
      <c r="D8" s="486"/>
      <c r="E8" s="512"/>
      <c r="F8" s="513"/>
      <c r="G8" s="513"/>
      <c r="H8" s="514"/>
    </row>
    <row r="9" spans="1:8" x14ac:dyDescent="0.25">
      <c r="A9" s="207" t="s">
        <v>121</v>
      </c>
      <c r="B9" s="491" t="s">
        <v>173</v>
      </c>
      <c r="C9" s="492"/>
      <c r="D9" s="493"/>
      <c r="E9" s="515" t="s">
        <v>110</v>
      </c>
      <c r="F9" s="516"/>
      <c r="G9" s="516"/>
      <c r="H9" s="517"/>
    </row>
    <row r="10" spans="1:8" x14ac:dyDescent="0.25">
      <c r="A10" s="207" t="s">
        <v>123</v>
      </c>
      <c r="B10" s="491" t="s">
        <v>174</v>
      </c>
      <c r="C10" s="492"/>
      <c r="D10" s="493"/>
      <c r="E10" s="494" t="s">
        <v>175</v>
      </c>
      <c r="F10" s="495"/>
      <c r="G10" s="495"/>
      <c r="H10" s="496"/>
    </row>
    <row r="11" spans="1:8" x14ac:dyDescent="0.25">
      <c r="A11" s="208" t="s">
        <v>176</v>
      </c>
      <c r="B11" s="491" t="s">
        <v>177</v>
      </c>
      <c r="C11" s="492"/>
      <c r="D11" s="493"/>
      <c r="E11" s="497">
        <v>30</v>
      </c>
      <c r="F11" s="498"/>
      <c r="G11" s="498"/>
      <c r="H11" s="499"/>
    </row>
    <row r="12" spans="1:8" x14ac:dyDescent="0.25">
      <c r="A12" s="416" t="s">
        <v>178</v>
      </c>
      <c r="B12" s="417"/>
      <c r="C12" s="417"/>
      <c r="D12" s="417"/>
      <c r="E12" s="417"/>
      <c r="F12" s="417"/>
      <c r="G12" s="417"/>
      <c r="H12" s="418"/>
    </row>
    <row r="13" spans="1:8" x14ac:dyDescent="0.25">
      <c r="A13" s="500" t="s">
        <v>179</v>
      </c>
      <c r="B13" s="501"/>
      <c r="C13" s="501"/>
      <c r="D13" s="501"/>
      <c r="E13" s="502"/>
      <c r="F13" s="209" t="s">
        <v>180</v>
      </c>
      <c r="G13" s="503" t="s">
        <v>181</v>
      </c>
      <c r="H13" s="504"/>
    </row>
    <row r="14" spans="1:8" x14ac:dyDescent="0.25">
      <c r="A14" s="515" t="s">
        <v>304</v>
      </c>
      <c r="B14" s="516"/>
      <c r="C14" s="516"/>
      <c r="D14" s="516"/>
      <c r="E14" s="517"/>
      <c r="F14" s="210" t="s">
        <v>78</v>
      </c>
      <c r="G14" s="520">
        <f>IDENTIFICAÇÃO!C260</f>
        <v>2</v>
      </c>
      <c r="H14" s="517"/>
    </row>
    <row r="15" spans="1:8" ht="90" customHeight="1" x14ac:dyDescent="0.25">
      <c r="A15" s="521" t="s">
        <v>182</v>
      </c>
      <c r="B15" s="492"/>
      <c r="C15" s="492"/>
      <c r="D15" s="492"/>
      <c r="E15" s="492"/>
      <c r="F15" s="492"/>
      <c r="G15" s="492"/>
      <c r="H15" s="493"/>
    </row>
    <row r="16" spans="1:8" x14ac:dyDescent="0.25">
      <c r="A16" s="497"/>
      <c r="B16" s="498"/>
      <c r="C16" s="498"/>
      <c r="D16" s="498"/>
      <c r="E16" s="498"/>
      <c r="F16" s="498"/>
      <c r="G16" s="498"/>
      <c r="H16" s="499"/>
    </row>
    <row r="17" spans="1:8" x14ac:dyDescent="0.25">
      <c r="A17" s="401" t="s">
        <v>183</v>
      </c>
      <c r="B17" s="402"/>
      <c r="C17" s="402"/>
      <c r="D17" s="402"/>
      <c r="E17" s="402"/>
      <c r="F17" s="402"/>
      <c r="G17" s="402"/>
      <c r="H17" s="403"/>
    </row>
    <row r="18" spans="1:8" x14ac:dyDescent="0.25">
      <c r="A18" s="401" t="s">
        <v>184</v>
      </c>
      <c r="B18" s="402"/>
      <c r="C18" s="402"/>
      <c r="D18" s="402"/>
      <c r="E18" s="402"/>
      <c r="F18" s="402"/>
      <c r="G18" s="402"/>
      <c r="H18" s="403"/>
    </row>
    <row r="19" spans="1:8" x14ac:dyDescent="0.25">
      <c r="A19" s="211">
        <v>1</v>
      </c>
      <c r="B19" s="491" t="s">
        <v>185</v>
      </c>
      <c r="C19" s="492"/>
      <c r="D19" s="492"/>
      <c r="E19" s="492"/>
      <c r="F19" s="493"/>
      <c r="G19" s="497" t="s">
        <v>186</v>
      </c>
      <c r="H19" s="499"/>
    </row>
    <row r="20" spans="1:8" x14ac:dyDescent="0.25">
      <c r="A20" s="211">
        <v>2</v>
      </c>
      <c r="B20" s="491" t="s">
        <v>187</v>
      </c>
      <c r="C20" s="492"/>
      <c r="D20" s="492"/>
      <c r="E20" s="492"/>
      <c r="F20" s="493"/>
      <c r="G20" s="515" t="s">
        <v>305</v>
      </c>
      <c r="H20" s="517"/>
    </row>
    <row r="21" spans="1:8" x14ac:dyDescent="0.25">
      <c r="A21" s="211">
        <v>3</v>
      </c>
      <c r="B21" s="491" t="s">
        <v>189</v>
      </c>
      <c r="C21" s="492"/>
      <c r="D21" s="492"/>
      <c r="E21" s="492"/>
      <c r="F21" s="493"/>
      <c r="G21" s="518">
        <f>IDENTIFICAÇÃO!B12</f>
        <v>1369.26</v>
      </c>
      <c r="H21" s="519"/>
    </row>
    <row r="22" spans="1:8" x14ac:dyDescent="0.25">
      <c r="A22" s="211">
        <v>4</v>
      </c>
      <c r="B22" s="212" t="s">
        <v>190</v>
      </c>
      <c r="C22" s="213"/>
      <c r="D22" s="213"/>
      <c r="E22" s="213"/>
      <c r="F22" s="214"/>
      <c r="G22" s="518" t="s">
        <v>7</v>
      </c>
      <c r="H22" s="519"/>
    </row>
    <row r="23" spans="1:8" x14ac:dyDescent="0.25">
      <c r="A23" s="211">
        <v>5</v>
      </c>
      <c r="B23" s="491" t="s">
        <v>192</v>
      </c>
      <c r="C23" s="492"/>
      <c r="D23" s="492"/>
      <c r="E23" s="492"/>
      <c r="F23" s="493"/>
      <c r="G23" s="528" t="s">
        <v>193</v>
      </c>
      <c r="H23" s="529"/>
    </row>
    <row r="24" spans="1:8" ht="40.5" customHeight="1" x14ac:dyDescent="0.25">
      <c r="A24" s="521" t="s">
        <v>194</v>
      </c>
      <c r="B24" s="492"/>
      <c r="C24" s="492"/>
      <c r="D24" s="492"/>
      <c r="E24" s="492"/>
      <c r="F24" s="492"/>
      <c r="G24" s="492"/>
      <c r="H24" s="493"/>
    </row>
    <row r="25" spans="1:8" x14ac:dyDescent="0.25">
      <c r="A25" s="215" t="s">
        <v>195</v>
      </c>
      <c r="B25" s="216"/>
      <c r="C25" s="216"/>
      <c r="D25" s="216"/>
      <c r="E25" s="216"/>
      <c r="F25" s="217"/>
      <c r="G25" s="199"/>
      <c r="H25" s="200"/>
    </row>
    <row r="26" spans="1:8" x14ac:dyDescent="0.25">
      <c r="A26" s="218"/>
      <c r="B26" s="204"/>
      <c r="C26" s="204"/>
      <c r="D26" s="204"/>
      <c r="E26" s="204"/>
      <c r="F26" s="219"/>
      <c r="G26" s="220"/>
      <c r="H26" s="221"/>
    </row>
    <row r="27" spans="1:8" x14ac:dyDescent="0.25">
      <c r="A27" s="222">
        <v>1</v>
      </c>
      <c r="B27" s="398" t="s">
        <v>196</v>
      </c>
      <c r="C27" s="399"/>
      <c r="D27" s="399"/>
      <c r="E27" s="399"/>
      <c r="F27" s="399"/>
      <c r="G27" s="400"/>
      <c r="H27" s="223" t="s">
        <v>162</v>
      </c>
    </row>
    <row r="28" spans="1:8" x14ac:dyDescent="0.25">
      <c r="A28" s="224" t="s">
        <v>119</v>
      </c>
      <c r="B28" s="522" t="s">
        <v>197</v>
      </c>
      <c r="C28" s="523"/>
      <c r="D28" s="523"/>
      <c r="E28" s="523"/>
      <c r="F28" s="523"/>
      <c r="G28" s="524"/>
      <c r="H28" s="276">
        <f>G21</f>
        <v>1369.26</v>
      </c>
    </row>
    <row r="29" spans="1:8" x14ac:dyDescent="0.25">
      <c r="A29" s="224" t="s">
        <v>121</v>
      </c>
      <c r="B29" s="522" t="s">
        <v>198</v>
      </c>
      <c r="C29" s="523"/>
      <c r="D29" s="523"/>
      <c r="E29" s="523"/>
      <c r="F29" s="523"/>
      <c r="G29" s="524"/>
      <c r="H29" s="226"/>
    </row>
    <row r="30" spans="1:8" x14ac:dyDescent="0.25">
      <c r="A30" s="224" t="s">
        <v>123</v>
      </c>
      <c r="B30" s="522" t="s">
        <v>199</v>
      </c>
      <c r="C30" s="523"/>
      <c r="D30" s="523"/>
      <c r="E30" s="523"/>
      <c r="F30" s="523"/>
      <c r="G30" s="524"/>
      <c r="H30" s="225"/>
    </row>
    <row r="31" spans="1:8" x14ac:dyDescent="0.25">
      <c r="A31" s="224" t="s">
        <v>176</v>
      </c>
      <c r="B31" s="522" t="s">
        <v>200</v>
      </c>
      <c r="C31" s="523"/>
      <c r="D31" s="523"/>
      <c r="E31" s="523"/>
      <c r="F31" s="523"/>
      <c r="G31" s="524"/>
      <c r="H31" s="225"/>
    </row>
    <row r="32" spans="1:8" x14ac:dyDescent="0.25">
      <c r="A32" s="224" t="s">
        <v>201</v>
      </c>
      <c r="B32" s="522" t="s">
        <v>202</v>
      </c>
      <c r="C32" s="523"/>
      <c r="D32" s="523"/>
      <c r="E32" s="523"/>
      <c r="F32" s="523"/>
      <c r="G32" s="524"/>
      <c r="H32" s="225"/>
    </row>
    <row r="33" spans="1:8" x14ac:dyDescent="0.25">
      <c r="A33" s="224" t="s">
        <v>203</v>
      </c>
      <c r="B33" s="522" t="s">
        <v>204</v>
      </c>
      <c r="C33" s="523"/>
      <c r="D33" s="523"/>
      <c r="E33" s="523"/>
      <c r="F33" s="523"/>
      <c r="G33" s="524"/>
      <c r="H33" s="225"/>
    </row>
    <row r="34" spans="1:8" x14ac:dyDescent="0.25">
      <c r="A34" s="525" t="s">
        <v>152</v>
      </c>
      <c r="B34" s="526"/>
      <c r="C34" s="526"/>
      <c r="D34" s="526"/>
      <c r="E34" s="526"/>
      <c r="F34" s="526"/>
      <c r="G34" s="527"/>
      <c r="H34" s="227">
        <f>SUM(H28:H33)</f>
        <v>1369.26</v>
      </c>
    </row>
    <row r="35" spans="1:8" ht="24.75" customHeight="1" x14ac:dyDescent="0.25">
      <c r="A35" s="522" t="s">
        <v>205</v>
      </c>
      <c r="B35" s="523"/>
      <c r="C35" s="523"/>
      <c r="D35" s="523"/>
      <c r="E35" s="523"/>
      <c r="F35" s="523"/>
      <c r="G35" s="523"/>
      <c r="H35" s="524"/>
    </row>
    <row r="36" spans="1:8" x14ac:dyDescent="0.25">
      <c r="A36" s="398" t="s">
        <v>206</v>
      </c>
      <c r="B36" s="399"/>
      <c r="C36" s="399"/>
      <c r="D36" s="399"/>
      <c r="E36" s="399"/>
      <c r="F36" s="399"/>
      <c r="G36" s="399"/>
      <c r="H36" s="400"/>
    </row>
    <row r="37" spans="1:8" x14ac:dyDescent="0.25">
      <c r="A37" s="509"/>
      <c r="B37" s="510"/>
      <c r="C37" s="510"/>
      <c r="D37" s="510"/>
      <c r="E37" s="510"/>
      <c r="F37" s="510"/>
      <c r="G37" s="510"/>
      <c r="H37" s="510"/>
    </row>
    <row r="38" spans="1:8" x14ac:dyDescent="0.25">
      <c r="A38" s="398" t="s">
        <v>207</v>
      </c>
      <c r="B38" s="399"/>
      <c r="C38" s="399"/>
      <c r="D38" s="399"/>
      <c r="E38" s="399"/>
      <c r="F38" s="399"/>
      <c r="G38" s="399"/>
      <c r="H38" s="400"/>
    </row>
    <row r="39" spans="1:8" x14ac:dyDescent="0.25">
      <c r="A39" s="138" t="s">
        <v>208</v>
      </c>
      <c r="B39" s="401" t="s">
        <v>209</v>
      </c>
      <c r="C39" s="402"/>
      <c r="D39" s="402"/>
      <c r="E39" s="402"/>
      <c r="F39" s="403"/>
      <c r="G39" s="139" t="s">
        <v>117</v>
      </c>
      <c r="H39" s="138" t="s">
        <v>162</v>
      </c>
    </row>
    <row r="40" spans="1:8" ht="33" customHeight="1" x14ac:dyDescent="0.25">
      <c r="A40" s="228" t="s">
        <v>119</v>
      </c>
      <c r="B40" s="530" t="s">
        <v>210</v>
      </c>
      <c r="C40" s="531"/>
      <c r="D40" s="531"/>
      <c r="E40" s="531"/>
      <c r="F40" s="532"/>
      <c r="G40" s="229">
        <v>8.3333333333333329E-2</v>
      </c>
      <c r="H40" s="230">
        <f>H34*G40</f>
        <v>114.10499999999999</v>
      </c>
    </row>
    <row r="41" spans="1:8" ht="32.25" customHeight="1" x14ac:dyDescent="0.25">
      <c r="A41" s="228" t="s">
        <v>121</v>
      </c>
      <c r="B41" s="530" t="s">
        <v>211</v>
      </c>
      <c r="C41" s="531"/>
      <c r="D41" s="531"/>
      <c r="E41" s="531"/>
      <c r="F41" s="532"/>
      <c r="G41" s="231">
        <v>3.0249999999999999E-2</v>
      </c>
      <c r="H41" s="230">
        <f>H34*G41</f>
        <v>41.420114999999996</v>
      </c>
    </row>
    <row r="42" spans="1:8" x14ac:dyDescent="0.25">
      <c r="A42" s="533" t="s">
        <v>152</v>
      </c>
      <c r="B42" s="534"/>
      <c r="C42" s="534"/>
      <c r="D42" s="534"/>
      <c r="E42" s="534"/>
      <c r="F42" s="535"/>
      <c r="G42" s="232">
        <f>SUM(G40:G41)</f>
        <v>0.11358333333333333</v>
      </c>
      <c r="H42" s="233">
        <f>SUM(H40:H41)</f>
        <v>155.52511499999997</v>
      </c>
    </row>
    <row r="43" spans="1:8" ht="153" customHeight="1" x14ac:dyDescent="0.25">
      <c r="A43" s="536" t="s">
        <v>212</v>
      </c>
      <c r="B43" s="523"/>
      <c r="C43" s="523"/>
      <c r="D43" s="523"/>
      <c r="E43" s="523"/>
      <c r="F43" s="523"/>
      <c r="G43" s="523"/>
      <c r="H43" s="524"/>
    </row>
    <row r="44" spans="1:8" x14ac:dyDescent="0.25">
      <c r="A44" s="537" t="s">
        <v>213</v>
      </c>
      <c r="B44" s="537"/>
      <c r="C44" s="537"/>
      <c r="D44" s="537"/>
      <c r="E44" s="537"/>
      <c r="F44" s="537"/>
      <c r="G44" s="537"/>
      <c r="H44" s="537"/>
    </row>
    <row r="45" spans="1:8" x14ac:dyDescent="0.25">
      <c r="A45" s="138" t="s">
        <v>214</v>
      </c>
      <c r="B45" s="401" t="s">
        <v>215</v>
      </c>
      <c r="C45" s="402"/>
      <c r="D45" s="402"/>
      <c r="E45" s="402"/>
      <c r="F45" s="403"/>
      <c r="G45" s="139" t="s">
        <v>117</v>
      </c>
      <c r="H45" s="138" t="s">
        <v>162</v>
      </c>
    </row>
    <row r="46" spans="1:8" x14ac:dyDescent="0.25">
      <c r="A46" s="228" t="s">
        <v>119</v>
      </c>
      <c r="B46" s="485" t="s">
        <v>216</v>
      </c>
      <c r="C46" s="487"/>
      <c r="D46" s="487"/>
      <c r="E46" s="487"/>
      <c r="F46" s="486"/>
      <c r="G46" s="234">
        <v>0.2</v>
      </c>
      <c r="H46" s="230">
        <f>(H$34+H$42)*G46</f>
        <v>304.95702299999999</v>
      </c>
    </row>
    <row r="47" spans="1:8" x14ac:dyDescent="0.25">
      <c r="A47" s="228" t="s">
        <v>121</v>
      </c>
      <c r="B47" s="485" t="s">
        <v>217</v>
      </c>
      <c r="C47" s="487"/>
      <c r="D47" s="487"/>
      <c r="E47" s="487"/>
      <c r="F47" s="486"/>
      <c r="G47" s="234">
        <v>2.5000000000000001E-2</v>
      </c>
      <c r="H47" s="230">
        <f t="shared" ref="H47:H53" si="0">(H$34+H$42)*G47</f>
        <v>38.119627874999999</v>
      </c>
    </row>
    <row r="48" spans="1:8" ht="30" x14ac:dyDescent="0.25">
      <c r="A48" s="228" t="s">
        <v>123</v>
      </c>
      <c r="B48" s="235" t="s">
        <v>218</v>
      </c>
      <c r="C48" s="236" t="s">
        <v>219</v>
      </c>
      <c r="D48" s="236"/>
      <c r="E48" s="236" t="s">
        <v>220</v>
      </c>
      <c r="F48" s="236"/>
      <c r="G48" s="237">
        <v>0.03</v>
      </c>
      <c r="H48" s="230">
        <f>(H$34+H$42)*G48</f>
        <v>45.743553449999993</v>
      </c>
    </row>
    <row r="49" spans="1:8" x14ac:dyDescent="0.25">
      <c r="A49" s="228" t="s">
        <v>176</v>
      </c>
      <c r="B49" s="485" t="s">
        <v>221</v>
      </c>
      <c r="C49" s="487"/>
      <c r="D49" s="487"/>
      <c r="E49" s="487"/>
      <c r="F49" s="486"/>
      <c r="G49" s="234">
        <v>1.4999999999999999E-2</v>
      </c>
      <c r="H49" s="230">
        <f t="shared" si="0"/>
        <v>22.871776724999997</v>
      </c>
    </row>
    <row r="50" spans="1:8" x14ac:dyDescent="0.25">
      <c r="A50" s="228" t="s">
        <v>201</v>
      </c>
      <c r="B50" s="485" t="s">
        <v>222</v>
      </c>
      <c r="C50" s="487"/>
      <c r="D50" s="487"/>
      <c r="E50" s="487"/>
      <c r="F50" s="486"/>
      <c r="G50" s="234">
        <v>0.01</v>
      </c>
      <c r="H50" s="230">
        <f t="shared" si="0"/>
        <v>15.247851149999999</v>
      </c>
    </row>
    <row r="51" spans="1:8" x14ac:dyDescent="0.25">
      <c r="A51" s="210" t="s">
        <v>203</v>
      </c>
      <c r="B51" s="491" t="s">
        <v>223</v>
      </c>
      <c r="C51" s="492"/>
      <c r="D51" s="492"/>
      <c r="E51" s="492"/>
      <c r="F51" s="493"/>
      <c r="G51" s="229">
        <v>6.0000000000000001E-3</v>
      </c>
      <c r="H51" s="230">
        <f t="shared" si="0"/>
        <v>9.1487106899999997</v>
      </c>
    </row>
    <row r="52" spans="1:8" x14ac:dyDescent="0.25">
      <c r="A52" s="228" t="s">
        <v>224</v>
      </c>
      <c r="B52" s="485" t="s">
        <v>225</v>
      </c>
      <c r="C52" s="487"/>
      <c r="D52" s="487"/>
      <c r="E52" s="487"/>
      <c r="F52" s="486"/>
      <c r="G52" s="234">
        <v>2E-3</v>
      </c>
      <c r="H52" s="230">
        <f t="shared" si="0"/>
        <v>3.04957023</v>
      </c>
    </row>
    <row r="53" spans="1:8" x14ac:dyDescent="0.25">
      <c r="A53" s="228" t="s">
        <v>226</v>
      </c>
      <c r="B53" s="485" t="s">
        <v>227</v>
      </c>
      <c r="C53" s="487"/>
      <c r="D53" s="487"/>
      <c r="E53" s="487"/>
      <c r="F53" s="486"/>
      <c r="G53" s="234">
        <v>0.08</v>
      </c>
      <c r="H53" s="230">
        <f t="shared" si="0"/>
        <v>121.98280919999999</v>
      </c>
    </row>
    <row r="54" spans="1:8" x14ac:dyDescent="0.25">
      <c r="A54" s="401" t="s">
        <v>152</v>
      </c>
      <c r="B54" s="402"/>
      <c r="C54" s="402"/>
      <c r="D54" s="402"/>
      <c r="E54" s="402"/>
      <c r="F54" s="403"/>
      <c r="G54" s="238">
        <f>SUM(G46:G53)</f>
        <v>0.36800000000000005</v>
      </c>
      <c r="H54" s="239">
        <f>SUM(H46:H53)</f>
        <v>561.12092231999986</v>
      </c>
    </row>
    <row r="55" spans="1:8" ht="97.5" customHeight="1" x14ac:dyDescent="0.25">
      <c r="A55" s="538" t="s">
        <v>228</v>
      </c>
      <c r="B55" s="539"/>
      <c r="C55" s="539"/>
      <c r="D55" s="539"/>
      <c r="E55" s="539"/>
      <c r="F55" s="539"/>
      <c r="G55" s="539"/>
      <c r="H55" s="539"/>
    </row>
    <row r="56" spans="1:8" x14ac:dyDescent="0.25">
      <c r="A56" s="398" t="s">
        <v>229</v>
      </c>
      <c r="B56" s="399"/>
      <c r="C56" s="399"/>
      <c r="D56" s="399"/>
      <c r="E56" s="399"/>
      <c r="F56" s="399"/>
      <c r="G56" s="399"/>
      <c r="H56" s="400"/>
    </row>
    <row r="57" spans="1:8" x14ac:dyDescent="0.25">
      <c r="A57" s="201" t="s">
        <v>230</v>
      </c>
      <c r="B57" s="401" t="s">
        <v>231</v>
      </c>
      <c r="C57" s="402"/>
      <c r="D57" s="402"/>
      <c r="E57" s="402"/>
      <c r="F57" s="402"/>
      <c r="G57" s="403"/>
      <c r="H57" s="240" t="s">
        <v>162</v>
      </c>
    </row>
    <row r="58" spans="1:8" x14ac:dyDescent="0.25">
      <c r="A58" s="241" t="s">
        <v>119</v>
      </c>
      <c r="B58" s="485" t="s">
        <v>232</v>
      </c>
      <c r="C58" s="487"/>
      <c r="D58" s="487"/>
      <c r="E58" s="487"/>
      <c r="F58" s="487"/>
      <c r="G58" s="486"/>
      <c r="H58" s="242">
        <f>(IDENTIFICAÇÃO!B19*22*2)-(H28*6%)</f>
        <v>87.244400000000013</v>
      </c>
    </row>
    <row r="59" spans="1:8" x14ac:dyDescent="0.25">
      <c r="A59" s="241" t="s">
        <v>121</v>
      </c>
      <c r="B59" s="485" t="s">
        <v>233</v>
      </c>
      <c r="C59" s="487"/>
      <c r="D59" s="487"/>
      <c r="E59" s="487"/>
      <c r="F59" s="487"/>
      <c r="G59" s="486"/>
      <c r="H59" s="242">
        <f>IDENTIFICAÇÃO!D60</f>
        <v>491.88150000000002</v>
      </c>
    </row>
    <row r="60" spans="1:8" x14ac:dyDescent="0.25">
      <c r="A60" s="241" t="s">
        <v>123</v>
      </c>
      <c r="B60" s="485" t="s">
        <v>234</v>
      </c>
      <c r="C60" s="487"/>
      <c r="D60" s="487"/>
      <c r="E60" s="487"/>
      <c r="F60" s="487"/>
      <c r="G60" s="486"/>
      <c r="H60" s="242">
        <f>IDENTIFICAÇÃO!D74</f>
        <v>21.88</v>
      </c>
    </row>
    <row r="61" spans="1:8" x14ac:dyDescent="0.25">
      <c r="A61" s="241" t="s">
        <v>176</v>
      </c>
      <c r="B61" s="491" t="s">
        <v>235</v>
      </c>
      <c r="C61" s="492"/>
      <c r="D61" s="492"/>
      <c r="E61" s="492"/>
      <c r="F61" s="492"/>
      <c r="G61" s="493"/>
      <c r="H61" s="242">
        <f>IDENTIFICAÇÃO!D88</f>
        <v>1.1200000000000001</v>
      </c>
    </row>
    <row r="62" spans="1:8" x14ac:dyDescent="0.25">
      <c r="A62" s="401" t="s">
        <v>236</v>
      </c>
      <c r="B62" s="402"/>
      <c r="C62" s="402"/>
      <c r="D62" s="402"/>
      <c r="E62" s="402"/>
      <c r="F62" s="402"/>
      <c r="G62" s="243"/>
      <c r="H62" s="239">
        <f>SUM(H58:H61)</f>
        <v>602.1259</v>
      </c>
    </row>
    <row r="63" spans="1:8" ht="63.75" customHeight="1" x14ac:dyDescent="0.25">
      <c r="A63" s="521" t="s">
        <v>237</v>
      </c>
      <c r="B63" s="492"/>
      <c r="C63" s="492"/>
      <c r="D63" s="492"/>
      <c r="E63" s="492"/>
      <c r="F63" s="492"/>
      <c r="G63" s="492"/>
      <c r="H63" s="493"/>
    </row>
    <row r="64" spans="1:8" x14ac:dyDescent="0.25">
      <c r="A64" s="398" t="s">
        <v>238</v>
      </c>
      <c r="B64" s="399"/>
      <c r="C64" s="399"/>
      <c r="D64" s="399"/>
      <c r="E64" s="399"/>
      <c r="F64" s="399"/>
      <c r="G64" s="399"/>
      <c r="H64" s="400"/>
    </row>
    <row r="65" spans="1:8" x14ac:dyDescent="0.25">
      <c r="A65" s="210" t="s">
        <v>119</v>
      </c>
      <c r="B65" s="491" t="s">
        <v>239</v>
      </c>
      <c r="C65" s="492"/>
      <c r="D65" s="492"/>
      <c r="E65" s="492"/>
      <c r="F65" s="492"/>
      <c r="G65" s="493"/>
      <c r="H65" s="244">
        <f>H42</f>
        <v>155.52511499999997</v>
      </c>
    </row>
    <row r="66" spans="1:8" x14ac:dyDescent="0.25">
      <c r="A66" s="210" t="s">
        <v>121</v>
      </c>
      <c r="B66" s="521" t="s">
        <v>213</v>
      </c>
      <c r="C66" s="540"/>
      <c r="D66" s="540"/>
      <c r="E66" s="540"/>
      <c r="F66" s="540"/>
      <c r="G66" s="541"/>
      <c r="H66" s="244">
        <f>H54</f>
        <v>561.12092231999986</v>
      </c>
    </row>
    <row r="67" spans="1:8" x14ac:dyDescent="0.25">
      <c r="A67" s="210" t="s">
        <v>123</v>
      </c>
      <c r="B67" s="491" t="s">
        <v>229</v>
      </c>
      <c r="C67" s="492"/>
      <c r="D67" s="492"/>
      <c r="E67" s="492"/>
      <c r="F67" s="492"/>
      <c r="G67" s="493"/>
      <c r="H67" s="244">
        <f>H62</f>
        <v>602.1259</v>
      </c>
    </row>
    <row r="68" spans="1:8" x14ac:dyDescent="0.25">
      <c r="A68" s="398" t="s">
        <v>152</v>
      </c>
      <c r="B68" s="399"/>
      <c r="C68" s="399"/>
      <c r="D68" s="399"/>
      <c r="E68" s="399"/>
      <c r="F68" s="399"/>
      <c r="G68" s="400"/>
      <c r="H68" s="245">
        <f>SUM(H65:H67)</f>
        <v>1318.7719373199998</v>
      </c>
    </row>
    <row r="69" spans="1:8" x14ac:dyDescent="0.25">
      <c r="A69" s="246"/>
      <c r="B69" s="247"/>
      <c r="C69" s="247"/>
      <c r="D69" s="247"/>
      <c r="E69" s="247"/>
      <c r="F69" s="247"/>
      <c r="G69" s="247"/>
      <c r="H69" s="247"/>
    </row>
    <row r="70" spans="1:8" x14ac:dyDescent="0.25">
      <c r="A70" s="398" t="s">
        <v>240</v>
      </c>
      <c r="B70" s="399"/>
      <c r="C70" s="399"/>
      <c r="D70" s="399"/>
      <c r="E70" s="399"/>
      <c r="F70" s="399"/>
      <c r="G70" s="399"/>
      <c r="H70" s="400"/>
    </row>
    <row r="71" spans="1:8" x14ac:dyDescent="0.25">
      <c r="A71" s="138">
        <v>3</v>
      </c>
      <c r="B71" s="248" t="s">
        <v>241</v>
      </c>
      <c r="C71" s="249"/>
      <c r="D71" s="249"/>
      <c r="E71" s="249"/>
      <c r="F71" s="249"/>
      <c r="G71" s="139" t="s">
        <v>117</v>
      </c>
      <c r="H71" s="210" t="s">
        <v>162</v>
      </c>
    </row>
    <row r="72" spans="1:8" x14ac:dyDescent="0.25">
      <c r="A72" s="228" t="s">
        <v>119</v>
      </c>
      <c r="B72" s="530" t="s">
        <v>242</v>
      </c>
      <c r="C72" s="531"/>
      <c r="D72" s="531"/>
      <c r="E72" s="531"/>
      <c r="F72" s="532"/>
      <c r="G72" s="250">
        <f>(1/12)*5.55%</f>
        <v>4.6249999999999998E-3</v>
      </c>
      <c r="H72" s="251">
        <f>G72*H34</f>
        <v>6.3328274999999996</v>
      </c>
    </row>
    <row r="73" spans="1:8" x14ac:dyDescent="0.25">
      <c r="A73" s="228" t="s">
        <v>121</v>
      </c>
      <c r="B73" s="530" t="s">
        <v>243</v>
      </c>
      <c r="C73" s="531"/>
      <c r="D73" s="531"/>
      <c r="E73" s="531"/>
      <c r="F73" s="532"/>
      <c r="G73" s="250">
        <f>8%*G72</f>
        <v>3.6999999999999999E-4</v>
      </c>
      <c r="H73" s="251">
        <f>G73*H34</f>
        <v>0.50662620000000003</v>
      </c>
    </row>
    <row r="74" spans="1:8" ht="31.5" customHeight="1" x14ac:dyDescent="0.25">
      <c r="A74" s="228" t="s">
        <v>176</v>
      </c>
      <c r="B74" s="530" t="s">
        <v>244</v>
      </c>
      <c r="C74" s="531"/>
      <c r="D74" s="531"/>
      <c r="E74" s="531"/>
      <c r="F74" s="532"/>
      <c r="G74" s="250">
        <v>1.9400000000000001E-2</v>
      </c>
      <c r="H74" s="251">
        <f>G74*H34</f>
        <v>26.563644</v>
      </c>
    </row>
    <row r="75" spans="1:8" ht="36.75" customHeight="1" x14ac:dyDescent="0.25">
      <c r="A75" s="228" t="s">
        <v>201</v>
      </c>
      <c r="B75" s="530" t="s">
        <v>245</v>
      </c>
      <c r="C75" s="531"/>
      <c r="D75" s="531"/>
      <c r="E75" s="531"/>
      <c r="F75" s="532"/>
      <c r="G75" s="250">
        <f>G54*G74</f>
        <v>7.1392000000000009E-3</v>
      </c>
      <c r="H75" s="251">
        <f>G75*H34</f>
        <v>9.7754209920000008</v>
      </c>
    </row>
    <row r="76" spans="1:8" ht="54.75" customHeight="1" x14ac:dyDescent="0.25">
      <c r="A76" s="228" t="s">
        <v>203</v>
      </c>
      <c r="B76" s="546" t="s">
        <v>246</v>
      </c>
      <c r="C76" s="547"/>
      <c r="D76" s="547"/>
      <c r="E76" s="547"/>
      <c r="F76" s="548"/>
      <c r="G76" s="252">
        <v>0.04</v>
      </c>
      <c r="H76" s="251">
        <f>G76*H34</f>
        <v>54.770400000000002</v>
      </c>
    </row>
    <row r="77" spans="1:8" x14ac:dyDescent="0.25">
      <c r="A77" s="401" t="s">
        <v>152</v>
      </c>
      <c r="B77" s="402"/>
      <c r="C77" s="402"/>
      <c r="D77" s="402"/>
      <c r="E77" s="402"/>
      <c r="F77" s="403"/>
      <c r="G77" s="238"/>
      <c r="H77" s="239">
        <f>SUM(H72:H76)</f>
        <v>97.948918692000007</v>
      </c>
    </row>
    <row r="78" spans="1:8" x14ac:dyDescent="0.25">
      <c r="A78" s="253"/>
      <c r="B78" s="254"/>
      <c r="C78" s="254"/>
      <c r="D78" s="498"/>
      <c r="E78" s="498"/>
      <c r="F78" s="498"/>
      <c r="G78" s="498"/>
      <c r="H78" s="498"/>
    </row>
    <row r="79" spans="1:8" x14ac:dyDescent="0.25">
      <c r="A79" s="398" t="s">
        <v>247</v>
      </c>
      <c r="B79" s="399"/>
      <c r="C79" s="399"/>
      <c r="D79" s="399"/>
      <c r="E79" s="399"/>
      <c r="F79" s="399"/>
      <c r="G79" s="399"/>
      <c r="H79" s="400"/>
    </row>
    <row r="80" spans="1:8" ht="69" customHeight="1" x14ac:dyDescent="0.25">
      <c r="A80" s="542" t="s">
        <v>248</v>
      </c>
      <c r="B80" s="543"/>
      <c r="C80" s="543"/>
      <c r="D80" s="543"/>
      <c r="E80" s="543"/>
      <c r="F80" s="543"/>
      <c r="G80" s="543"/>
      <c r="H80" s="544"/>
    </row>
    <row r="81" spans="1:8" x14ac:dyDescent="0.25">
      <c r="A81" s="545" t="s">
        <v>249</v>
      </c>
      <c r="B81" s="545"/>
      <c r="C81" s="545"/>
      <c r="D81" s="545"/>
      <c r="E81" s="545"/>
      <c r="F81" s="545"/>
      <c r="G81" s="545"/>
      <c r="H81" s="545"/>
    </row>
    <row r="82" spans="1:8" x14ac:dyDescent="0.25">
      <c r="A82" s="222" t="s">
        <v>250</v>
      </c>
      <c r="B82" s="398" t="s">
        <v>251</v>
      </c>
      <c r="C82" s="399"/>
      <c r="D82" s="399"/>
      <c r="E82" s="399"/>
      <c r="F82" s="400"/>
      <c r="G82" s="255" t="s">
        <v>117</v>
      </c>
      <c r="H82" s="223" t="s">
        <v>162</v>
      </c>
    </row>
    <row r="83" spans="1:8" ht="43.5" customHeight="1" x14ac:dyDescent="0.25">
      <c r="A83" s="228" t="s">
        <v>119</v>
      </c>
      <c r="B83" s="521" t="s">
        <v>252</v>
      </c>
      <c r="C83" s="540"/>
      <c r="D83" s="540"/>
      <c r="E83" s="540"/>
      <c r="F83" s="541"/>
      <c r="G83" s="231">
        <v>9.0749999999999997E-2</v>
      </c>
      <c r="H83" s="256">
        <f>G83*(SUM($H$34,$H$42,$H$54,$H$60,$H$61,$H$77))</f>
        <v>200.27208725808899</v>
      </c>
    </row>
    <row r="84" spans="1:8" ht="42" customHeight="1" x14ac:dyDescent="0.25">
      <c r="A84" s="228" t="s">
        <v>121</v>
      </c>
      <c r="B84" s="530" t="s">
        <v>253</v>
      </c>
      <c r="C84" s="531"/>
      <c r="D84" s="531"/>
      <c r="E84" s="531"/>
      <c r="F84" s="532"/>
      <c r="G84" s="237">
        <v>1.6299999999999999E-2</v>
      </c>
      <c r="H84" s="256">
        <f>G84*(SUM($H$34,$H$42,$H$54,$H$60,$H$61,$H$77))</f>
        <v>35.971735782995594</v>
      </c>
    </row>
    <row r="85" spans="1:8" ht="38.25" customHeight="1" x14ac:dyDescent="0.25">
      <c r="A85" s="228" t="s">
        <v>123</v>
      </c>
      <c r="B85" s="530" t="s">
        <v>254</v>
      </c>
      <c r="C85" s="531"/>
      <c r="D85" s="531"/>
      <c r="E85" s="531"/>
      <c r="F85" s="532"/>
      <c r="G85" s="237">
        <v>2.0000000000000001E-4</v>
      </c>
      <c r="H85" s="256">
        <f t="shared" ref="H85:H88" si="1">G85*(SUM($H$34,$H$42,$H$54,$H$60,$H$61,$H$77))</f>
        <v>0.44137099120240003</v>
      </c>
    </row>
    <row r="86" spans="1:8" ht="48.75" customHeight="1" x14ac:dyDescent="0.25">
      <c r="A86" s="228" t="s">
        <v>176</v>
      </c>
      <c r="B86" s="530" t="s">
        <v>255</v>
      </c>
      <c r="C86" s="531"/>
      <c r="D86" s="531"/>
      <c r="E86" s="531"/>
      <c r="F86" s="532"/>
      <c r="G86" s="237">
        <v>3.3E-3</v>
      </c>
      <c r="H86" s="256">
        <f>G86*(SUM($H$34,$H$42,$H$54,$H$60,$H$61,$H$77))</f>
        <v>7.2826213548396002</v>
      </c>
    </row>
    <row r="87" spans="1:8" ht="42" customHeight="1" x14ac:dyDescent="0.25">
      <c r="A87" s="228" t="s">
        <v>201</v>
      </c>
      <c r="B87" s="530" t="s">
        <v>256</v>
      </c>
      <c r="C87" s="531"/>
      <c r="D87" s="531"/>
      <c r="E87" s="531"/>
      <c r="F87" s="532"/>
      <c r="G87" s="311">
        <v>5.5000000000000003E-4</v>
      </c>
      <c r="H87" s="256">
        <f>G87*(SUM($H$34,$H$42,$H$54,$H$60,$H$61,$H$77))</f>
        <v>1.2137702258066001</v>
      </c>
    </row>
    <row r="88" spans="1:8" x14ac:dyDescent="0.25">
      <c r="A88" s="228" t="s">
        <v>203</v>
      </c>
      <c r="B88" s="531" t="s">
        <v>257</v>
      </c>
      <c r="C88" s="531"/>
      <c r="D88" s="531"/>
      <c r="E88" s="531"/>
      <c r="F88" s="532"/>
      <c r="G88" s="237">
        <v>0</v>
      </c>
      <c r="H88" s="256">
        <f t="shared" si="1"/>
        <v>0</v>
      </c>
    </row>
    <row r="89" spans="1:8" x14ac:dyDescent="0.25">
      <c r="A89" s="552" t="s">
        <v>152</v>
      </c>
      <c r="B89" s="552"/>
      <c r="C89" s="552"/>
      <c r="D89" s="552"/>
      <c r="E89" s="552"/>
      <c r="F89" s="552"/>
      <c r="G89" s="238">
        <f>SUM(G83:G88)</f>
        <v>0.11109999999999999</v>
      </c>
      <c r="H89" s="257">
        <f>SUM(H83:H88)</f>
        <v>245.18158561293316</v>
      </c>
    </row>
    <row r="90" spans="1:8" x14ac:dyDescent="0.25">
      <c r="A90" s="553" t="s">
        <v>258</v>
      </c>
      <c r="B90" s="553"/>
      <c r="C90" s="553"/>
      <c r="D90" s="553"/>
      <c r="E90" s="553"/>
      <c r="F90" s="553"/>
      <c r="G90" s="553"/>
      <c r="H90" s="553"/>
    </row>
    <row r="91" spans="1:8" x14ac:dyDescent="0.25">
      <c r="A91" s="545" t="s">
        <v>259</v>
      </c>
      <c r="B91" s="545"/>
      <c r="C91" s="545"/>
      <c r="D91" s="545"/>
      <c r="E91" s="545"/>
      <c r="F91" s="545"/>
      <c r="G91" s="545"/>
      <c r="H91" s="545"/>
    </row>
    <row r="92" spans="1:8" x14ac:dyDescent="0.25">
      <c r="A92" s="222" t="s">
        <v>260</v>
      </c>
      <c r="B92" s="398" t="s">
        <v>261</v>
      </c>
      <c r="C92" s="399"/>
      <c r="D92" s="399"/>
      <c r="E92" s="399"/>
      <c r="F92" s="400"/>
      <c r="G92" s="255" t="s">
        <v>117</v>
      </c>
      <c r="H92" s="223" t="s">
        <v>162</v>
      </c>
    </row>
    <row r="93" spans="1:8" x14ac:dyDescent="0.25">
      <c r="A93" s="228" t="s">
        <v>119</v>
      </c>
      <c r="B93" s="491" t="s">
        <v>262</v>
      </c>
      <c r="C93" s="492"/>
      <c r="D93" s="492"/>
      <c r="E93" s="492"/>
      <c r="F93" s="493"/>
      <c r="G93" s="229">
        <v>0</v>
      </c>
      <c r="H93" s="256">
        <f>G93*H34</f>
        <v>0</v>
      </c>
    </row>
    <row r="94" spans="1:8" x14ac:dyDescent="0.25">
      <c r="A94" s="401" t="s">
        <v>152</v>
      </c>
      <c r="B94" s="402"/>
      <c r="C94" s="402"/>
      <c r="D94" s="402"/>
      <c r="E94" s="402"/>
      <c r="F94" s="402"/>
      <c r="G94" s="403"/>
      <c r="H94" s="256">
        <f>$H$34*G94</f>
        <v>0</v>
      </c>
    </row>
    <row r="95" spans="1:8" x14ac:dyDescent="0.25">
      <c r="A95" s="549"/>
      <c r="B95" s="550"/>
      <c r="C95" s="550"/>
      <c r="D95" s="550"/>
      <c r="E95" s="550"/>
      <c r="F95" s="550"/>
      <c r="G95" s="550"/>
      <c r="H95" s="550"/>
    </row>
    <row r="96" spans="1:8" x14ac:dyDescent="0.25">
      <c r="A96" s="551" t="s">
        <v>263</v>
      </c>
      <c r="B96" s="551"/>
      <c r="C96" s="551"/>
      <c r="D96" s="551"/>
      <c r="E96" s="551"/>
      <c r="F96" s="551"/>
      <c r="G96" s="551"/>
      <c r="H96" s="551"/>
    </row>
    <row r="97" spans="1:8" x14ac:dyDescent="0.25">
      <c r="A97" s="222">
        <v>4</v>
      </c>
      <c r="B97" s="398" t="s">
        <v>264</v>
      </c>
      <c r="C97" s="399"/>
      <c r="D97" s="399"/>
      <c r="E97" s="399"/>
      <c r="F97" s="399"/>
      <c r="G97" s="400"/>
      <c r="H97" s="223" t="s">
        <v>162</v>
      </c>
    </row>
    <row r="98" spans="1:8" x14ac:dyDescent="0.25">
      <c r="A98" s="228" t="s">
        <v>119</v>
      </c>
      <c r="B98" s="491" t="s">
        <v>265</v>
      </c>
      <c r="C98" s="492"/>
      <c r="D98" s="492"/>
      <c r="E98" s="492"/>
      <c r="F98" s="492"/>
      <c r="G98" s="493"/>
      <c r="H98" s="256">
        <f>H89</f>
        <v>245.18158561293316</v>
      </c>
    </row>
    <row r="99" spans="1:8" x14ac:dyDescent="0.25">
      <c r="A99" s="228" t="s">
        <v>121</v>
      </c>
      <c r="B99" s="485" t="s">
        <v>261</v>
      </c>
      <c r="C99" s="487"/>
      <c r="D99" s="487"/>
      <c r="E99" s="487"/>
      <c r="F99" s="487"/>
      <c r="G99" s="486"/>
      <c r="H99" s="256">
        <f>H94</f>
        <v>0</v>
      </c>
    </row>
    <row r="100" spans="1:8" x14ac:dyDescent="0.25">
      <c r="A100" s="398" t="s">
        <v>152</v>
      </c>
      <c r="B100" s="399"/>
      <c r="C100" s="399"/>
      <c r="D100" s="399"/>
      <c r="E100" s="399"/>
      <c r="F100" s="399"/>
      <c r="G100" s="400"/>
      <c r="H100" s="258">
        <f>SUM(H98:H99)</f>
        <v>245.18158561293316</v>
      </c>
    </row>
    <row r="101" spans="1:8" x14ac:dyDescent="0.25">
      <c r="A101" s="259"/>
      <c r="B101" s="260"/>
      <c r="C101" s="260"/>
      <c r="D101" s="260"/>
      <c r="E101" s="260"/>
      <c r="F101" s="260"/>
      <c r="G101" s="260"/>
      <c r="H101" s="260"/>
    </row>
    <row r="102" spans="1:8" x14ac:dyDescent="0.25">
      <c r="A102" s="398" t="s">
        <v>266</v>
      </c>
      <c r="B102" s="399"/>
      <c r="C102" s="399"/>
      <c r="D102" s="399"/>
      <c r="E102" s="399"/>
      <c r="F102" s="399"/>
      <c r="G102" s="399"/>
      <c r="H102" s="400"/>
    </row>
    <row r="103" spans="1:8" x14ac:dyDescent="0.25">
      <c r="A103" s="261">
        <v>5</v>
      </c>
      <c r="B103" s="401" t="s">
        <v>267</v>
      </c>
      <c r="C103" s="402"/>
      <c r="D103" s="402"/>
      <c r="E103" s="402"/>
      <c r="F103" s="402"/>
      <c r="G103" s="403"/>
      <c r="H103" s="138" t="s">
        <v>162</v>
      </c>
    </row>
    <row r="104" spans="1:8" x14ac:dyDescent="0.25">
      <c r="A104" s="228" t="s">
        <v>119</v>
      </c>
      <c r="B104" s="485" t="s">
        <v>268</v>
      </c>
      <c r="C104" s="487"/>
      <c r="D104" s="487"/>
      <c r="E104" s="487"/>
      <c r="F104" s="487"/>
      <c r="G104" s="486"/>
      <c r="H104" s="262">
        <f>IDENTIFICAÇÃO!B172</f>
        <v>60.42499999999999</v>
      </c>
    </row>
    <row r="105" spans="1:8" x14ac:dyDescent="0.25">
      <c r="A105" s="228" t="s">
        <v>121</v>
      </c>
      <c r="B105" s="491" t="s">
        <v>269</v>
      </c>
      <c r="C105" s="492"/>
      <c r="D105" s="492"/>
      <c r="E105" s="492"/>
      <c r="F105" s="492"/>
      <c r="G105" s="493"/>
      <c r="H105" s="262">
        <f>IDENTIFICAÇÃO!C172</f>
        <v>1.9950000000000001</v>
      </c>
    </row>
    <row r="106" spans="1:8" x14ac:dyDescent="0.25">
      <c r="A106" s="398" t="s">
        <v>236</v>
      </c>
      <c r="B106" s="399"/>
      <c r="C106" s="399"/>
      <c r="D106" s="399"/>
      <c r="E106" s="399"/>
      <c r="F106" s="399"/>
      <c r="G106" s="400"/>
      <c r="H106" s="263">
        <f>SUM(H104:H105)</f>
        <v>62.419999999999987</v>
      </c>
    </row>
    <row r="107" spans="1:8" x14ac:dyDescent="0.25">
      <c r="A107" s="491" t="s">
        <v>271</v>
      </c>
      <c r="B107" s="492"/>
      <c r="C107" s="492"/>
      <c r="D107" s="492"/>
      <c r="E107" s="492"/>
      <c r="F107" s="492"/>
      <c r="G107" s="492"/>
      <c r="H107" s="492"/>
    </row>
    <row r="108" spans="1:8" x14ac:dyDescent="0.25">
      <c r="A108" s="398" t="s">
        <v>272</v>
      </c>
      <c r="B108" s="399"/>
      <c r="C108" s="399"/>
      <c r="D108" s="399"/>
      <c r="E108" s="399"/>
      <c r="F108" s="399"/>
      <c r="G108" s="399"/>
      <c r="H108" s="400"/>
    </row>
    <row r="109" spans="1:8" x14ac:dyDescent="0.25">
      <c r="A109" s="138">
        <v>6</v>
      </c>
      <c r="B109" s="401" t="s">
        <v>116</v>
      </c>
      <c r="C109" s="402"/>
      <c r="D109" s="402"/>
      <c r="E109" s="402"/>
      <c r="F109" s="403"/>
      <c r="G109" s="139" t="s">
        <v>117</v>
      </c>
      <c r="H109" s="140" t="s">
        <v>118</v>
      </c>
    </row>
    <row r="110" spans="1:8" x14ac:dyDescent="0.25">
      <c r="A110" s="141" t="s">
        <v>119</v>
      </c>
      <c r="B110" s="560" t="s">
        <v>273</v>
      </c>
      <c r="C110" s="561"/>
      <c r="D110" s="561"/>
      <c r="E110" s="561"/>
      <c r="F110" s="562"/>
      <c r="G110" s="264">
        <v>0.03</v>
      </c>
      <c r="H110" s="143">
        <f>SUM($H$34,$H$68,$H$77,$H$100,$H$106)*G110</f>
        <v>92.807473248747996</v>
      </c>
    </row>
    <row r="111" spans="1:8" x14ac:dyDescent="0.25">
      <c r="A111" s="141" t="s">
        <v>121</v>
      </c>
      <c r="B111" s="560" t="s">
        <v>274</v>
      </c>
      <c r="C111" s="561"/>
      <c r="D111" s="561"/>
      <c r="E111" s="561"/>
      <c r="F111" s="562"/>
      <c r="G111" s="264">
        <v>6.7900000000000002E-2</v>
      </c>
      <c r="H111" s="143">
        <f>SUM($H$34,$H$68,$H$77,$H$100,$H$106,H110)*G111</f>
        <v>216.35587521992298</v>
      </c>
    </row>
    <row r="112" spans="1:8" x14ac:dyDescent="0.25">
      <c r="A112" s="141" t="s">
        <v>123</v>
      </c>
      <c r="B112" s="554" t="s">
        <v>124</v>
      </c>
      <c r="C112" s="555"/>
      <c r="D112" s="555"/>
      <c r="E112" s="555"/>
      <c r="F112" s="555"/>
      <c r="G112" s="556"/>
      <c r="H112" s="144"/>
    </row>
    <row r="113" spans="1:8" x14ac:dyDescent="0.25">
      <c r="A113" s="141"/>
      <c r="B113" s="566" t="s">
        <v>125</v>
      </c>
      <c r="C113" s="567"/>
      <c r="D113" s="567"/>
      <c r="E113" s="567"/>
      <c r="F113" s="567"/>
      <c r="G113" s="568"/>
      <c r="H113" s="144"/>
    </row>
    <row r="114" spans="1:8" x14ac:dyDescent="0.25">
      <c r="A114" s="141"/>
      <c r="B114" s="560" t="s">
        <v>275</v>
      </c>
      <c r="C114" s="561"/>
      <c r="D114" s="561"/>
      <c r="E114" s="561"/>
      <c r="F114" s="562"/>
      <c r="G114" s="290">
        <v>1.6500000000000001E-2</v>
      </c>
      <c r="H114" s="144">
        <f>SUM($H$34,$H$68,$H$77,$H$100,$H$106,$H$110,$H$111)/(1-$G$119)*G114</f>
        <v>65.47557496973117</v>
      </c>
    </row>
    <row r="115" spans="1:8" x14ac:dyDescent="0.25">
      <c r="A115" s="141"/>
      <c r="B115" s="560" t="s">
        <v>276</v>
      </c>
      <c r="C115" s="561"/>
      <c r="D115" s="561"/>
      <c r="E115" s="561"/>
      <c r="F115" s="562"/>
      <c r="G115" s="264">
        <v>7.5999999999999998E-2</v>
      </c>
      <c r="H115" s="144">
        <f>SUM($H$34,$H$68,$H$77,$H$100,$H$106,$H$110,$H$111)/(1-$G$119)*G115</f>
        <v>301.58446652724655</v>
      </c>
    </row>
    <row r="116" spans="1:8" x14ac:dyDescent="0.25">
      <c r="A116" s="141"/>
      <c r="B116" s="554" t="s">
        <v>128</v>
      </c>
      <c r="C116" s="555"/>
      <c r="D116" s="555"/>
      <c r="E116" s="555"/>
      <c r="F116" s="555"/>
      <c r="G116" s="556"/>
      <c r="H116" s="144"/>
    </row>
    <row r="117" spans="1:8" x14ac:dyDescent="0.25">
      <c r="A117" s="141"/>
      <c r="B117" s="557" t="s">
        <v>129</v>
      </c>
      <c r="C117" s="558"/>
      <c r="D117" s="558"/>
      <c r="E117" s="558"/>
      <c r="F117" s="558"/>
      <c r="G117" s="559"/>
      <c r="H117" s="144"/>
    </row>
    <row r="118" spans="1:8" x14ac:dyDescent="0.25">
      <c r="A118" s="141"/>
      <c r="B118" s="560" t="s">
        <v>277</v>
      </c>
      <c r="C118" s="561"/>
      <c r="D118" s="561"/>
      <c r="E118" s="561"/>
      <c r="F118" s="562"/>
      <c r="G118" s="264">
        <f>IDENTIFICAÇÃO!B206</f>
        <v>0.05</v>
      </c>
      <c r="H118" s="144">
        <f>SUM($H$34,$H$68,$H$77,$H$100,$H$106,$H$110,$H$111)/(1-$G$119)*G118</f>
        <v>198.41083324160959</v>
      </c>
    </row>
    <row r="119" spans="1:8" x14ac:dyDescent="0.25">
      <c r="A119" s="413"/>
      <c r="B119" s="414"/>
      <c r="C119" s="414"/>
      <c r="D119" s="414"/>
      <c r="E119" s="414"/>
      <c r="F119" s="415"/>
      <c r="G119" s="147">
        <f>SUM(G115,G114,G118)</f>
        <v>0.14250000000000002</v>
      </c>
      <c r="H119" s="144"/>
    </row>
    <row r="120" spans="1:8" x14ac:dyDescent="0.25">
      <c r="A120" s="563" t="s">
        <v>236</v>
      </c>
      <c r="B120" s="564"/>
      <c r="C120" s="564"/>
      <c r="D120" s="564"/>
      <c r="E120" s="564"/>
      <c r="F120" s="565"/>
      <c r="G120" s="265">
        <f>G119+G111+G110</f>
        <v>0.24040000000000003</v>
      </c>
      <c r="H120" s="266">
        <f>SUM(H110,H111,H115,H114,H118)</f>
        <v>874.63422320725817</v>
      </c>
    </row>
    <row r="121" spans="1:8" ht="52.5" customHeight="1" x14ac:dyDescent="0.25">
      <c r="A121" s="521" t="s">
        <v>278</v>
      </c>
      <c r="B121" s="492"/>
      <c r="C121" s="492"/>
      <c r="D121" s="492"/>
      <c r="E121" s="492"/>
      <c r="F121" s="492"/>
      <c r="G121" s="492"/>
      <c r="H121" s="493"/>
    </row>
    <row r="122" spans="1:8" x14ac:dyDescent="0.25">
      <c r="A122" s="398" t="s">
        <v>279</v>
      </c>
      <c r="B122" s="399"/>
      <c r="C122" s="399"/>
      <c r="D122" s="399"/>
      <c r="E122" s="399"/>
      <c r="F122" s="399"/>
      <c r="G122" s="399"/>
      <c r="H122" s="400"/>
    </row>
    <row r="123" spans="1:8" x14ac:dyDescent="0.25">
      <c r="A123" s="267" t="s">
        <v>119</v>
      </c>
      <c r="B123" s="485" t="s">
        <v>280</v>
      </c>
      <c r="C123" s="487"/>
      <c r="D123" s="487"/>
      <c r="E123" s="487"/>
      <c r="F123" s="487"/>
      <c r="G123" s="486"/>
      <c r="H123" s="230">
        <f>H34</f>
        <v>1369.26</v>
      </c>
    </row>
    <row r="124" spans="1:8" x14ac:dyDescent="0.25">
      <c r="A124" s="267" t="s">
        <v>121</v>
      </c>
      <c r="B124" s="485" t="s">
        <v>281</v>
      </c>
      <c r="C124" s="487"/>
      <c r="D124" s="487"/>
      <c r="E124" s="487"/>
      <c r="F124" s="487"/>
      <c r="G124" s="486"/>
      <c r="H124" s="230">
        <f>H68</f>
        <v>1318.7719373199998</v>
      </c>
    </row>
    <row r="125" spans="1:8" x14ac:dyDescent="0.25">
      <c r="A125" s="267" t="s">
        <v>123</v>
      </c>
      <c r="B125" s="485" t="s">
        <v>282</v>
      </c>
      <c r="C125" s="487"/>
      <c r="D125" s="487"/>
      <c r="E125" s="487"/>
      <c r="F125" s="487"/>
      <c r="G125" s="486"/>
      <c r="H125" s="230">
        <f>H77</f>
        <v>97.948918692000007</v>
      </c>
    </row>
    <row r="126" spans="1:8" x14ac:dyDescent="0.25">
      <c r="A126" s="267" t="s">
        <v>176</v>
      </c>
      <c r="B126" s="485" t="s">
        <v>283</v>
      </c>
      <c r="C126" s="487"/>
      <c r="D126" s="487"/>
      <c r="E126" s="487"/>
      <c r="F126" s="487"/>
      <c r="G126" s="486"/>
      <c r="H126" s="230">
        <f>H100</f>
        <v>245.18158561293316</v>
      </c>
    </row>
    <row r="127" spans="1:8" x14ac:dyDescent="0.25">
      <c r="A127" s="267" t="s">
        <v>201</v>
      </c>
      <c r="B127" s="485" t="s">
        <v>284</v>
      </c>
      <c r="C127" s="487"/>
      <c r="D127" s="487"/>
      <c r="E127" s="487"/>
      <c r="F127" s="487"/>
      <c r="G127" s="486"/>
      <c r="H127" s="230">
        <f>H106</f>
        <v>62.419999999999987</v>
      </c>
    </row>
    <row r="128" spans="1:8" x14ac:dyDescent="0.25">
      <c r="A128" s="509" t="s">
        <v>285</v>
      </c>
      <c r="B128" s="510"/>
      <c r="C128" s="510"/>
      <c r="D128" s="510"/>
      <c r="E128" s="510"/>
      <c r="F128" s="510"/>
      <c r="G128" s="511"/>
      <c r="H128" s="268">
        <f>SUM(H123:H127)</f>
        <v>3093.5824416249334</v>
      </c>
    </row>
    <row r="129" spans="1:8" x14ac:dyDescent="0.25">
      <c r="A129" s="267" t="s">
        <v>203</v>
      </c>
      <c r="B129" s="485" t="s">
        <v>286</v>
      </c>
      <c r="C129" s="487"/>
      <c r="D129" s="487"/>
      <c r="E129" s="487"/>
      <c r="F129" s="487"/>
      <c r="G129" s="486"/>
      <c r="H129" s="230">
        <f>H120</f>
        <v>874.63422320725817</v>
      </c>
    </row>
    <row r="130" spans="1:8" x14ac:dyDescent="0.25">
      <c r="A130" s="569" t="s">
        <v>287</v>
      </c>
      <c r="B130" s="570"/>
      <c r="C130" s="570"/>
      <c r="D130" s="570"/>
      <c r="E130" s="570"/>
      <c r="F130" s="570"/>
      <c r="G130" s="571"/>
      <c r="H130" s="269">
        <f>SUM(H128,H129)</f>
        <v>3968.2166648321918</v>
      </c>
    </row>
    <row r="131" spans="1:8" x14ac:dyDescent="0.25">
      <c r="A131" s="270"/>
      <c r="B131" s="271"/>
      <c r="C131" s="271"/>
      <c r="D131" s="271"/>
      <c r="E131" s="271"/>
      <c r="F131" s="271"/>
      <c r="G131" s="271"/>
      <c r="H131" s="271"/>
    </row>
    <row r="132" spans="1:8" x14ac:dyDescent="0.25">
      <c r="A132" s="572" t="s">
        <v>288</v>
      </c>
      <c r="B132" s="573"/>
      <c r="C132" s="573"/>
      <c r="D132" s="573"/>
      <c r="E132" s="573"/>
      <c r="F132" s="573"/>
      <c r="G132" s="573"/>
      <c r="H132" s="574"/>
    </row>
    <row r="133" spans="1:8" ht="45" x14ac:dyDescent="0.25">
      <c r="A133" s="413" t="s">
        <v>179</v>
      </c>
      <c r="B133" s="414"/>
      <c r="C133" s="415"/>
      <c r="D133" s="272" t="s">
        <v>289</v>
      </c>
      <c r="E133" s="272" t="s">
        <v>290</v>
      </c>
      <c r="F133" s="272" t="s">
        <v>291</v>
      </c>
      <c r="G133" s="272" t="s">
        <v>292</v>
      </c>
      <c r="H133" s="272" t="s">
        <v>293</v>
      </c>
    </row>
    <row r="134" spans="1:8" ht="25.5" customHeight="1" x14ac:dyDescent="0.25">
      <c r="A134" s="575" t="str">
        <f>A14</f>
        <v>CONTÍNUO</v>
      </c>
      <c r="B134" s="576"/>
      <c r="C134" s="577"/>
      <c r="D134" s="143">
        <f>H130</f>
        <v>3968.2166648321918</v>
      </c>
      <c r="E134" s="273">
        <v>1</v>
      </c>
      <c r="F134" s="274">
        <f>E134*D134</f>
        <v>3968.2166648321918</v>
      </c>
      <c r="G134" s="275">
        <f>G14</f>
        <v>2</v>
      </c>
      <c r="H134" s="274">
        <f>G134*F134</f>
        <v>7936.4333296643836</v>
      </c>
    </row>
  </sheetData>
  <mergeCells count="140">
    <mergeCell ref="B129:G129"/>
    <mergeCell ref="A130:G130"/>
    <mergeCell ref="A132:H132"/>
    <mergeCell ref="A133:C133"/>
    <mergeCell ref="A134:C134"/>
    <mergeCell ref="B123:G123"/>
    <mergeCell ref="B124:G124"/>
    <mergeCell ref="B125:G125"/>
    <mergeCell ref="B126:G126"/>
    <mergeCell ref="B127:G127"/>
    <mergeCell ref="A128:G128"/>
    <mergeCell ref="B117:G117"/>
    <mergeCell ref="B118:F118"/>
    <mergeCell ref="A119:F119"/>
    <mergeCell ref="A120:F120"/>
    <mergeCell ref="A121:H121"/>
    <mergeCell ref="A122:H122"/>
    <mergeCell ref="B111:F111"/>
    <mergeCell ref="B112:G112"/>
    <mergeCell ref="B113:G113"/>
    <mergeCell ref="B114:F114"/>
    <mergeCell ref="B115:F115"/>
    <mergeCell ref="B116:G116"/>
    <mergeCell ref="B105:G105"/>
    <mergeCell ref="A106:G106"/>
    <mergeCell ref="A107:H107"/>
    <mergeCell ref="A108:H108"/>
    <mergeCell ref="B109:F109"/>
    <mergeCell ref="B110:F110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  <ignoredErrors>
    <ignoredError sqref="G1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IDENTIFICAÇÃO</vt:lpstr>
      <vt:lpstr>RECEPC. CC PALMAS</vt:lpstr>
      <vt:lpstr>RECEPC. SC PALMAS</vt:lpstr>
      <vt:lpstr>RECEPC. SC 25H PALMAS</vt:lpstr>
      <vt:lpstr>COPEIRO(A) PALMAS</vt:lpstr>
      <vt:lpstr>COPEIRO(A) 25H PALMAS</vt:lpstr>
      <vt:lpstr>MOTORISTA PALMAS</vt:lpstr>
      <vt:lpstr>AUX. MANUT. 25H PALMAS</vt:lpstr>
      <vt:lpstr>CONTÍNUO PALMAS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Santos</dc:creator>
  <cp:lastModifiedBy>Anna Santos</cp:lastModifiedBy>
  <dcterms:created xsi:type="dcterms:W3CDTF">2020-09-03T19:45:02Z</dcterms:created>
  <dcterms:modified xsi:type="dcterms:W3CDTF">2021-01-26T18:13:45Z</dcterms:modified>
</cp:coreProperties>
</file>