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ntônio Marcello\Documents\Classificação EquipaDH+ 2026\1. Dados brutos\Listagens estaduais 2026\"/>
    </mc:Choice>
  </mc:AlternateContent>
  <xr:revisionPtr revIDLastSave="0" documentId="13_ncr:1_{161D6037-847A-4CA9-8C00-59B71824D07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dos Brutos" sheetId="1" r:id="rId1"/>
    <sheet name="Dados Normalizados" sheetId="12" r:id="rId2"/>
    <sheet name="Outliers - pontos de corte" sheetId="3" r:id="rId3"/>
    <sheet name="Notas" sheetId="6" r:id="rId4"/>
  </sheets>
  <definedNames>
    <definedName name="_xlnm._FilterDatabase" localSheetId="0" hidden="1">'Dados Brutos'!$A$1:$M$1</definedName>
    <definedName name="_xlnm._FilterDatabase" localSheetId="1" hidden="1">'Dados Normalizados'!$A$1:$S$28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2" l="1"/>
  <c r="P9" i="12"/>
  <c r="P10" i="12"/>
  <c r="P11" i="12"/>
  <c r="P13" i="12"/>
  <c r="P23" i="12"/>
  <c r="P15" i="12"/>
  <c r="P25" i="12"/>
  <c r="N6" i="12"/>
  <c r="N10" i="12"/>
  <c r="N27" i="12"/>
  <c r="L25" i="12"/>
  <c r="L23" i="12"/>
  <c r="L22" i="12"/>
  <c r="L26" i="12"/>
  <c r="L27" i="12"/>
  <c r="L28" i="12"/>
  <c r="L24" i="12"/>
  <c r="L18" i="12"/>
  <c r="L21" i="12"/>
  <c r="L19" i="12"/>
  <c r="L20" i="12"/>
  <c r="L14" i="12"/>
  <c r="L12" i="12"/>
  <c r="L16" i="12"/>
  <c r="L17" i="12"/>
  <c r="L11" i="12"/>
  <c r="L9" i="12"/>
  <c r="L13" i="12"/>
  <c r="L6" i="12"/>
  <c r="L10" i="12"/>
  <c r="L5" i="12"/>
  <c r="L15" i="12"/>
  <c r="L4" i="12"/>
  <c r="L7" i="12"/>
  <c r="L8" i="12"/>
  <c r="L2" i="12"/>
  <c r="L3" i="12"/>
  <c r="J25" i="12"/>
  <c r="J23" i="12"/>
  <c r="J22" i="12"/>
  <c r="J26" i="12"/>
  <c r="J27" i="12"/>
  <c r="J28" i="12"/>
  <c r="J24" i="12"/>
  <c r="J18" i="12"/>
  <c r="J21" i="12"/>
  <c r="J19" i="12"/>
  <c r="J20" i="12"/>
  <c r="J14" i="12"/>
  <c r="J12" i="12"/>
  <c r="J16" i="12"/>
  <c r="J17" i="12"/>
  <c r="J11" i="12"/>
  <c r="J9" i="12"/>
  <c r="J13" i="12"/>
  <c r="J6" i="12"/>
  <c r="J10" i="12"/>
  <c r="J5" i="12"/>
  <c r="J15" i="12"/>
  <c r="J4" i="12"/>
  <c r="J7" i="12"/>
  <c r="J8" i="12"/>
  <c r="J2" i="12"/>
  <c r="J3" i="12"/>
  <c r="H25" i="12"/>
  <c r="H23" i="12"/>
  <c r="H22" i="12"/>
  <c r="H26" i="12"/>
  <c r="H27" i="12"/>
  <c r="H28" i="12"/>
  <c r="H24" i="12"/>
  <c r="H18" i="12"/>
  <c r="H21" i="12"/>
  <c r="H19" i="12"/>
  <c r="H20" i="12"/>
  <c r="H14" i="12"/>
  <c r="H12" i="12"/>
  <c r="H16" i="12"/>
  <c r="H17" i="12"/>
  <c r="H11" i="12"/>
  <c r="H9" i="12"/>
  <c r="H13" i="12"/>
  <c r="H6" i="12"/>
  <c r="H10" i="12"/>
  <c r="H5" i="12"/>
  <c r="H15" i="12"/>
  <c r="H4" i="12"/>
  <c r="H7" i="12"/>
  <c r="H8" i="12"/>
  <c r="H2" i="12"/>
  <c r="H3" i="12"/>
  <c r="F25" i="12"/>
  <c r="F23" i="12"/>
  <c r="F22" i="12"/>
  <c r="F26" i="12"/>
  <c r="F27" i="12"/>
  <c r="F28" i="12"/>
  <c r="F24" i="12"/>
  <c r="F18" i="12"/>
  <c r="F21" i="12"/>
  <c r="F19" i="12"/>
  <c r="F20" i="12"/>
  <c r="F14" i="12"/>
  <c r="F12" i="12"/>
  <c r="F16" i="12"/>
  <c r="F17" i="12"/>
  <c r="F11" i="12"/>
  <c r="F9" i="12"/>
  <c r="F13" i="12"/>
  <c r="F6" i="12"/>
  <c r="F10" i="12"/>
  <c r="F5" i="12"/>
  <c r="F15" i="12"/>
  <c r="F4" i="12"/>
  <c r="F7" i="12"/>
  <c r="F8" i="12"/>
  <c r="F2" i="12"/>
  <c r="F3" i="12"/>
  <c r="N4" i="12" l="1"/>
  <c r="N5" i="12"/>
  <c r="N15" i="12"/>
  <c r="N7" i="12"/>
  <c r="P7" i="12"/>
  <c r="P14" i="12"/>
  <c r="P8" i="12"/>
  <c r="P27" i="12"/>
  <c r="P17" i="12"/>
  <c r="P18" i="12"/>
  <c r="P22" i="12"/>
  <c r="P3" i="12"/>
  <c r="P2" i="12"/>
  <c r="P4" i="12"/>
  <c r="P16" i="12"/>
  <c r="P28" i="12"/>
  <c r="P5" i="12"/>
  <c r="R5" i="12" s="1"/>
  <c r="P12" i="12"/>
  <c r="P26" i="12"/>
  <c r="P19" i="12"/>
  <c r="P21" i="12"/>
  <c r="P24" i="12"/>
  <c r="R24" i="12" s="1"/>
  <c r="P20" i="12"/>
  <c r="N22" i="12"/>
  <c r="R22" i="12" s="1"/>
  <c r="R7" i="12"/>
  <c r="R4" i="12"/>
  <c r="N2" i="12"/>
  <c r="R2" i="12" s="1"/>
  <c r="N28" i="12"/>
  <c r="N25" i="12"/>
  <c r="R25" i="12" s="1"/>
  <c r="R10" i="12"/>
  <c r="N3" i="12"/>
  <c r="R3" i="12" s="1"/>
  <c r="N8" i="12"/>
  <c r="R8" i="12" s="1"/>
  <c r="N19" i="12"/>
  <c r="N26" i="12"/>
  <c r="N23" i="12"/>
  <c r="R23" i="12" s="1"/>
  <c r="R6" i="12"/>
  <c r="N21" i="12"/>
  <c r="N12" i="12"/>
  <c r="N18" i="12"/>
  <c r="N16" i="12"/>
  <c r="N24" i="12"/>
  <c r="N13" i="12"/>
  <c r="R13" i="12" s="1"/>
  <c r="N9" i="12"/>
  <c r="N11" i="12"/>
  <c r="R11" i="12" s="1"/>
  <c r="N17" i="12"/>
  <c r="R17" i="12" s="1"/>
  <c r="N14" i="12"/>
  <c r="R14" i="12" s="1"/>
  <c r="N20" i="12"/>
  <c r="R9" i="12"/>
  <c r="R15" i="12"/>
  <c r="R27" i="12"/>
  <c r="F5" i="3"/>
  <c r="F3" i="3"/>
  <c r="D5" i="3"/>
  <c r="D3" i="3"/>
  <c r="B5" i="3"/>
  <c r="B3" i="3"/>
  <c r="R26" i="12" l="1"/>
  <c r="R19" i="12"/>
  <c r="R28" i="12"/>
  <c r="R18" i="12"/>
  <c r="R20" i="12"/>
  <c r="R16" i="12"/>
  <c r="R12" i="12"/>
  <c r="R21" i="12"/>
  <c r="F7" i="3"/>
  <c r="F9" i="3" s="1"/>
  <c r="F11" i="3" l="1"/>
  <c r="D7" i="3"/>
  <c r="D9" i="3" s="1"/>
  <c r="B7" i="3"/>
  <c r="B9" i="3" s="1"/>
  <c r="D11" i="3" l="1"/>
  <c r="B11" i="3"/>
</calcChain>
</file>

<file path=xl/sharedStrings.xml><?xml version="1.0" encoding="utf-8"?>
<sst xmlns="http://schemas.openxmlformats.org/spreadsheetml/2006/main" count="251" uniqueCount="131">
  <si>
    <t>Região</t>
  </si>
  <si>
    <t>UF</t>
  </si>
  <si>
    <t>RO</t>
  </si>
  <si>
    <t>AC</t>
  </si>
  <si>
    <t>AM</t>
  </si>
  <si>
    <t>RR</t>
  </si>
  <si>
    <t>PA</t>
  </si>
  <si>
    <t>AP</t>
  </si>
  <si>
    <t>Amapá</t>
  </si>
  <si>
    <t>TO</t>
  </si>
  <si>
    <t>MA</t>
  </si>
  <si>
    <t>PI</t>
  </si>
  <si>
    <t>CE</t>
  </si>
  <si>
    <t>RN</t>
  </si>
  <si>
    <t>Espírito Santo</t>
  </si>
  <si>
    <t>Paraná</t>
  </si>
  <si>
    <t>PB</t>
  </si>
  <si>
    <t>Mato Grosso</t>
  </si>
  <si>
    <t>PE</t>
  </si>
  <si>
    <t>AL</t>
  </si>
  <si>
    <t>SE</t>
  </si>
  <si>
    <t>BA</t>
  </si>
  <si>
    <t>MG</t>
  </si>
  <si>
    <t>Tocantins</t>
  </si>
  <si>
    <t>ES</t>
  </si>
  <si>
    <t>RJ</t>
  </si>
  <si>
    <t>Rio de Janeiro</t>
  </si>
  <si>
    <t>SP</t>
  </si>
  <si>
    <t>São Paulo</t>
  </si>
  <si>
    <t>PR</t>
  </si>
  <si>
    <t>SC</t>
  </si>
  <si>
    <t>RS</t>
  </si>
  <si>
    <t>MS</t>
  </si>
  <si>
    <t>MT</t>
  </si>
  <si>
    <t>GO</t>
  </si>
  <si>
    <t>Goiás</t>
  </si>
  <si>
    <t>DF</t>
  </si>
  <si>
    <t>Norte</t>
  </si>
  <si>
    <t>Nordeste</t>
  </si>
  <si>
    <t>Sudeste</t>
  </si>
  <si>
    <t>Sul</t>
  </si>
  <si>
    <t>Centro-Oeste</t>
  </si>
  <si>
    <t>População Estimada IBGE 2025 (Data de referência: 13/01/26)</t>
  </si>
  <si>
    <t>Primeiro quartil</t>
  </si>
  <si>
    <t>Terceiro quartil</t>
  </si>
  <si>
    <t>Intervalo interquartil</t>
  </si>
  <si>
    <t>Outlier inferior</t>
  </si>
  <si>
    <t>Outlier superior</t>
  </si>
  <si>
    <t>População Estimada 2025 - IBGE</t>
  </si>
  <si>
    <t>IDHM</t>
  </si>
  <si>
    <t>Notas:</t>
  </si>
  <si>
    <r>
      <rPr>
        <b/>
        <sz val="11"/>
        <color theme="1"/>
        <rFont val="Calibri"/>
        <family val="2"/>
        <scheme val="minor"/>
      </rPr>
      <t xml:space="preserve">População: </t>
    </r>
    <r>
      <rPr>
        <sz val="11"/>
        <color theme="1"/>
        <rFont val="Calibri"/>
        <family val="2"/>
        <scheme val="minor"/>
      </rPr>
      <t>estimativas de população realizadas pelo IBGE para o ano de 2025. Última atualização: 13/01/2026</t>
    </r>
  </si>
  <si>
    <t>Receita Correnta Bruta</t>
  </si>
  <si>
    <t>Receita Corrente Bruta 2024</t>
  </si>
  <si>
    <t>*O valor da Receita Corrente Bruta de Brasília/DF foi obtido a partir dos dados distritais, dada a sua natureza político-jurídica.</t>
  </si>
  <si>
    <r>
      <rPr>
        <b/>
        <sz val="11"/>
        <color theme="1"/>
        <rFont val="Calibri"/>
        <family val="2"/>
        <scheme val="minor"/>
      </rPr>
      <t>Índice de Vulnerabilidade Institucional dos Conselhos:</t>
    </r>
    <r>
      <rPr>
        <sz val="11"/>
        <color theme="1"/>
        <rFont val="Calibri"/>
        <family val="2"/>
        <scheme val="minor"/>
      </rPr>
      <t xml:space="preserve"> calculado a partir das informações da MUNIC/ESTADIC 2023, de acordo com a metodologia de cálculo estabelecida na Resolução nº 2 de 19 de junho de 2024.</t>
    </r>
  </si>
  <si>
    <t>*Os valores do IVIC se encontram normalizados entre 0 e 1 (mínimo e máximo).</t>
  </si>
  <si>
    <t>Total de Pontos</t>
  </si>
  <si>
    <t>Posição no Ranking</t>
  </si>
  <si>
    <t>População 2025 normalizada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</si>
  <si>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</si>
  <si>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</si>
  <si>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</si>
  <si>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</si>
  <si>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</si>
  <si>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</si>
  <si>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</si>
  <si>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</si>
  <si>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</si>
  <si>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</si>
  <si>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</si>
  <si>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</si>
  <si>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</si>
  <si>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</si>
  <si>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</si>
  <si>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</si>
  <si>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</si>
  <si>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</si>
  <si>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</si>
  <si>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</si>
  <si>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</si>
  <si>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</si>
  <si>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</si>
  <si>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</si>
  <si>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</si>
  <si>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</si>
  <si>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</si>
  <si>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Índice de Vulnerabilidade Institucional dos Conselhos de Direitos da Pessoa Idosa  - IVIC PI 2023</t>
  </si>
  <si>
    <t>Código da UF</t>
  </si>
  <si>
    <t>Estado</t>
  </si>
  <si>
    <t>População 2025 sem outliers (teto máximo de 19.100.000 para pontuação)</t>
  </si>
  <si>
    <t>IDH 2021</t>
  </si>
  <si>
    <t>Receita Corrente Bruta per capita 2024</t>
  </si>
  <si>
    <t>Rondônia</t>
  </si>
  <si>
    <t>Acre</t>
  </si>
  <si>
    <t>Amazonas</t>
  </si>
  <si>
    <t>Roraima</t>
  </si>
  <si>
    <t>Pará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</si>
  <si>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</si>
  <si>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</si>
  <si>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</si>
  <si>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</si>
  <si>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</si>
  <si>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</si>
  <si>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</si>
  <si>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</si>
  <si>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</si>
  <si>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</si>
  <si>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Santa Catarina</t>
  </si>
  <si>
    <t>Rio Grande do Sul</t>
  </si>
  <si>
    <t>Mato Grosso do Sul</t>
  </si>
  <si>
    <t>Distrito Federal</t>
  </si>
  <si>
    <t>População 2025 (máximo de 19.100.000 para pontuação)</t>
  </si>
  <si>
    <t>IDH 2021 normalizado</t>
  </si>
  <si>
    <t>Receita per capita normalizada 2024</t>
  </si>
  <si>
    <t>Índice de Vulnerabilidade Institucional dos Conselhos de Direitos da Pessoa Idosa  - IVIC PI 2023 normalizado</t>
  </si>
  <si>
    <t>Índice de Vulnerabilidade Institucional dos Conselhos de Direitos da Pessoa Idosa - IVIC PI 2023</t>
  </si>
  <si>
    <t>O critério de outlier superior foi arredondado para 19.100.000 para fins de simplicidade, sem alterações significativas. Apenas dois estados se enquaram nessa situação (MG e SP).</t>
  </si>
  <si>
    <t xml:space="preserve">Nenhum estado se encaixou como outlier (superior ou inferior) para esse critério. </t>
  </si>
  <si>
    <t>Nenhum estado se encaixou como outlier (superior ou inferior) para esse critério</t>
  </si>
  <si>
    <r>
      <rPr>
        <b/>
        <sz val="11"/>
        <color theme="1"/>
        <rFont val="Calibri"/>
        <family val="2"/>
        <scheme val="minor"/>
      </rPr>
      <t xml:space="preserve">IDHM: </t>
    </r>
    <r>
      <rPr>
        <sz val="11"/>
        <color theme="1"/>
        <rFont val="Calibri"/>
        <family val="2"/>
        <scheme val="minor"/>
      </rPr>
      <t>foram utilizados os dados disponíveis do Atlas Brasil (PNUD). Data de extração: 05/03/2026</t>
    </r>
  </si>
  <si>
    <r>
      <rPr>
        <b/>
        <sz val="11"/>
        <color theme="1"/>
        <rFont val="Calibri"/>
        <family val="2"/>
        <scheme val="minor"/>
      </rPr>
      <t>Receita Correnta Bruta 2024:</t>
    </r>
    <r>
      <rPr>
        <sz val="11"/>
        <color theme="1"/>
        <rFont val="Calibri"/>
        <family val="2"/>
        <scheme val="minor"/>
      </rPr>
      <t xml:space="preserve"> os dados foram extraídos do Siconfi do Tesouro Nacional no dia 05/03/2026.</t>
    </r>
  </si>
  <si>
    <t xml:space="preserve">*Os estados que declararam não possuir conselho ou se recusaram a responder foram tratados como dados faltantes, não apresentando IVIC. </t>
  </si>
  <si>
    <t>*Após a padronização, os estados sem resposta para conselho ficaram com nota zero para esse quesito, evitando que fiquem sem valor para o ranking e também não os equiparando aos demais que responderam esse quesito.</t>
  </si>
  <si>
    <t>Índice de Capacidade Institucional de Pessoas Idosas - ICI PI 2023</t>
  </si>
  <si>
    <t>Índice de Privação Normalizado</t>
  </si>
  <si>
    <t>Índice de Envelhecimento Normalizado</t>
  </si>
  <si>
    <t>Índice de Envelhecimento Geral - SNDPI</t>
  </si>
  <si>
    <t>Indicador de Privação e Desigualdade - SNDPI</t>
  </si>
  <si>
    <t>Índice de privação socioeconômica e de desigualdade social (SNDPI)</t>
  </si>
  <si>
    <t>Índice de Envelhecimento (SNDPI)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</si>
</sst>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  <numFmt numFmtId="167" formatCode="_-* #,##0.000_-;\-* #,##0.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/>
    </xf>
    <xf numFmtId="164" fontId="0" fillId="0" borderId="0" xfId="1" applyNumberFormat="1" applyFont="1"/>
    <xf numFmtId="0" fontId="2" fillId="4" borderId="0" xfId="0" applyFont="1" applyFill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vertical="center" wrapText="1"/>
    </xf>
    <xf numFmtId="166" fontId="0" fillId="0" borderId="0" xfId="0" applyNumberFormat="1"/>
    <xf numFmtId="0" fontId="4" fillId="0" borderId="0" xfId="0" applyFont="1"/>
    <xf numFmtId="43" fontId="0" fillId="0" borderId="0" xfId="1" applyFont="1"/>
    <xf numFmtId="0" fontId="0" fillId="0" borderId="0" xfId="0" applyAlignment="1">
      <alignment horizontal="center" vertical="center"/>
    </xf>
    <xf numFmtId="167" fontId="0" fillId="0" borderId="0" xfId="1" applyNumberFormat="1" applyFont="1"/>
    <xf numFmtId="166" fontId="0" fillId="2" borderId="0" xfId="0" applyNumberFormat="1" applyFill="1"/>
  </cellXfs>
  <cellStyles count="3">
    <cellStyle name="Normal" xfId="0" builtinId="0"/>
    <cellStyle name="Normal 2" xfId="2" xr:uid="{DD31F503-EBF7-423B-9439-6C513F2CBB8A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/>
  </sheetViews>
  <sheetFormatPr defaultRowHeight="14.4" x14ac:dyDescent="0.3"/>
  <cols>
    <col min="1" max="1" width="13.33203125" bestFit="1" customWidth="1"/>
    <col min="2" max="2" width="8" bestFit="1" customWidth="1"/>
    <col min="3" max="3" width="19.33203125" bestFit="1" customWidth="1"/>
    <col min="4" max="4" width="13.109375" bestFit="1" customWidth="1"/>
    <col min="5" max="5" width="28.6640625" customWidth="1"/>
    <col min="6" max="6" width="25" customWidth="1"/>
    <col min="7" max="7" width="12.6640625" customWidth="1"/>
    <col min="8" max="8" width="21.6640625" customWidth="1"/>
    <col min="9" max="9" width="32.5546875" customWidth="1"/>
    <col min="10" max="10" width="33.5546875" customWidth="1"/>
    <col min="11" max="11" width="28.88671875" customWidth="1"/>
    <col min="12" max="12" width="25.44140625" customWidth="1"/>
    <col min="13" max="13" width="26.44140625" customWidth="1"/>
  </cols>
  <sheetData>
    <row r="1" spans="1:13" s="4" customFormat="1" ht="46.5" customHeight="1" x14ac:dyDescent="0.3">
      <c r="A1" s="1" t="s">
        <v>88</v>
      </c>
      <c r="B1" s="1" t="s">
        <v>1</v>
      </c>
      <c r="C1" s="1" t="s">
        <v>89</v>
      </c>
      <c r="D1" s="1" t="s">
        <v>0</v>
      </c>
      <c r="E1" s="2" t="s">
        <v>42</v>
      </c>
      <c r="F1" s="2" t="s">
        <v>90</v>
      </c>
      <c r="G1" s="2" t="s">
        <v>91</v>
      </c>
      <c r="H1" s="2" t="s">
        <v>53</v>
      </c>
      <c r="I1" s="2" t="s">
        <v>92</v>
      </c>
      <c r="J1" s="3" t="s">
        <v>87</v>
      </c>
      <c r="K1" s="2" t="s">
        <v>124</v>
      </c>
      <c r="L1" s="2" t="s">
        <v>127</v>
      </c>
      <c r="M1" s="2" t="s">
        <v>128</v>
      </c>
    </row>
    <row r="2" spans="1:13" x14ac:dyDescent="0.3">
      <c r="A2">
        <v>11</v>
      </c>
      <c r="B2" t="s">
        <v>2</v>
      </c>
      <c r="C2" t="s">
        <v>93</v>
      </c>
      <c r="D2" t="s">
        <v>37</v>
      </c>
      <c r="E2" s="5">
        <v>1751950</v>
      </c>
      <c r="F2" s="5">
        <v>1751950</v>
      </c>
      <c r="G2" s="9">
        <v>0.7</v>
      </c>
      <c r="H2" s="13">
        <v>20080693482.07</v>
      </c>
      <c r="I2" s="13">
        <v>11461.910147019036</v>
      </c>
      <c r="J2" s="15"/>
      <c r="K2" s="11">
        <v>0</v>
      </c>
      <c r="L2" s="11">
        <v>-0.61887000000000003</v>
      </c>
      <c r="M2" s="11">
        <v>-1.3729999999999999E-2</v>
      </c>
    </row>
    <row r="3" spans="1:13" x14ac:dyDescent="0.3">
      <c r="A3">
        <v>12</v>
      </c>
      <c r="B3" t="s">
        <v>3</v>
      </c>
      <c r="C3" t="s">
        <v>94</v>
      </c>
      <c r="D3" t="s">
        <v>37</v>
      </c>
      <c r="E3" s="5">
        <v>884372</v>
      </c>
      <c r="F3" s="5">
        <v>884372</v>
      </c>
      <c r="G3" s="9">
        <v>0.71</v>
      </c>
      <c r="H3" s="13">
        <v>12847376919.67</v>
      </c>
      <c r="I3" s="13">
        <v>14527.118587732311</v>
      </c>
      <c r="J3" s="15">
        <v>0.83333333333333337</v>
      </c>
      <c r="K3" s="11">
        <v>1</v>
      </c>
      <c r="L3" s="11">
        <v>-1.3745499999999999</v>
      </c>
      <c r="M3" s="11">
        <v>1.1349800000000001</v>
      </c>
    </row>
    <row r="4" spans="1:13" x14ac:dyDescent="0.3">
      <c r="A4">
        <v>13</v>
      </c>
      <c r="B4" t="s">
        <v>4</v>
      </c>
      <c r="C4" t="s">
        <v>95</v>
      </c>
      <c r="D4" t="s">
        <v>37</v>
      </c>
      <c r="E4" s="5">
        <v>4321616</v>
      </c>
      <c r="F4" s="5">
        <v>4321616</v>
      </c>
      <c r="G4" s="9">
        <v>0.7</v>
      </c>
      <c r="H4" s="13">
        <v>36049457750.199997</v>
      </c>
      <c r="I4" s="13">
        <v>8341.6614873232593</v>
      </c>
      <c r="J4" s="15">
        <v>0.80555555555555569</v>
      </c>
      <c r="K4" s="11">
        <v>1</v>
      </c>
      <c r="L4" s="11">
        <v>-1.4742500000000001</v>
      </c>
      <c r="M4" s="11">
        <v>1.3716999999999999</v>
      </c>
    </row>
    <row r="5" spans="1:13" x14ac:dyDescent="0.3">
      <c r="A5">
        <v>14</v>
      </c>
      <c r="B5" t="s">
        <v>5</v>
      </c>
      <c r="C5" t="s">
        <v>96</v>
      </c>
      <c r="D5" t="s">
        <v>37</v>
      </c>
      <c r="E5" s="5">
        <v>738772</v>
      </c>
      <c r="F5" s="5">
        <v>738772</v>
      </c>
      <c r="G5" s="9">
        <v>0.69899999999999995</v>
      </c>
      <c r="H5" s="13">
        <v>10158126576.620001</v>
      </c>
      <c r="I5" s="13">
        <v>13750.015670084953</v>
      </c>
      <c r="J5" s="15">
        <v>0.38888888888888867</v>
      </c>
      <c r="K5" s="11">
        <v>1</v>
      </c>
      <c r="L5" s="11">
        <v>-1.5335399999999999</v>
      </c>
      <c r="M5" s="11">
        <v>1.33291</v>
      </c>
    </row>
    <row r="6" spans="1:13" x14ac:dyDescent="0.3">
      <c r="A6">
        <v>15</v>
      </c>
      <c r="B6" t="s">
        <v>6</v>
      </c>
      <c r="C6" t="s">
        <v>97</v>
      </c>
      <c r="D6" t="s">
        <v>37</v>
      </c>
      <c r="E6" s="5">
        <v>8711196</v>
      </c>
      <c r="F6" s="5">
        <v>8711196</v>
      </c>
      <c r="G6" s="9">
        <v>0.69</v>
      </c>
      <c r="H6" s="13">
        <v>56716548571.419998</v>
      </c>
      <c r="I6" s="13">
        <v>6510.764833143463</v>
      </c>
      <c r="J6" s="15">
        <v>1.2222222222222221</v>
      </c>
      <c r="K6" s="11">
        <v>0.875</v>
      </c>
      <c r="L6" s="11">
        <v>-1.2004699999999999</v>
      </c>
      <c r="M6" s="11">
        <v>0.96242000000000005</v>
      </c>
    </row>
    <row r="7" spans="1:13" x14ac:dyDescent="0.3">
      <c r="A7">
        <v>16</v>
      </c>
      <c r="B7" t="s">
        <v>7</v>
      </c>
      <c r="C7" t="s">
        <v>8</v>
      </c>
      <c r="D7" t="s">
        <v>37</v>
      </c>
      <c r="E7" s="5">
        <v>806517</v>
      </c>
      <c r="F7" s="5">
        <v>806517</v>
      </c>
      <c r="G7" s="9">
        <v>0.68799999999999994</v>
      </c>
      <c r="H7" s="13">
        <v>12272682729.030001</v>
      </c>
      <c r="I7" s="13">
        <v>15216.892798329112</v>
      </c>
      <c r="J7" s="15">
        <v>2.0555555555555549</v>
      </c>
      <c r="K7" s="11">
        <v>0.75</v>
      </c>
      <c r="L7" s="11">
        <v>-1.5605599999999999</v>
      </c>
      <c r="M7" s="11">
        <v>0.90749999999999997</v>
      </c>
    </row>
    <row r="8" spans="1:13" x14ac:dyDescent="0.3">
      <c r="A8">
        <v>17</v>
      </c>
      <c r="B8" t="s">
        <v>9</v>
      </c>
      <c r="C8" t="s">
        <v>23</v>
      </c>
      <c r="D8" t="s">
        <v>37</v>
      </c>
      <c r="E8" s="5">
        <v>1586859</v>
      </c>
      <c r="F8" s="5">
        <v>1586859</v>
      </c>
      <c r="G8" s="9">
        <v>0.73099999999999998</v>
      </c>
      <c r="H8" s="13">
        <v>21733836540</v>
      </c>
      <c r="I8" s="13">
        <v>13696.135913776838</v>
      </c>
      <c r="J8" s="15">
        <v>0.44444444444444459</v>
      </c>
      <c r="K8" s="11">
        <v>0.75</v>
      </c>
      <c r="L8" s="11">
        <v>-0.46072000000000002</v>
      </c>
      <c r="M8" s="11">
        <v>0.66959999999999997</v>
      </c>
    </row>
    <row r="9" spans="1:13" x14ac:dyDescent="0.3">
      <c r="A9">
        <v>21</v>
      </c>
      <c r="B9" t="s">
        <v>10</v>
      </c>
      <c r="C9" t="s">
        <v>98</v>
      </c>
      <c r="D9" t="s">
        <v>38</v>
      </c>
      <c r="E9" s="5">
        <v>7018211</v>
      </c>
      <c r="F9" s="5">
        <v>7018211</v>
      </c>
      <c r="G9" s="9">
        <v>0.67600000000000005</v>
      </c>
      <c r="H9" s="13">
        <v>39353051263.410004</v>
      </c>
      <c r="I9" s="13">
        <v>5607.2767352548963</v>
      </c>
      <c r="J9" s="15">
        <v>2.2222222222222219</v>
      </c>
      <c r="K9" s="11">
        <v>0.875</v>
      </c>
      <c r="L9" s="11">
        <v>-0.82935999999999999</v>
      </c>
      <c r="M9" s="11">
        <v>1.28108</v>
      </c>
    </row>
    <row r="10" spans="1:13" x14ac:dyDescent="0.3">
      <c r="A10">
        <v>22</v>
      </c>
      <c r="B10" t="s">
        <v>11</v>
      </c>
      <c r="C10" t="s">
        <v>99</v>
      </c>
      <c r="D10" t="s">
        <v>38</v>
      </c>
      <c r="E10" s="5">
        <v>3384547</v>
      </c>
      <c r="F10" s="5">
        <v>3384547</v>
      </c>
      <c r="G10" s="9">
        <v>0.69</v>
      </c>
      <c r="H10" s="13">
        <v>23028969112.529999</v>
      </c>
      <c r="I10" s="13">
        <v>6804.1510762090165</v>
      </c>
      <c r="J10" s="15">
        <v>1.1111111111111109</v>
      </c>
      <c r="K10" s="11">
        <v>0.625</v>
      </c>
      <c r="L10" s="11">
        <v>-0.16434000000000001</v>
      </c>
      <c r="M10" s="11">
        <v>1.2495499999999999</v>
      </c>
    </row>
    <row r="11" spans="1:13" x14ac:dyDescent="0.3">
      <c r="A11">
        <v>23</v>
      </c>
      <c r="B11" t="s">
        <v>12</v>
      </c>
      <c r="C11" t="s">
        <v>100</v>
      </c>
      <c r="D11" t="s">
        <v>38</v>
      </c>
      <c r="E11" s="5">
        <v>9268836</v>
      </c>
      <c r="F11" s="5">
        <v>9268836</v>
      </c>
      <c r="G11" s="9">
        <v>0.73399999999999999</v>
      </c>
      <c r="H11" s="13">
        <v>50436587450.580002</v>
      </c>
      <c r="I11" s="13">
        <v>5441.5233423679092</v>
      </c>
      <c r="J11" s="15">
        <v>1.333333333333333</v>
      </c>
      <c r="K11" s="11">
        <v>0.75</v>
      </c>
      <c r="L11" s="11">
        <v>-0.17443</v>
      </c>
      <c r="M11" s="11">
        <v>0.87224000000000002</v>
      </c>
    </row>
    <row r="12" spans="1:13" x14ac:dyDescent="0.3">
      <c r="A12">
        <v>24</v>
      </c>
      <c r="B12" t="s">
        <v>13</v>
      </c>
      <c r="C12" t="s">
        <v>101</v>
      </c>
      <c r="D12" t="s">
        <v>38</v>
      </c>
      <c r="E12" s="5">
        <v>3455236</v>
      </c>
      <c r="F12" s="5">
        <v>3455236</v>
      </c>
      <c r="G12" s="9">
        <v>0.72799999999999998</v>
      </c>
      <c r="H12" s="13">
        <v>23663025027.43</v>
      </c>
      <c r="I12" s="13">
        <v>6848.4540643330874</v>
      </c>
      <c r="J12" s="15">
        <v>1.4722222222222221</v>
      </c>
      <c r="K12" s="11">
        <v>0.25</v>
      </c>
      <c r="L12" s="11">
        <v>-7.4770000000000003E-2</v>
      </c>
      <c r="M12" s="11">
        <v>0.79756000000000005</v>
      </c>
    </row>
    <row r="13" spans="1:13" x14ac:dyDescent="0.3">
      <c r="A13">
        <v>25</v>
      </c>
      <c r="B13" t="s">
        <v>16</v>
      </c>
      <c r="C13" t="s">
        <v>102</v>
      </c>
      <c r="D13" t="s">
        <v>38</v>
      </c>
      <c r="E13" s="5">
        <v>4164468</v>
      </c>
      <c r="F13" s="5">
        <v>4164468</v>
      </c>
      <c r="G13" s="9">
        <v>0.69799999999999995</v>
      </c>
      <c r="H13" s="13">
        <v>25840291789.57</v>
      </c>
      <c r="I13" s="13">
        <v>6204.9442544810045</v>
      </c>
      <c r="J13" s="15">
        <v>2</v>
      </c>
      <c r="K13" s="11">
        <v>0.375</v>
      </c>
      <c r="L13" s="11">
        <v>-1.3610000000000001E-2</v>
      </c>
      <c r="M13" s="11">
        <v>0.87666999999999995</v>
      </c>
    </row>
    <row r="14" spans="1:13" x14ac:dyDescent="0.3">
      <c r="A14">
        <v>26</v>
      </c>
      <c r="B14" t="s">
        <v>18</v>
      </c>
      <c r="C14" t="s">
        <v>103</v>
      </c>
      <c r="D14" t="s">
        <v>38</v>
      </c>
      <c r="E14" s="5">
        <v>9562007</v>
      </c>
      <c r="F14" s="5">
        <v>9562007</v>
      </c>
      <c r="G14" s="9">
        <v>0.71899999999999997</v>
      </c>
      <c r="H14" s="13">
        <v>59975437820.730003</v>
      </c>
      <c r="I14" s="13">
        <v>6272.264580095999</v>
      </c>
      <c r="J14" s="15">
        <v>1.416666666666667</v>
      </c>
      <c r="K14" s="11">
        <v>1</v>
      </c>
      <c r="L14" s="11">
        <v>-0.46156000000000003</v>
      </c>
      <c r="M14" s="11">
        <v>0.90164999999999995</v>
      </c>
    </row>
    <row r="15" spans="1:13" x14ac:dyDescent="0.3">
      <c r="A15">
        <v>27</v>
      </c>
      <c r="B15" t="s">
        <v>19</v>
      </c>
      <c r="C15" t="s">
        <v>104</v>
      </c>
      <c r="D15" t="s">
        <v>38</v>
      </c>
      <c r="E15" s="5">
        <v>3220848</v>
      </c>
      <c r="F15" s="5">
        <v>3220848</v>
      </c>
      <c r="G15" s="9">
        <v>0.68400000000000005</v>
      </c>
      <c r="H15" s="13">
        <v>23036659176.220001</v>
      </c>
      <c r="I15" s="13">
        <v>7152.3583777377889</v>
      </c>
      <c r="J15" s="15">
        <v>1.5</v>
      </c>
      <c r="K15" s="11">
        <v>0.625</v>
      </c>
      <c r="L15" s="11">
        <v>-0.76853000000000005</v>
      </c>
      <c r="M15" s="11">
        <v>1.32216</v>
      </c>
    </row>
    <row r="16" spans="1:13" x14ac:dyDescent="0.3">
      <c r="A16">
        <v>28</v>
      </c>
      <c r="B16" t="s">
        <v>20</v>
      </c>
      <c r="C16" t="s">
        <v>105</v>
      </c>
      <c r="D16" t="s">
        <v>38</v>
      </c>
      <c r="E16" s="5">
        <v>2299425</v>
      </c>
      <c r="F16" s="5">
        <v>2299425</v>
      </c>
      <c r="G16" s="9">
        <v>0.70199999999999996</v>
      </c>
      <c r="H16" s="13">
        <v>19851084453.889999</v>
      </c>
      <c r="I16" s="13">
        <v>8633.0645504376098</v>
      </c>
      <c r="J16" s="15">
        <v>1.25</v>
      </c>
      <c r="K16" s="11">
        <v>0.875</v>
      </c>
      <c r="L16" s="11">
        <v>-0.60455000000000003</v>
      </c>
      <c r="M16" s="11">
        <v>0.91673000000000004</v>
      </c>
    </row>
    <row r="17" spans="1:13" x14ac:dyDescent="0.3">
      <c r="A17">
        <v>29</v>
      </c>
      <c r="B17" t="s">
        <v>21</v>
      </c>
      <c r="C17" t="s">
        <v>106</v>
      </c>
      <c r="D17" t="s">
        <v>38</v>
      </c>
      <c r="E17" s="5">
        <v>14870907</v>
      </c>
      <c r="F17" s="5">
        <v>14870907</v>
      </c>
      <c r="G17" s="9">
        <v>0.69099999999999995</v>
      </c>
      <c r="H17" s="13">
        <v>89072097512.690002</v>
      </c>
      <c r="I17" s="13">
        <v>5989.6882895367444</v>
      </c>
      <c r="J17" s="15">
        <v>1.4722222222222221</v>
      </c>
      <c r="K17" s="11">
        <v>0.875</v>
      </c>
      <c r="L17" s="11">
        <v>-0.13800000000000001</v>
      </c>
      <c r="M17" s="11">
        <v>0.96469000000000005</v>
      </c>
    </row>
    <row r="18" spans="1:13" x14ac:dyDescent="0.3">
      <c r="A18">
        <v>31</v>
      </c>
      <c r="B18" t="s">
        <v>22</v>
      </c>
      <c r="C18" t="s">
        <v>107</v>
      </c>
      <c r="D18" t="s">
        <v>39</v>
      </c>
      <c r="E18" s="5">
        <v>21393441</v>
      </c>
      <c r="F18" s="5">
        <v>19100000</v>
      </c>
      <c r="G18" s="9">
        <v>0.77400000000000002</v>
      </c>
      <c r="H18" s="13">
        <v>150702423251.87</v>
      </c>
      <c r="I18" s="13">
        <v>7044.3283645613619</v>
      </c>
      <c r="J18" s="15">
        <v>0.47222222222222221</v>
      </c>
      <c r="K18" s="11">
        <v>0.875</v>
      </c>
      <c r="L18" s="11">
        <v>0.35582000000000003</v>
      </c>
      <c r="M18" s="11">
        <v>-0.14743999999999999</v>
      </c>
    </row>
    <row r="19" spans="1:13" x14ac:dyDescent="0.3">
      <c r="A19">
        <v>32</v>
      </c>
      <c r="B19" t="s">
        <v>24</v>
      </c>
      <c r="C19" t="s">
        <v>14</v>
      </c>
      <c r="D19" t="s">
        <v>39</v>
      </c>
      <c r="E19" s="5">
        <v>4126854</v>
      </c>
      <c r="F19" s="5">
        <v>4126854</v>
      </c>
      <c r="G19" s="9">
        <v>0.77100000000000002</v>
      </c>
      <c r="H19" s="13">
        <v>37836124096.019997</v>
      </c>
      <c r="I19" s="13">
        <v>9168.2729982742294</v>
      </c>
      <c r="J19" s="15">
        <v>1.5277777777777779</v>
      </c>
      <c r="K19" s="11">
        <v>1</v>
      </c>
      <c r="L19" s="11">
        <v>2.4899999999999999E-2</v>
      </c>
      <c r="M19" s="11">
        <v>-0.37379000000000001</v>
      </c>
    </row>
    <row r="20" spans="1:13" x14ac:dyDescent="0.3">
      <c r="A20">
        <v>33</v>
      </c>
      <c r="B20" t="s">
        <v>25</v>
      </c>
      <c r="C20" t="s">
        <v>26</v>
      </c>
      <c r="D20" t="s">
        <v>39</v>
      </c>
      <c r="E20" s="5">
        <v>17223547</v>
      </c>
      <c r="F20" s="5">
        <v>17223547</v>
      </c>
      <c r="G20" s="9">
        <v>0.76200000000000001</v>
      </c>
      <c r="H20" s="13">
        <v>128474583408.7</v>
      </c>
      <c r="I20" s="13">
        <v>7459.2407364580595</v>
      </c>
      <c r="J20" s="15">
        <v>1</v>
      </c>
      <c r="K20" s="11">
        <v>0.625</v>
      </c>
      <c r="L20" s="11">
        <v>0.14316999999999999</v>
      </c>
      <c r="M20" s="11">
        <v>-0.37369999999999998</v>
      </c>
    </row>
    <row r="21" spans="1:13" x14ac:dyDescent="0.3">
      <c r="A21">
        <v>35</v>
      </c>
      <c r="B21" t="s">
        <v>27</v>
      </c>
      <c r="C21" t="s">
        <v>28</v>
      </c>
      <c r="D21" t="s">
        <v>39</v>
      </c>
      <c r="E21" s="5">
        <v>46081801</v>
      </c>
      <c r="F21" s="5">
        <v>19100000</v>
      </c>
      <c r="G21" s="9">
        <v>0.80600000000000005</v>
      </c>
      <c r="H21" s="13">
        <v>369420305746.79999</v>
      </c>
      <c r="I21" s="13">
        <v>8016.6203952575552</v>
      </c>
      <c r="J21" s="15">
        <v>2</v>
      </c>
      <c r="K21" s="11">
        <v>0.5</v>
      </c>
      <c r="L21" s="11">
        <v>0.22189</v>
      </c>
      <c r="M21" s="11">
        <v>-0.97829999999999995</v>
      </c>
    </row>
    <row r="22" spans="1:13" x14ac:dyDescent="0.3">
      <c r="A22">
        <v>41</v>
      </c>
      <c r="B22" t="s">
        <v>29</v>
      </c>
      <c r="C22" t="s">
        <v>15</v>
      </c>
      <c r="D22" t="s">
        <v>40</v>
      </c>
      <c r="E22" s="5">
        <v>11890517</v>
      </c>
      <c r="F22" s="5">
        <v>11890517</v>
      </c>
      <c r="G22" s="9">
        <v>0.76900000000000002</v>
      </c>
      <c r="H22" s="13">
        <v>96094495067.320007</v>
      </c>
      <c r="I22" s="13">
        <v>8081.6078112768355</v>
      </c>
      <c r="J22" s="15">
        <v>1.1944444444444451</v>
      </c>
      <c r="K22" s="11">
        <v>0.875</v>
      </c>
      <c r="L22" s="11">
        <v>0.12876000000000001</v>
      </c>
      <c r="M22" s="11">
        <v>-0.74202000000000001</v>
      </c>
    </row>
    <row r="23" spans="1:13" x14ac:dyDescent="0.3">
      <c r="A23">
        <v>42</v>
      </c>
      <c r="B23" t="s">
        <v>30</v>
      </c>
      <c r="C23" t="s">
        <v>108</v>
      </c>
      <c r="D23" t="s">
        <v>40</v>
      </c>
      <c r="E23" s="5">
        <v>8187029</v>
      </c>
      <c r="F23" s="5">
        <v>8187029</v>
      </c>
      <c r="G23" s="9">
        <v>0.79200000000000004</v>
      </c>
      <c r="H23" s="13">
        <v>69166155992.070007</v>
      </c>
      <c r="I23" s="13">
        <v>8448.2607783690528</v>
      </c>
      <c r="J23" s="15">
        <v>1.583333333333333</v>
      </c>
      <c r="K23" s="11">
        <v>0.875</v>
      </c>
      <c r="L23" s="11">
        <v>0.12545000000000001</v>
      </c>
      <c r="M23" s="11">
        <v>-1.3280799999999999</v>
      </c>
    </row>
    <row r="24" spans="1:13" x14ac:dyDescent="0.3">
      <c r="A24">
        <v>43</v>
      </c>
      <c r="B24" t="s">
        <v>31</v>
      </c>
      <c r="C24" t="s">
        <v>109</v>
      </c>
      <c r="D24" t="s">
        <v>40</v>
      </c>
      <c r="E24" s="5">
        <v>11233263</v>
      </c>
      <c r="F24" s="5">
        <v>11233263</v>
      </c>
      <c r="G24" s="9">
        <v>0.77100000000000002</v>
      </c>
      <c r="H24" s="13">
        <v>89629832772.259995</v>
      </c>
      <c r="I24" s="13">
        <v>7978.9668213287623</v>
      </c>
      <c r="J24" s="15">
        <v>2.1111111111111112</v>
      </c>
      <c r="K24" s="11">
        <v>1</v>
      </c>
      <c r="L24" s="11">
        <v>1.1212599999999999</v>
      </c>
      <c r="M24" s="11">
        <v>-1.1595899999999999</v>
      </c>
    </row>
    <row r="25" spans="1:13" x14ac:dyDescent="0.3">
      <c r="A25">
        <v>50</v>
      </c>
      <c r="B25" t="s">
        <v>32</v>
      </c>
      <c r="C25" t="s">
        <v>110</v>
      </c>
      <c r="D25" t="s">
        <v>41</v>
      </c>
      <c r="E25" s="5">
        <v>2924631</v>
      </c>
      <c r="F25" s="5">
        <v>2924631</v>
      </c>
      <c r="G25" s="9">
        <v>0.74199999999999999</v>
      </c>
      <c r="H25" s="13">
        <v>36457146190.559998</v>
      </c>
      <c r="I25" s="13">
        <v>12465.554181214655</v>
      </c>
      <c r="J25" s="15">
        <v>0.99999999999999989</v>
      </c>
      <c r="K25" s="11">
        <v>0.875</v>
      </c>
      <c r="L25" s="11">
        <v>-0.50139</v>
      </c>
      <c r="M25" s="11">
        <v>-0.20877999999999999</v>
      </c>
    </row>
    <row r="26" spans="1:13" x14ac:dyDescent="0.3">
      <c r="A26">
        <v>51</v>
      </c>
      <c r="B26" t="s">
        <v>33</v>
      </c>
      <c r="C26" t="s">
        <v>17</v>
      </c>
      <c r="D26" t="s">
        <v>41</v>
      </c>
      <c r="E26" s="5">
        <v>3893659</v>
      </c>
      <c r="F26" s="5">
        <v>3893659</v>
      </c>
      <c r="G26" s="9">
        <v>0.73599999999999999</v>
      </c>
      <c r="H26" s="13">
        <v>56903647040.839996</v>
      </c>
      <c r="I26" s="13">
        <v>14614.440309446718</v>
      </c>
      <c r="J26" s="15">
        <v>0.91666666666666652</v>
      </c>
      <c r="K26" s="11">
        <v>0.75</v>
      </c>
      <c r="L26" s="11">
        <v>-0.71697</v>
      </c>
      <c r="M26" s="11">
        <v>-0.13941999999999999</v>
      </c>
    </row>
    <row r="27" spans="1:13" x14ac:dyDescent="0.3">
      <c r="A27">
        <v>52</v>
      </c>
      <c r="B27" t="s">
        <v>34</v>
      </c>
      <c r="C27" t="s">
        <v>35</v>
      </c>
      <c r="D27" t="s">
        <v>41</v>
      </c>
      <c r="E27" s="5">
        <v>7423629</v>
      </c>
      <c r="F27" s="5">
        <v>7423629</v>
      </c>
      <c r="G27" s="9">
        <v>0.73699999999999999</v>
      </c>
      <c r="H27" s="13">
        <v>63697745516.370003</v>
      </c>
      <c r="I27" s="13">
        <v>8580.4052864670375</v>
      </c>
      <c r="J27" s="15">
        <v>0.75</v>
      </c>
      <c r="K27" s="11">
        <v>0.625</v>
      </c>
      <c r="L27" s="11">
        <v>1.538E-2</v>
      </c>
      <c r="M27" s="11">
        <v>-0.30154999999999998</v>
      </c>
    </row>
    <row r="28" spans="1:13" x14ac:dyDescent="0.3">
      <c r="A28">
        <v>53</v>
      </c>
      <c r="B28" t="s">
        <v>36</v>
      </c>
      <c r="C28" t="s">
        <v>111</v>
      </c>
      <c r="D28" t="s">
        <v>41</v>
      </c>
      <c r="E28" s="5">
        <v>2996899</v>
      </c>
      <c r="F28" s="5">
        <v>2996899</v>
      </c>
      <c r="G28" s="9">
        <v>0.81399999999999995</v>
      </c>
      <c r="H28" s="13">
        <v>38973827050.419998</v>
      </c>
      <c r="I28" s="13">
        <v>13004.718227214196</v>
      </c>
      <c r="J28" s="15">
        <v>1.916666666666667</v>
      </c>
      <c r="K28" s="11">
        <v>0.75</v>
      </c>
      <c r="L28" s="11">
        <v>-0.71101000000000003</v>
      </c>
      <c r="M28" s="11">
        <v>-1.22061</v>
      </c>
    </row>
  </sheetData>
  <autoFilter ref="A1:M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0A213-9B32-4272-9B5A-4D88701684C3}">
  <dimension ref="A1:S28"/>
  <sheetViews>
    <sheetView workbookViewId="0"/>
  </sheetViews>
  <sheetFormatPr defaultRowHeight="14.4" x14ac:dyDescent="0.3"/>
  <cols>
    <col min="1" max="1" width="12.5546875" bestFit="1" customWidth="1"/>
    <col min="2" max="2" width="4" bestFit="1" customWidth="1"/>
    <col min="3" max="3" width="19.6640625" customWidth="1"/>
    <col min="4" max="4" width="13.109375" bestFit="1" customWidth="1"/>
    <col min="5" max="5" width="22.33203125" customWidth="1"/>
    <col min="6" max="6" width="21.6640625" customWidth="1"/>
    <col min="7" max="7" width="19.6640625" customWidth="1"/>
    <col min="8" max="8" width="25.33203125" customWidth="1"/>
    <col min="9" max="9" width="21.33203125" customWidth="1"/>
    <col min="10" max="10" width="34.109375" customWidth="1"/>
    <col min="11" max="11" width="33.44140625" customWidth="1"/>
    <col min="12" max="12" width="37.5546875" customWidth="1"/>
    <col min="13" max="13" width="40.5546875" bestFit="1" customWidth="1"/>
    <col min="14" max="14" width="26.6640625" customWidth="1"/>
    <col min="15" max="15" width="27.44140625" customWidth="1"/>
    <col min="16" max="16" width="26.33203125" customWidth="1"/>
    <col min="17" max="17" width="37.5546875" customWidth="1"/>
    <col min="18" max="18" width="14.88671875" bestFit="1" customWidth="1"/>
    <col min="19" max="19" width="19.6640625" customWidth="1"/>
  </cols>
  <sheetData>
    <row r="1" spans="1:19" s="14" customFormat="1" ht="57.6" x14ac:dyDescent="0.3">
      <c r="A1" s="1" t="s">
        <v>88</v>
      </c>
      <c r="B1" s="1" t="s">
        <v>1</v>
      </c>
      <c r="C1" s="1" t="s">
        <v>89</v>
      </c>
      <c r="D1" s="1" t="s">
        <v>0</v>
      </c>
      <c r="E1" s="2" t="s">
        <v>112</v>
      </c>
      <c r="F1" s="2" t="s">
        <v>59</v>
      </c>
      <c r="G1" s="2" t="s">
        <v>91</v>
      </c>
      <c r="H1" s="2" t="s">
        <v>113</v>
      </c>
      <c r="I1" s="2" t="s">
        <v>92</v>
      </c>
      <c r="J1" s="2" t="s">
        <v>114</v>
      </c>
      <c r="K1" s="2" t="s">
        <v>116</v>
      </c>
      <c r="L1" s="2" t="s">
        <v>115</v>
      </c>
      <c r="M1" s="2" t="s">
        <v>129</v>
      </c>
      <c r="N1" s="2" t="s">
        <v>125</v>
      </c>
      <c r="O1" s="2" t="s">
        <v>130</v>
      </c>
      <c r="P1" s="2" t="s">
        <v>126</v>
      </c>
      <c r="Q1" s="2" t="s">
        <v>124</v>
      </c>
      <c r="R1" s="2" t="s">
        <v>57</v>
      </c>
      <c r="S1" s="2" t="s">
        <v>58</v>
      </c>
    </row>
    <row r="2" spans="1:19" x14ac:dyDescent="0.3">
      <c r="A2">
        <v>29</v>
      </c>
      <c r="B2" t="s">
        <v>21</v>
      </c>
      <c r="C2" t="s">
        <v>106</v>
      </c>
      <c r="D2" t="s">
        <v>38</v>
      </c>
      <c r="E2" s="5">
        <v>14870907</v>
      </c>
      <c r="F2" s="11">
        <f t="shared" ref="F2:F28" si="0">(E2 - MIN(E:E))/(MAX(E:E) - MIN(E:E))</f>
        <v>0.76967264934567559</v>
      </c>
      <c r="G2" s="11">
        <v>0.69099999999999995</v>
      </c>
      <c r="H2" s="11">
        <f t="shared" ref="H2:H28" si="1">(G2 - MIN(G:G))/(MAX(G:G) - MIN(G:G))</f>
        <v>0.10869565217391242</v>
      </c>
      <c r="I2" s="13">
        <v>5989.6882895367444</v>
      </c>
      <c r="J2" s="11">
        <f t="shared" ref="J2:J28" si="2">(I2 - MIN(I:I))/(MAX(I:I) - MIN(I:I))</f>
        <v>5.6076136010854705E-2</v>
      </c>
      <c r="K2" s="11">
        <v>1.4722222222222221</v>
      </c>
      <c r="L2" s="11">
        <f t="shared" ref="L2:L28" si="3">(K2 - MIN(K:K))/(MAX(K:K) - MIN(K:K))</f>
        <v>0.66250000000000009</v>
      </c>
      <c r="M2" s="11">
        <v>0.96469000000000005</v>
      </c>
      <c r="N2" s="11">
        <f t="shared" ref="N2:N28" si="4">(M2 - MIN(M:M))/(MAX(M:M) - MIN(M:M))</f>
        <v>0.84924327167398839</v>
      </c>
      <c r="O2" s="11">
        <v>-0.13800000000000001</v>
      </c>
      <c r="P2" s="11">
        <f t="shared" ref="P2:P28" si="5">(O2 - MIN(O:O))/(MAX(O:O) - MIN(O:O))</f>
        <v>0.53044574207068329</v>
      </c>
      <c r="Q2" s="11">
        <v>0.875</v>
      </c>
      <c r="R2" s="11">
        <f t="shared" ref="R2:R28" si="6">F2-H2-J2+L2+N2+P2+Q2</f>
        <v>3.5220898749055802</v>
      </c>
      <c r="S2" t="s">
        <v>60</v>
      </c>
    </row>
    <row r="3" spans="1:19" x14ac:dyDescent="0.3">
      <c r="A3">
        <v>21</v>
      </c>
      <c r="B3" t="s">
        <v>10</v>
      </c>
      <c r="C3" t="s">
        <v>98</v>
      </c>
      <c r="D3" t="s">
        <v>38</v>
      </c>
      <c r="E3" s="5">
        <v>7018211</v>
      </c>
      <c r="F3" s="11">
        <f t="shared" si="0"/>
        <v>0.3419945005856907</v>
      </c>
      <c r="G3" s="11">
        <v>0.67600000000000005</v>
      </c>
      <c r="H3" s="11">
        <f t="shared" si="1"/>
        <v>0</v>
      </c>
      <c r="I3" s="13">
        <v>5607.2767352548963</v>
      </c>
      <c r="J3" s="11">
        <f t="shared" si="2"/>
        <v>1.6956227959845298E-2</v>
      </c>
      <c r="K3" s="11">
        <v>2.2222222222222219</v>
      </c>
      <c r="L3" s="11">
        <f t="shared" si="3"/>
        <v>1</v>
      </c>
      <c r="M3" s="11">
        <v>1.28108</v>
      </c>
      <c r="N3" s="11">
        <f t="shared" si="4"/>
        <v>0.96643430205424163</v>
      </c>
      <c r="O3" s="11">
        <v>-0.82935999999999999</v>
      </c>
      <c r="P3" s="11">
        <f t="shared" si="5"/>
        <v>0.27265066260972026</v>
      </c>
      <c r="Q3" s="11">
        <v>0.875</v>
      </c>
      <c r="R3" s="11">
        <f t="shared" si="6"/>
        <v>3.4391232372898077</v>
      </c>
      <c r="S3" t="s">
        <v>61</v>
      </c>
    </row>
    <row r="4" spans="1:19" x14ac:dyDescent="0.3">
      <c r="A4">
        <v>26</v>
      </c>
      <c r="B4" t="s">
        <v>18</v>
      </c>
      <c r="C4" t="s">
        <v>103</v>
      </c>
      <c r="D4" t="s">
        <v>38</v>
      </c>
      <c r="E4" s="5">
        <v>9562007</v>
      </c>
      <c r="F4" s="11">
        <f t="shared" si="0"/>
        <v>0.48053621468019458</v>
      </c>
      <c r="G4" s="11">
        <v>0.71899999999999997</v>
      </c>
      <c r="H4" s="11">
        <f t="shared" si="1"/>
        <v>0.31159420289855044</v>
      </c>
      <c r="I4" s="13">
        <v>6272.264580095999</v>
      </c>
      <c r="J4" s="11">
        <f t="shared" si="2"/>
        <v>8.4983103858185971E-2</v>
      </c>
      <c r="K4" s="11">
        <v>1.416666666666667</v>
      </c>
      <c r="L4" s="11">
        <f t="shared" si="3"/>
        <v>0.63750000000000018</v>
      </c>
      <c r="M4" s="11">
        <v>0.90164999999999995</v>
      </c>
      <c r="N4" s="11">
        <f t="shared" si="4"/>
        <v>0.82589322092911288</v>
      </c>
      <c r="O4" s="11">
        <v>-0.46156000000000003</v>
      </c>
      <c r="P4" s="11">
        <f t="shared" si="5"/>
        <v>0.40979633234146956</v>
      </c>
      <c r="Q4" s="11">
        <v>1</v>
      </c>
      <c r="R4" s="11">
        <f t="shared" si="6"/>
        <v>2.9571484611940408</v>
      </c>
      <c r="S4" t="s">
        <v>62</v>
      </c>
    </row>
    <row r="5" spans="1:19" x14ac:dyDescent="0.3">
      <c r="A5">
        <v>23</v>
      </c>
      <c r="B5" t="s">
        <v>12</v>
      </c>
      <c r="C5" t="s">
        <v>100</v>
      </c>
      <c r="D5" t="s">
        <v>38</v>
      </c>
      <c r="E5" s="5">
        <v>9268836</v>
      </c>
      <c r="F5" s="11">
        <f t="shared" si="0"/>
        <v>0.46456936322559689</v>
      </c>
      <c r="G5" s="11">
        <v>0.73399999999999999</v>
      </c>
      <c r="H5" s="11">
        <f t="shared" si="1"/>
        <v>0.42028985507246364</v>
      </c>
      <c r="I5" s="13">
        <v>5441.5233423679092</v>
      </c>
      <c r="J5" s="11">
        <f t="shared" si="2"/>
        <v>0</v>
      </c>
      <c r="K5" s="11">
        <v>1.333333333333333</v>
      </c>
      <c r="L5" s="11">
        <f t="shared" si="3"/>
        <v>0.6</v>
      </c>
      <c r="M5" s="11">
        <v>0.87224000000000002</v>
      </c>
      <c r="N5" s="11">
        <f t="shared" si="4"/>
        <v>0.81499974071961434</v>
      </c>
      <c r="O5" s="11">
        <v>-0.17443</v>
      </c>
      <c r="P5" s="11">
        <f t="shared" si="5"/>
        <v>0.51686168348360439</v>
      </c>
      <c r="Q5" s="11">
        <v>0.75</v>
      </c>
      <c r="R5" s="11">
        <f t="shared" si="6"/>
        <v>2.7261409323563521</v>
      </c>
      <c r="S5" t="s">
        <v>63</v>
      </c>
    </row>
    <row r="6" spans="1:19" x14ac:dyDescent="0.3">
      <c r="A6">
        <v>43</v>
      </c>
      <c r="B6" t="s">
        <v>31</v>
      </c>
      <c r="C6" t="s">
        <v>109</v>
      </c>
      <c r="D6" t="s">
        <v>40</v>
      </c>
      <c r="E6" s="5">
        <v>11233263</v>
      </c>
      <c r="F6" s="11">
        <f t="shared" si="0"/>
        <v>0.57155714203864794</v>
      </c>
      <c r="G6" s="11">
        <v>0.77100000000000002</v>
      </c>
      <c r="H6" s="11">
        <f t="shared" si="1"/>
        <v>0.68840579710144956</v>
      </c>
      <c r="I6" s="13">
        <v>7978.9668213287623</v>
      </c>
      <c r="J6" s="11">
        <f t="shared" si="2"/>
        <v>0.25957519972950716</v>
      </c>
      <c r="K6" s="11">
        <v>2.1111111111111112</v>
      </c>
      <c r="L6" s="11">
        <f t="shared" si="3"/>
        <v>0.95000000000000018</v>
      </c>
      <c r="M6" s="11">
        <v>-1.1595899999999999</v>
      </c>
      <c r="N6" s="11">
        <f t="shared" si="4"/>
        <v>6.240878886427785E-2</v>
      </c>
      <c r="O6" s="11">
        <v>1.1212599999999999</v>
      </c>
      <c r="P6" s="11">
        <f t="shared" si="5"/>
        <v>1</v>
      </c>
      <c r="Q6" s="11">
        <v>1</v>
      </c>
      <c r="R6" s="11">
        <f t="shared" si="6"/>
        <v>2.6359849340719692</v>
      </c>
      <c r="S6" t="s">
        <v>64</v>
      </c>
    </row>
    <row r="7" spans="1:19" x14ac:dyDescent="0.3">
      <c r="A7">
        <v>15</v>
      </c>
      <c r="B7" t="s">
        <v>6</v>
      </c>
      <c r="C7" t="s">
        <v>97</v>
      </c>
      <c r="D7" t="s">
        <v>37</v>
      </c>
      <c r="E7" s="5">
        <v>8711196</v>
      </c>
      <c r="F7" s="11">
        <f t="shared" si="0"/>
        <v>0.43419884552383969</v>
      </c>
      <c r="G7" s="11">
        <v>0.69</v>
      </c>
      <c r="H7" s="11">
        <f t="shared" si="1"/>
        <v>0.10144927536231819</v>
      </c>
      <c r="I7" s="13">
        <v>6510.764833143463</v>
      </c>
      <c r="J7" s="11">
        <f t="shared" si="2"/>
        <v>0.10938118457748011</v>
      </c>
      <c r="K7" s="11">
        <v>1.2222222222222221</v>
      </c>
      <c r="L7" s="11">
        <f t="shared" si="3"/>
        <v>0.55000000000000004</v>
      </c>
      <c r="M7" s="11">
        <v>0.96242000000000005</v>
      </c>
      <c r="N7" s="11">
        <f t="shared" si="4"/>
        <v>0.8484024624228641</v>
      </c>
      <c r="O7" s="11">
        <v>-1.2004699999999999</v>
      </c>
      <c r="P7" s="11">
        <f t="shared" si="5"/>
        <v>0.13427075642660583</v>
      </c>
      <c r="Q7" s="11">
        <v>0.875</v>
      </c>
      <c r="R7" s="11">
        <f t="shared" si="6"/>
        <v>2.6310416044335114</v>
      </c>
      <c r="S7" t="s">
        <v>65</v>
      </c>
    </row>
    <row r="8" spans="1:19" x14ac:dyDescent="0.3">
      <c r="A8">
        <v>25</v>
      </c>
      <c r="B8" t="s">
        <v>16</v>
      </c>
      <c r="C8" t="s">
        <v>102</v>
      </c>
      <c r="D8" t="s">
        <v>38</v>
      </c>
      <c r="E8" s="5">
        <v>4164468</v>
      </c>
      <c r="F8" s="11">
        <f t="shared" si="0"/>
        <v>0.18657227065640708</v>
      </c>
      <c r="G8" s="11">
        <v>0.69799999999999995</v>
      </c>
      <c r="H8" s="11">
        <f t="shared" si="1"/>
        <v>0.15942028985507192</v>
      </c>
      <c r="I8" s="13">
        <v>6204.9442544810045</v>
      </c>
      <c r="J8" s="11">
        <f t="shared" si="2"/>
        <v>7.8096374316322839E-2</v>
      </c>
      <c r="K8" s="11">
        <v>2</v>
      </c>
      <c r="L8" s="11">
        <f t="shared" si="3"/>
        <v>0.90000000000000013</v>
      </c>
      <c r="M8" s="11">
        <v>0.87666999999999995</v>
      </c>
      <c r="N8" s="11">
        <f t="shared" si="4"/>
        <v>0.81664061516123543</v>
      </c>
      <c r="O8" s="11">
        <v>-1.3610000000000001E-2</v>
      </c>
      <c r="P8" s="11">
        <f t="shared" si="5"/>
        <v>0.57682842248920507</v>
      </c>
      <c r="Q8" s="11">
        <v>0.375</v>
      </c>
      <c r="R8" s="11">
        <f t="shared" si="6"/>
        <v>2.6175246441354529</v>
      </c>
      <c r="S8" t="s">
        <v>66</v>
      </c>
    </row>
    <row r="9" spans="1:19" x14ac:dyDescent="0.3">
      <c r="A9">
        <v>22</v>
      </c>
      <c r="B9" t="s">
        <v>11</v>
      </c>
      <c r="C9" t="s">
        <v>99</v>
      </c>
      <c r="D9" t="s">
        <v>38</v>
      </c>
      <c r="E9" s="5">
        <v>3384547</v>
      </c>
      <c r="F9" s="11">
        <f t="shared" si="0"/>
        <v>0.14409575437982688</v>
      </c>
      <c r="G9" s="11">
        <v>0.69</v>
      </c>
      <c r="H9" s="11">
        <f t="shared" si="1"/>
        <v>0.10144927536231819</v>
      </c>
      <c r="I9" s="13">
        <v>6804.1510762090165</v>
      </c>
      <c r="J9" s="11">
        <f t="shared" si="2"/>
        <v>0.13939398812288895</v>
      </c>
      <c r="K9" s="11">
        <v>1.1111111111111109</v>
      </c>
      <c r="L9" s="11">
        <f t="shared" si="3"/>
        <v>0.5</v>
      </c>
      <c r="M9" s="11">
        <v>1.2495499999999999</v>
      </c>
      <c r="N9" s="11">
        <f t="shared" si="4"/>
        <v>0.9547555726762923</v>
      </c>
      <c r="O9" s="11">
        <v>-0.16434000000000001</v>
      </c>
      <c r="P9" s="11">
        <f t="shared" si="5"/>
        <v>0.52062405381420074</v>
      </c>
      <c r="Q9" s="11">
        <v>0.625</v>
      </c>
      <c r="R9" s="11">
        <f t="shared" si="6"/>
        <v>2.5036321173851128</v>
      </c>
      <c r="S9" t="s">
        <v>67</v>
      </c>
    </row>
    <row r="10" spans="1:19" x14ac:dyDescent="0.3">
      <c r="A10">
        <v>27</v>
      </c>
      <c r="B10" t="s">
        <v>19</v>
      </c>
      <c r="C10" t="s">
        <v>104</v>
      </c>
      <c r="D10" t="s">
        <v>38</v>
      </c>
      <c r="E10" s="5">
        <v>3220848</v>
      </c>
      <c r="F10" s="11">
        <f t="shared" si="0"/>
        <v>0.13518028314881772</v>
      </c>
      <c r="G10" s="11">
        <v>0.68400000000000005</v>
      </c>
      <c r="H10" s="11">
        <f t="shared" si="1"/>
        <v>5.7971014492753714E-2</v>
      </c>
      <c r="I10" s="13">
        <v>7152.3583777377889</v>
      </c>
      <c r="J10" s="11">
        <f t="shared" si="2"/>
        <v>0.17501487213115824</v>
      </c>
      <c r="K10" s="11">
        <v>1.5</v>
      </c>
      <c r="L10" s="11">
        <f t="shared" si="3"/>
        <v>0.67500000000000016</v>
      </c>
      <c r="M10" s="11">
        <v>1.32216</v>
      </c>
      <c r="N10" s="11">
        <f t="shared" si="4"/>
        <v>0.98165035669573097</v>
      </c>
      <c r="O10" s="11">
        <v>-0.76853000000000005</v>
      </c>
      <c r="P10" s="11">
        <f t="shared" si="5"/>
        <v>0.29533302011320667</v>
      </c>
      <c r="Q10" s="11">
        <v>0.625</v>
      </c>
      <c r="R10" s="11">
        <f t="shared" si="6"/>
        <v>2.4791777733338436</v>
      </c>
      <c r="S10" t="s">
        <v>68</v>
      </c>
    </row>
    <row r="11" spans="1:19" x14ac:dyDescent="0.3">
      <c r="A11">
        <v>31</v>
      </c>
      <c r="B11" t="s">
        <v>22</v>
      </c>
      <c r="C11" t="s">
        <v>107</v>
      </c>
      <c r="D11" t="s">
        <v>39</v>
      </c>
      <c r="E11" s="5">
        <v>19100000</v>
      </c>
      <c r="F11" s="11">
        <f t="shared" si="0"/>
        <v>1</v>
      </c>
      <c r="G11" s="11">
        <v>0.77400000000000002</v>
      </c>
      <c r="H11" s="11">
        <f t="shared" si="1"/>
        <v>0.71014492753623226</v>
      </c>
      <c r="I11" s="13">
        <v>7044.3283645613619</v>
      </c>
      <c r="J11" s="11">
        <f t="shared" si="2"/>
        <v>0.16396362607205933</v>
      </c>
      <c r="K11" s="11">
        <v>0.47222222222222221</v>
      </c>
      <c r="L11" s="11">
        <f t="shared" si="3"/>
        <v>0.21250000000000002</v>
      </c>
      <c r="M11" s="11">
        <v>-0.14743999999999999</v>
      </c>
      <c r="N11" s="11">
        <f t="shared" si="4"/>
        <v>0.4373097067168436</v>
      </c>
      <c r="O11" s="11">
        <v>0.35582000000000003</v>
      </c>
      <c r="P11" s="11">
        <f t="shared" si="5"/>
        <v>0.71458188841905868</v>
      </c>
      <c r="Q11" s="11">
        <v>0.875</v>
      </c>
      <c r="R11" s="11">
        <f t="shared" si="6"/>
        <v>2.3652830415276105</v>
      </c>
      <c r="S11" t="s">
        <v>69</v>
      </c>
    </row>
    <row r="12" spans="1:19" x14ac:dyDescent="0.3">
      <c r="A12">
        <v>28</v>
      </c>
      <c r="B12" t="s">
        <v>20</v>
      </c>
      <c r="C12" t="s">
        <v>105</v>
      </c>
      <c r="D12" t="s">
        <v>38</v>
      </c>
      <c r="E12" s="5">
        <v>2299425</v>
      </c>
      <c r="F12" s="11">
        <f t="shared" si="0"/>
        <v>8.4997201712216627E-2</v>
      </c>
      <c r="G12" s="11">
        <v>0.70199999999999996</v>
      </c>
      <c r="H12" s="11">
        <f t="shared" si="1"/>
        <v>0.18840579710144878</v>
      </c>
      <c r="I12" s="13">
        <v>8633.0645504376098</v>
      </c>
      <c r="J12" s="11">
        <f t="shared" si="2"/>
        <v>0.32648803939818755</v>
      </c>
      <c r="K12" s="11">
        <v>1.25</v>
      </c>
      <c r="L12" s="11">
        <f t="shared" si="3"/>
        <v>0.56250000000000011</v>
      </c>
      <c r="M12" s="11">
        <v>0.91673000000000004</v>
      </c>
      <c r="N12" s="11">
        <f t="shared" si="4"/>
        <v>0.83147886124054571</v>
      </c>
      <c r="O12" s="11">
        <v>-0.60455000000000003</v>
      </c>
      <c r="P12" s="11">
        <f t="shared" si="5"/>
        <v>0.35647806340470273</v>
      </c>
      <c r="Q12" s="11">
        <v>0.875</v>
      </c>
      <c r="R12" s="11">
        <f t="shared" si="6"/>
        <v>2.1955602898578288</v>
      </c>
      <c r="S12" t="s">
        <v>70</v>
      </c>
    </row>
    <row r="13" spans="1:19" x14ac:dyDescent="0.3">
      <c r="A13">
        <v>33</v>
      </c>
      <c r="B13" t="s">
        <v>25</v>
      </c>
      <c r="C13" t="s">
        <v>26</v>
      </c>
      <c r="D13" t="s">
        <v>39</v>
      </c>
      <c r="E13" s="5">
        <v>17223547</v>
      </c>
      <c r="F13" s="11">
        <f t="shared" si="0"/>
        <v>0.89780351292408112</v>
      </c>
      <c r="G13" s="11">
        <v>0.76200000000000001</v>
      </c>
      <c r="H13" s="11">
        <f t="shared" si="1"/>
        <v>0.62318840579710166</v>
      </c>
      <c r="I13" s="13">
        <v>7459.2407364580595</v>
      </c>
      <c r="J13" s="11">
        <f t="shared" si="2"/>
        <v>0.20640830028779203</v>
      </c>
      <c r="K13" s="11">
        <v>1</v>
      </c>
      <c r="L13" s="11">
        <f t="shared" si="3"/>
        <v>0.45000000000000007</v>
      </c>
      <c r="M13" s="11">
        <v>-0.37369999999999998</v>
      </c>
      <c r="N13" s="11">
        <f t="shared" si="4"/>
        <v>0.35350287801228253</v>
      </c>
      <c r="O13" s="11">
        <v>0.14316999999999999</v>
      </c>
      <c r="P13" s="11">
        <f t="shared" si="5"/>
        <v>0.63528872183815466</v>
      </c>
      <c r="Q13" s="11">
        <v>0.625</v>
      </c>
      <c r="R13" s="11">
        <f t="shared" si="6"/>
        <v>2.1319984066896245</v>
      </c>
      <c r="S13" t="s">
        <v>71</v>
      </c>
    </row>
    <row r="14" spans="1:19" x14ac:dyDescent="0.3">
      <c r="A14">
        <v>13</v>
      </c>
      <c r="B14" t="s">
        <v>4</v>
      </c>
      <c r="C14" t="s">
        <v>95</v>
      </c>
      <c r="D14" t="s">
        <v>37</v>
      </c>
      <c r="E14" s="5">
        <v>4321616</v>
      </c>
      <c r="F14" s="11">
        <f t="shared" si="0"/>
        <v>0.19513095747190765</v>
      </c>
      <c r="G14" s="11">
        <v>0.7</v>
      </c>
      <c r="H14" s="11">
        <f t="shared" si="1"/>
        <v>0.17391304347826034</v>
      </c>
      <c r="I14" s="13">
        <v>8341.6614873232593</v>
      </c>
      <c r="J14" s="11">
        <f t="shared" si="2"/>
        <v>0.29667811104436481</v>
      </c>
      <c r="K14" s="11">
        <v>0.80555555555555569</v>
      </c>
      <c r="L14" s="11">
        <f t="shared" si="3"/>
        <v>0.3625000000000001</v>
      </c>
      <c r="M14" s="11">
        <v>1.3716999999999999</v>
      </c>
      <c r="N14" s="11">
        <f t="shared" si="4"/>
        <v>1</v>
      </c>
      <c r="O14" s="11">
        <v>-1.4742500000000001</v>
      </c>
      <c r="P14" s="11">
        <f t="shared" si="5"/>
        <v>3.218336801127588E-2</v>
      </c>
      <c r="Q14" s="11">
        <v>1</v>
      </c>
      <c r="R14" s="11">
        <f t="shared" si="6"/>
        <v>2.1192231709605585</v>
      </c>
      <c r="S14" t="s">
        <v>72</v>
      </c>
    </row>
    <row r="15" spans="1:19" x14ac:dyDescent="0.3">
      <c r="A15">
        <v>35</v>
      </c>
      <c r="B15" t="s">
        <v>27</v>
      </c>
      <c r="C15" t="s">
        <v>28</v>
      </c>
      <c r="D15" t="s">
        <v>39</v>
      </c>
      <c r="E15" s="5">
        <v>19100000</v>
      </c>
      <c r="F15" s="11">
        <f t="shared" si="0"/>
        <v>1</v>
      </c>
      <c r="G15" s="11">
        <v>0.80600000000000005</v>
      </c>
      <c r="H15" s="11">
        <f t="shared" si="1"/>
        <v>0.94202898550724712</v>
      </c>
      <c r="I15" s="13">
        <v>8016.6203952575552</v>
      </c>
      <c r="J15" s="11">
        <f t="shared" si="2"/>
        <v>0.26342708216714034</v>
      </c>
      <c r="K15" s="11">
        <v>2</v>
      </c>
      <c r="L15" s="11">
        <f t="shared" si="3"/>
        <v>0.90000000000000013</v>
      </c>
      <c r="M15" s="11">
        <v>-0.97829999999999995</v>
      </c>
      <c r="N15" s="11">
        <f t="shared" si="4"/>
        <v>0.12955870478335274</v>
      </c>
      <c r="O15" s="11">
        <v>0.22189</v>
      </c>
      <c r="P15" s="11">
        <f t="shared" si="5"/>
        <v>0.66464192227666274</v>
      </c>
      <c r="Q15" s="11">
        <v>0.5</v>
      </c>
      <c r="R15" s="11">
        <f t="shared" si="6"/>
        <v>1.9887445593856281</v>
      </c>
      <c r="S15" t="s">
        <v>73</v>
      </c>
    </row>
    <row r="16" spans="1:19" x14ac:dyDescent="0.3">
      <c r="A16">
        <v>41</v>
      </c>
      <c r="B16" t="s">
        <v>29</v>
      </c>
      <c r="C16" t="s">
        <v>15</v>
      </c>
      <c r="D16" t="s">
        <v>40</v>
      </c>
      <c r="E16" s="5">
        <v>11890517</v>
      </c>
      <c r="F16" s="11">
        <f t="shared" si="0"/>
        <v>0.60735289600455922</v>
      </c>
      <c r="G16" s="11">
        <v>0.76900000000000002</v>
      </c>
      <c r="H16" s="11">
        <f t="shared" si="1"/>
        <v>0.6739130434782612</v>
      </c>
      <c r="I16" s="13">
        <v>8081.6078112768355</v>
      </c>
      <c r="J16" s="11">
        <f t="shared" si="2"/>
        <v>0.27007515990088266</v>
      </c>
      <c r="K16" s="11">
        <v>1.1944444444444451</v>
      </c>
      <c r="L16" s="11">
        <f t="shared" si="3"/>
        <v>0.53750000000000042</v>
      </c>
      <c r="M16" s="11">
        <v>-0.74202000000000001</v>
      </c>
      <c r="N16" s="11">
        <f t="shared" si="4"/>
        <v>0.21707694701049715</v>
      </c>
      <c r="O16" s="11">
        <v>0.12876000000000001</v>
      </c>
      <c r="P16" s="11">
        <f t="shared" si="5"/>
        <v>0.62991550514203032</v>
      </c>
      <c r="Q16" s="11">
        <v>0.875</v>
      </c>
      <c r="R16" s="11">
        <f t="shared" si="6"/>
        <v>1.9228571447779432</v>
      </c>
      <c r="S16" t="s">
        <v>74</v>
      </c>
    </row>
    <row r="17" spans="1:19" x14ac:dyDescent="0.3">
      <c r="A17">
        <v>24</v>
      </c>
      <c r="B17" t="s">
        <v>13</v>
      </c>
      <c r="C17" t="s">
        <v>101</v>
      </c>
      <c r="D17" t="s">
        <v>38</v>
      </c>
      <c r="E17" s="5">
        <v>3455236</v>
      </c>
      <c r="F17" s="11">
        <f t="shared" si="0"/>
        <v>0.14794566027936693</v>
      </c>
      <c r="G17" s="11">
        <v>0.72799999999999998</v>
      </c>
      <c r="H17" s="11">
        <f t="shared" si="1"/>
        <v>0.37681159420289834</v>
      </c>
      <c r="I17" s="13">
        <v>6848.4540643330874</v>
      </c>
      <c r="J17" s="11">
        <f t="shared" si="2"/>
        <v>0.1439260918273739</v>
      </c>
      <c r="K17" s="11">
        <v>1.4722222222222221</v>
      </c>
      <c r="L17" s="11">
        <f t="shared" si="3"/>
        <v>0.66250000000000009</v>
      </c>
      <c r="M17" s="11">
        <v>0.79756000000000005</v>
      </c>
      <c r="N17" s="11">
        <f t="shared" si="4"/>
        <v>0.78733822755928262</v>
      </c>
      <c r="O17" s="11">
        <v>-7.4770000000000003E-2</v>
      </c>
      <c r="P17" s="11">
        <f t="shared" si="5"/>
        <v>0.55402301422168521</v>
      </c>
      <c r="Q17" s="11">
        <v>0.25</v>
      </c>
      <c r="R17" s="11">
        <f t="shared" si="6"/>
        <v>1.8810692160300624</v>
      </c>
      <c r="S17" t="s">
        <v>75</v>
      </c>
    </row>
    <row r="18" spans="1:19" x14ac:dyDescent="0.3">
      <c r="A18">
        <v>32</v>
      </c>
      <c r="B18" t="s">
        <v>24</v>
      </c>
      <c r="C18" t="s">
        <v>14</v>
      </c>
      <c r="D18" t="s">
        <v>39</v>
      </c>
      <c r="E18" s="5">
        <v>4126854</v>
      </c>
      <c r="F18" s="11">
        <f t="shared" si="0"/>
        <v>0.18452371486264427</v>
      </c>
      <c r="G18" s="11">
        <v>0.77100000000000002</v>
      </c>
      <c r="H18" s="11">
        <f t="shared" si="1"/>
        <v>0.68840579710144956</v>
      </c>
      <c r="I18" s="13">
        <v>9168.2729982742294</v>
      </c>
      <c r="J18" s="11">
        <f t="shared" si="2"/>
        <v>0.38123875242727306</v>
      </c>
      <c r="K18" s="11">
        <v>1.5277777777777779</v>
      </c>
      <c r="L18" s="11">
        <f t="shared" si="3"/>
        <v>0.68750000000000011</v>
      </c>
      <c r="M18" s="11">
        <v>-0.37379000000000001</v>
      </c>
      <c r="N18" s="11">
        <f t="shared" si="4"/>
        <v>0.35346954196267844</v>
      </c>
      <c r="O18" s="11">
        <v>2.4899999999999999E-2</v>
      </c>
      <c r="P18" s="11">
        <f t="shared" si="5"/>
        <v>0.59118807377079741</v>
      </c>
      <c r="Q18" s="11">
        <v>1</v>
      </c>
      <c r="R18" s="11">
        <f t="shared" si="6"/>
        <v>1.7470367810673975</v>
      </c>
      <c r="S18" t="s">
        <v>76</v>
      </c>
    </row>
    <row r="19" spans="1:19" x14ac:dyDescent="0.3">
      <c r="A19">
        <v>52</v>
      </c>
      <c r="B19" t="s">
        <v>34</v>
      </c>
      <c r="C19" t="s">
        <v>35</v>
      </c>
      <c r="D19" t="s">
        <v>41</v>
      </c>
      <c r="E19" s="5">
        <v>7423629</v>
      </c>
      <c r="F19" s="11">
        <f t="shared" si="0"/>
        <v>0.36407461418157872</v>
      </c>
      <c r="G19" s="11">
        <v>0.73699999999999999</v>
      </c>
      <c r="H19" s="11">
        <f t="shared" si="1"/>
        <v>0.44202898550724629</v>
      </c>
      <c r="I19" s="13">
        <v>8580.4052864670375</v>
      </c>
      <c r="J19" s="11">
        <f t="shared" si="2"/>
        <v>0.32110110602366843</v>
      </c>
      <c r="K19" s="11">
        <v>0.75</v>
      </c>
      <c r="L19" s="11">
        <f t="shared" si="3"/>
        <v>0.33750000000000008</v>
      </c>
      <c r="M19" s="11">
        <v>-0.30154999999999998</v>
      </c>
      <c r="N19" s="11">
        <f t="shared" si="4"/>
        <v>0.38022727777818938</v>
      </c>
      <c r="O19" s="11">
        <v>1.538E-2</v>
      </c>
      <c r="P19" s="11">
        <f t="shared" si="5"/>
        <v>0.58763824566898593</v>
      </c>
      <c r="Q19" s="11">
        <v>0.625</v>
      </c>
      <c r="R19" s="11">
        <f t="shared" si="6"/>
        <v>1.5313100460978393</v>
      </c>
      <c r="S19" t="s">
        <v>77</v>
      </c>
    </row>
    <row r="20" spans="1:19" x14ac:dyDescent="0.3">
      <c r="A20">
        <v>42</v>
      </c>
      <c r="B20" t="s">
        <v>30</v>
      </c>
      <c r="C20" t="s">
        <v>108</v>
      </c>
      <c r="D20" t="s">
        <v>40</v>
      </c>
      <c r="E20" s="5">
        <v>8187029</v>
      </c>
      <c r="F20" s="11">
        <f t="shared" si="0"/>
        <v>0.40565135403797609</v>
      </c>
      <c r="G20" s="11">
        <v>0.79200000000000004</v>
      </c>
      <c r="H20" s="11">
        <f t="shared" si="1"/>
        <v>0.84057971014492805</v>
      </c>
      <c r="I20" s="13">
        <v>8448.2607783690528</v>
      </c>
      <c r="J20" s="11">
        <f t="shared" si="2"/>
        <v>0.30758299719992466</v>
      </c>
      <c r="K20" s="11">
        <v>1.583333333333333</v>
      </c>
      <c r="L20" s="11">
        <f t="shared" si="3"/>
        <v>0.71250000000000002</v>
      </c>
      <c r="M20" s="11">
        <v>-1.3280799999999999</v>
      </c>
      <c r="N20" s="11">
        <f t="shared" si="4"/>
        <v>0</v>
      </c>
      <c r="O20" s="11">
        <v>0.12545000000000001</v>
      </c>
      <c r="P20" s="11">
        <f t="shared" si="5"/>
        <v>0.62868126869066532</v>
      </c>
      <c r="Q20" s="11">
        <v>0.875</v>
      </c>
      <c r="R20" s="11">
        <f t="shared" si="6"/>
        <v>1.4736699153837889</v>
      </c>
      <c r="S20" t="s">
        <v>78</v>
      </c>
    </row>
    <row r="21" spans="1:19" x14ac:dyDescent="0.3">
      <c r="A21">
        <v>16</v>
      </c>
      <c r="B21" t="s">
        <v>7</v>
      </c>
      <c r="C21" t="s">
        <v>8</v>
      </c>
      <c r="D21" t="s">
        <v>37</v>
      </c>
      <c r="E21" s="5">
        <v>806517</v>
      </c>
      <c r="F21" s="11">
        <f t="shared" si="0"/>
        <v>3.6895680397847027E-3</v>
      </c>
      <c r="G21" s="11">
        <v>0.68799999999999994</v>
      </c>
      <c r="H21" s="11">
        <f t="shared" si="1"/>
        <v>8.6956521739129766E-2</v>
      </c>
      <c r="I21" s="13">
        <v>15216.892798329112</v>
      </c>
      <c r="J21" s="11">
        <f t="shared" si="2"/>
        <v>1</v>
      </c>
      <c r="K21" s="11">
        <v>2.0555555555555549</v>
      </c>
      <c r="L21" s="11">
        <f t="shared" si="3"/>
        <v>0.92499999999999982</v>
      </c>
      <c r="M21" s="11">
        <v>0.90749999999999997</v>
      </c>
      <c r="N21" s="11">
        <f t="shared" si="4"/>
        <v>0.82806006415337541</v>
      </c>
      <c r="O21" s="11">
        <v>-1.5605599999999999</v>
      </c>
      <c r="P21" s="11">
        <f t="shared" si="5"/>
        <v>0</v>
      </c>
      <c r="Q21" s="11">
        <v>0.75</v>
      </c>
      <c r="R21" s="11">
        <f t="shared" si="6"/>
        <v>1.4197931104540302</v>
      </c>
      <c r="S21" t="s">
        <v>79</v>
      </c>
    </row>
    <row r="22" spans="1:19" x14ac:dyDescent="0.3">
      <c r="A22">
        <v>12</v>
      </c>
      <c r="B22" t="s">
        <v>3</v>
      </c>
      <c r="C22" t="s">
        <v>94</v>
      </c>
      <c r="D22" t="s">
        <v>37</v>
      </c>
      <c r="E22" s="5">
        <v>884372</v>
      </c>
      <c r="F22" s="11">
        <f t="shared" si="0"/>
        <v>7.9297528465960988E-3</v>
      </c>
      <c r="G22" s="11">
        <v>0.71</v>
      </c>
      <c r="H22" s="11">
        <f t="shared" si="1"/>
        <v>0.24637681159420249</v>
      </c>
      <c r="I22" s="13">
        <v>14527.118587732311</v>
      </c>
      <c r="J22" s="11">
        <f t="shared" si="2"/>
        <v>0.92943753034560106</v>
      </c>
      <c r="K22" s="11">
        <v>0.83333333333333337</v>
      </c>
      <c r="L22" s="11">
        <f t="shared" si="3"/>
        <v>0.37500000000000006</v>
      </c>
      <c r="M22" s="11">
        <v>1.1349800000000001</v>
      </c>
      <c r="N22" s="11">
        <f t="shared" si="4"/>
        <v>0.91231878153034707</v>
      </c>
      <c r="O22" s="11">
        <v>-1.3745499999999999</v>
      </c>
      <c r="P22" s="11">
        <f t="shared" si="5"/>
        <v>6.9359613993482033E-2</v>
      </c>
      <c r="Q22" s="11">
        <v>1</v>
      </c>
      <c r="R22" s="11">
        <f t="shared" si="6"/>
        <v>1.1887938064306216</v>
      </c>
      <c r="S22" t="s">
        <v>80</v>
      </c>
    </row>
    <row r="23" spans="1:19" x14ac:dyDescent="0.3">
      <c r="A23">
        <v>14</v>
      </c>
      <c r="B23" t="s">
        <v>5</v>
      </c>
      <c r="C23" t="s">
        <v>96</v>
      </c>
      <c r="D23" t="s">
        <v>37</v>
      </c>
      <c r="E23" s="5">
        <v>738772</v>
      </c>
      <c r="F23" s="11">
        <f t="shared" si="0"/>
        <v>0</v>
      </c>
      <c r="G23" s="11">
        <v>0.69899999999999995</v>
      </c>
      <c r="H23" s="11">
        <f t="shared" si="1"/>
        <v>0.16666666666666613</v>
      </c>
      <c r="I23" s="13">
        <v>13750.015670084953</v>
      </c>
      <c r="J23" s="11">
        <f t="shared" si="2"/>
        <v>0.84994151526931494</v>
      </c>
      <c r="K23" s="11">
        <v>0.38888888888888867</v>
      </c>
      <c r="L23" s="11">
        <f t="shared" si="3"/>
        <v>0.17499999999999993</v>
      </c>
      <c r="M23" s="11">
        <v>1.33291</v>
      </c>
      <c r="N23" s="11">
        <f t="shared" si="4"/>
        <v>0.98563216262065811</v>
      </c>
      <c r="O23" s="11">
        <v>-1.5335399999999999</v>
      </c>
      <c r="P23" s="11">
        <f t="shared" si="5"/>
        <v>1.0075247406611944E-2</v>
      </c>
      <c r="Q23" s="11">
        <v>1</v>
      </c>
      <c r="R23" s="11">
        <f t="shared" si="6"/>
        <v>1.154099228091289</v>
      </c>
      <c r="S23" t="s">
        <v>81</v>
      </c>
    </row>
    <row r="24" spans="1:19" x14ac:dyDescent="0.3">
      <c r="A24">
        <v>50</v>
      </c>
      <c r="B24" t="s">
        <v>32</v>
      </c>
      <c r="C24" t="s">
        <v>110</v>
      </c>
      <c r="D24" t="s">
        <v>41</v>
      </c>
      <c r="E24" s="5">
        <v>2924631</v>
      </c>
      <c r="F24" s="11">
        <f t="shared" si="0"/>
        <v>0.119047538650465</v>
      </c>
      <c r="G24" s="11">
        <v>0.74199999999999999</v>
      </c>
      <c r="H24" s="11">
        <f t="shared" si="1"/>
        <v>0.47826086956521735</v>
      </c>
      <c r="I24" s="13">
        <v>12465.554181214655</v>
      </c>
      <c r="J24" s="11">
        <f t="shared" si="2"/>
        <v>0.71854377172039874</v>
      </c>
      <c r="K24" s="11">
        <v>0.99999999999999989</v>
      </c>
      <c r="L24" s="11">
        <f t="shared" si="3"/>
        <v>0.45</v>
      </c>
      <c r="M24" s="11">
        <v>-0.20877999999999999</v>
      </c>
      <c r="N24" s="11">
        <f t="shared" si="4"/>
        <v>0.41458933690893335</v>
      </c>
      <c r="O24" s="11">
        <v>-0.50139</v>
      </c>
      <c r="P24" s="11">
        <f t="shared" si="5"/>
        <v>0.39494447800374372</v>
      </c>
      <c r="Q24" s="11">
        <v>0.875</v>
      </c>
      <c r="R24" s="11">
        <f t="shared" si="6"/>
        <v>1.056776712277526</v>
      </c>
      <c r="S24" t="s">
        <v>82</v>
      </c>
    </row>
    <row r="25" spans="1:19" x14ac:dyDescent="0.3">
      <c r="A25">
        <v>17</v>
      </c>
      <c r="B25" t="s">
        <v>9</v>
      </c>
      <c r="C25" t="s">
        <v>23</v>
      </c>
      <c r="D25" t="s">
        <v>37</v>
      </c>
      <c r="E25" s="5">
        <v>1586859</v>
      </c>
      <c r="F25" s="11">
        <f t="shared" si="0"/>
        <v>4.6189013066010615E-2</v>
      </c>
      <c r="G25" s="11">
        <v>0.73099999999999998</v>
      </c>
      <c r="H25" s="11">
        <f t="shared" si="1"/>
        <v>0.39855072463768099</v>
      </c>
      <c r="I25" s="13">
        <v>13696.135913776838</v>
      </c>
      <c r="J25" s="11">
        <f t="shared" si="2"/>
        <v>0.84442972806261674</v>
      </c>
      <c r="K25" s="11">
        <v>0.44444444444444459</v>
      </c>
      <c r="L25" s="11">
        <f t="shared" si="3"/>
        <v>0.20000000000000009</v>
      </c>
      <c r="M25" s="11">
        <v>0.66959999999999997</v>
      </c>
      <c r="N25" s="11">
        <f t="shared" si="4"/>
        <v>0.73994177303335829</v>
      </c>
      <c r="O25" s="11">
        <v>-0.46072000000000002</v>
      </c>
      <c r="P25" s="11">
        <f t="shared" si="5"/>
        <v>0.41010955246809999</v>
      </c>
      <c r="Q25" s="11">
        <v>0.75</v>
      </c>
      <c r="R25" s="11">
        <f t="shared" si="6"/>
        <v>0.90325988586717121</v>
      </c>
      <c r="S25" t="s">
        <v>83</v>
      </c>
    </row>
    <row r="26" spans="1:19" x14ac:dyDescent="0.3">
      <c r="A26">
        <v>51</v>
      </c>
      <c r="B26" t="s">
        <v>33</v>
      </c>
      <c r="C26" t="s">
        <v>17</v>
      </c>
      <c r="D26" t="s">
        <v>41</v>
      </c>
      <c r="E26" s="5">
        <v>3893659</v>
      </c>
      <c r="F26" s="11">
        <f t="shared" si="0"/>
        <v>0.17182331159985595</v>
      </c>
      <c r="G26" s="11">
        <v>0.73599999999999999</v>
      </c>
      <c r="H26" s="11">
        <f t="shared" si="1"/>
        <v>0.43478260869565205</v>
      </c>
      <c r="I26" s="13">
        <v>14614.440309446718</v>
      </c>
      <c r="J26" s="11">
        <f t="shared" si="2"/>
        <v>0.93837036118210271</v>
      </c>
      <c r="K26" s="11">
        <v>0.91666666666666652</v>
      </c>
      <c r="L26" s="11">
        <f t="shared" si="3"/>
        <v>0.41249999999999998</v>
      </c>
      <c r="M26" s="11">
        <v>-0.13941999999999999</v>
      </c>
      <c r="N26" s="11">
        <f t="shared" si="4"/>
        <v>0.44028031913711496</v>
      </c>
      <c r="O26" s="11">
        <v>-0.71697</v>
      </c>
      <c r="P26" s="11">
        <f t="shared" si="5"/>
        <v>0.31455876979066449</v>
      </c>
      <c r="Q26" s="11">
        <v>0.75</v>
      </c>
      <c r="R26" s="11">
        <f t="shared" si="6"/>
        <v>0.71600943064988076</v>
      </c>
      <c r="S26" t="s">
        <v>84</v>
      </c>
    </row>
    <row r="27" spans="1:19" x14ac:dyDescent="0.3">
      <c r="A27">
        <v>53</v>
      </c>
      <c r="B27" t="s">
        <v>36</v>
      </c>
      <c r="C27" t="s">
        <v>111</v>
      </c>
      <c r="D27" t="s">
        <v>41</v>
      </c>
      <c r="E27" s="5">
        <v>2996899</v>
      </c>
      <c r="F27" s="11">
        <f t="shared" si="0"/>
        <v>0.12298344097682355</v>
      </c>
      <c r="G27" s="11">
        <v>0.81399999999999995</v>
      </c>
      <c r="H27" s="11">
        <f t="shared" si="1"/>
        <v>1</v>
      </c>
      <c r="I27" s="13">
        <v>13004.718227214196</v>
      </c>
      <c r="J27" s="11">
        <f t="shared" si="2"/>
        <v>0.77369913422905046</v>
      </c>
      <c r="K27" s="11">
        <v>1.916666666666667</v>
      </c>
      <c r="L27" s="11">
        <f t="shared" si="3"/>
        <v>0.86250000000000027</v>
      </c>
      <c r="M27" s="11">
        <v>-1.22061</v>
      </c>
      <c r="N27" s="11">
        <f t="shared" si="4"/>
        <v>3.980694723273747E-2</v>
      </c>
      <c r="O27" s="11">
        <v>-0.71101000000000003</v>
      </c>
      <c r="P27" s="11">
        <f t="shared" si="5"/>
        <v>0.31678114116532796</v>
      </c>
      <c r="Q27" s="11">
        <v>0.75</v>
      </c>
      <c r="R27" s="11">
        <f t="shared" si="6"/>
        <v>0.31837239514583882</v>
      </c>
      <c r="S27" t="s">
        <v>85</v>
      </c>
    </row>
    <row r="28" spans="1:19" x14ac:dyDescent="0.3">
      <c r="A28">
        <v>11</v>
      </c>
      <c r="B28" t="s">
        <v>2</v>
      </c>
      <c r="C28" t="s">
        <v>93</v>
      </c>
      <c r="D28" t="s">
        <v>37</v>
      </c>
      <c r="E28" s="5">
        <v>1751950</v>
      </c>
      <c r="F28" s="11">
        <f t="shared" si="0"/>
        <v>5.5180296219838894E-2</v>
      </c>
      <c r="G28" s="11">
        <v>0.7</v>
      </c>
      <c r="H28" s="11">
        <f t="shared" si="1"/>
        <v>0.17391304347826034</v>
      </c>
      <c r="I28" s="13">
        <v>11461.910147019036</v>
      </c>
      <c r="J28" s="11">
        <f t="shared" si="2"/>
        <v>0.61587307075946707</v>
      </c>
      <c r="K28" s="11">
        <v>0</v>
      </c>
      <c r="L28" s="11">
        <f t="shared" si="3"/>
        <v>0</v>
      </c>
      <c r="M28" s="11">
        <v>-1.3729999999999999E-2</v>
      </c>
      <c r="N28" s="11">
        <f t="shared" si="4"/>
        <v>0.48683596441191507</v>
      </c>
      <c r="O28" s="11">
        <v>-0.61887000000000003</v>
      </c>
      <c r="P28" s="11">
        <f t="shared" si="5"/>
        <v>0.35113840600786028</v>
      </c>
      <c r="Q28" s="11">
        <v>0</v>
      </c>
      <c r="R28" s="11">
        <f t="shared" si="6"/>
        <v>0.10336855240188686</v>
      </c>
      <c r="S28" t="s">
        <v>86</v>
      </c>
    </row>
  </sheetData>
  <autoFilter ref="A1:S28" xr:uid="{AAA0A213-9B32-4272-9B5A-4D88701684C3}">
    <sortState xmlns:xlrd2="http://schemas.microsoft.com/office/spreadsheetml/2017/richdata2" ref="A2:S28">
      <sortCondition descending="1" ref="R1:R28"/>
    </sortState>
  </autoFilter>
  <phoneticPr fontId="5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9C695-72AE-4AF6-A2BD-B6F313FF300C}">
  <dimension ref="B1:F14"/>
  <sheetViews>
    <sheetView workbookViewId="0"/>
  </sheetViews>
  <sheetFormatPr defaultRowHeight="14.4" x14ac:dyDescent="0.3"/>
  <cols>
    <col min="2" max="2" width="34.5546875" customWidth="1"/>
    <col min="3" max="3" width="5.109375" customWidth="1"/>
    <col min="4" max="4" width="34.33203125" customWidth="1"/>
    <col min="6" max="6" width="37.88671875" bestFit="1" customWidth="1"/>
  </cols>
  <sheetData>
    <row r="1" spans="2:6" x14ac:dyDescent="0.3">
      <c r="B1" s="6" t="s">
        <v>48</v>
      </c>
      <c r="D1" s="6" t="s">
        <v>49</v>
      </c>
      <c r="F1" s="6" t="s">
        <v>52</v>
      </c>
    </row>
    <row r="2" spans="2:6" x14ac:dyDescent="0.3">
      <c r="B2" s="7" t="s">
        <v>43</v>
      </c>
      <c r="D2" s="7" t="s">
        <v>43</v>
      </c>
      <c r="F2" s="7" t="s">
        <v>43</v>
      </c>
    </row>
    <row r="3" spans="2:6" x14ac:dyDescent="0.3">
      <c r="B3" s="8">
        <f>_xlfn.QUARTILE.INC('Dados Brutos'!E2:E28,1)</f>
        <v>2960765</v>
      </c>
      <c r="D3" s="11">
        <f>_xlfn.QUARTILE.INC('Dados Brutos'!G2:G28,1)</f>
        <v>0.6984999999999999</v>
      </c>
      <c r="F3" s="8">
        <f>_xlfn.QUARTILE.INC('Dados Brutos'!I2:I28,1)</f>
        <v>6826.302570271052</v>
      </c>
    </row>
    <row r="4" spans="2:6" x14ac:dyDescent="0.3">
      <c r="B4" s="7" t="s">
        <v>44</v>
      </c>
      <c r="D4" s="16" t="s">
        <v>44</v>
      </c>
      <c r="F4" s="7" t="s">
        <v>44</v>
      </c>
    </row>
    <row r="5" spans="2:6" x14ac:dyDescent="0.3">
      <c r="B5" s="8">
        <f>_xlfn.QUARTILE.INC('Dados Brutos'!E2:E28,3)</f>
        <v>9415421.5</v>
      </c>
      <c r="D5" s="11">
        <f>_xlfn.QUARTILE.INC('Dados Brutos'!G2:G28,3)</f>
        <v>0.76550000000000007</v>
      </c>
      <c r="F5" s="8">
        <f>_xlfn.QUARTILE.INC('Dados Brutos'!I2:I28,3)</f>
        <v>11963.732164116846</v>
      </c>
    </row>
    <row r="6" spans="2:6" x14ac:dyDescent="0.3">
      <c r="B6" s="7" t="s">
        <v>45</v>
      </c>
      <c r="D6" s="16" t="s">
        <v>45</v>
      </c>
      <c r="F6" s="7" t="s">
        <v>45</v>
      </c>
    </row>
    <row r="7" spans="2:6" x14ac:dyDescent="0.3">
      <c r="B7" s="8">
        <f>B5-B3</f>
        <v>6454656.5</v>
      </c>
      <c r="D7" s="11">
        <f>D5-D3</f>
        <v>6.7000000000000171E-2</v>
      </c>
      <c r="F7" s="8">
        <f>F5-F3</f>
        <v>5137.4295938457935</v>
      </c>
    </row>
    <row r="8" spans="2:6" x14ac:dyDescent="0.3">
      <c r="B8" s="7" t="s">
        <v>46</v>
      </c>
      <c r="D8" s="16" t="s">
        <v>46</v>
      </c>
      <c r="F8" s="7" t="s">
        <v>46</v>
      </c>
    </row>
    <row r="9" spans="2:6" x14ac:dyDescent="0.3">
      <c r="B9" s="9">
        <f>B3-(1.5*B7)</f>
        <v>-6721219.75</v>
      </c>
      <c r="D9" s="11">
        <f>D3-(1.5*D7)</f>
        <v>0.59799999999999964</v>
      </c>
      <c r="F9" s="9">
        <f>F3-(1.5*F7)</f>
        <v>-879.84182049763785</v>
      </c>
    </row>
    <row r="10" spans="2:6" x14ac:dyDescent="0.3">
      <c r="B10" s="7" t="s">
        <v>47</v>
      </c>
      <c r="D10" s="16" t="s">
        <v>47</v>
      </c>
      <c r="F10" s="7" t="s">
        <v>47</v>
      </c>
    </row>
    <row r="11" spans="2:6" x14ac:dyDescent="0.3">
      <c r="B11" s="9">
        <f>B5+(1.5*B7)</f>
        <v>19097406.25</v>
      </c>
      <c r="D11" s="11">
        <f>D5+(1.5*D7)</f>
        <v>0.86600000000000033</v>
      </c>
      <c r="F11" s="9">
        <f>F5+(1.5*F7)</f>
        <v>19669.876554885537</v>
      </c>
    </row>
    <row r="13" spans="2:6" ht="82.95" customHeight="1" x14ac:dyDescent="0.3">
      <c r="B13" s="10" t="s">
        <v>117</v>
      </c>
      <c r="D13" s="10" t="s">
        <v>118</v>
      </c>
      <c r="F13" s="10" t="s">
        <v>119</v>
      </c>
    </row>
    <row r="14" spans="2:6" x14ac:dyDescent="0.3">
      <c r="B14" s="10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F80F-6604-451C-A22C-2B9D79FDBB69}">
  <dimension ref="A1:O12"/>
  <sheetViews>
    <sheetView workbookViewId="0"/>
  </sheetViews>
  <sheetFormatPr defaultRowHeight="14.4" x14ac:dyDescent="0.3"/>
  <sheetData>
    <row r="1" spans="1:15" ht="21" x14ac:dyDescent="0.4">
      <c r="A1" s="12" t="s">
        <v>50</v>
      </c>
    </row>
    <row r="2" spans="1:15" x14ac:dyDescent="0.3">
      <c r="A2" t="s">
        <v>51</v>
      </c>
    </row>
    <row r="4" spans="1:15" x14ac:dyDescent="0.3">
      <c r="A4" t="s">
        <v>120</v>
      </c>
    </row>
    <row r="6" spans="1:15" x14ac:dyDescent="0.3">
      <c r="A6" t="s">
        <v>121</v>
      </c>
    </row>
    <row r="7" spans="1:15" x14ac:dyDescent="0.3">
      <c r="A7" t="s">
        <v>54</v>
      </c>
    </row>
    <row r="9" spans="1:15" x14ac:dyDescent="0.3">
      <c r="A9" t="s">
        <v>55</v>
      </c>
    </row>
    <row r="10" spans="1:15" x14ac:dyDescent="0.3">
      <c r="A10" t="s">
        <v>122</v>
      </c>
    </row>
    <row r="11" spans="1:15" x14ac:dyDescent="0.3">
      <c r="A11" t="s">
        <v>123</v>
      </c>
    </row>
    <row r="12" spans="1:15" x14ac:dyDescent="0.3">
      <c r="A12" t="s">
        <v>56</v>
      </c>
      <c r="O12" s="11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06849c-413f-45d8-b4f5-b4d7e46ca63d" xsi:nil="true"/>
    <lcf76f155ced4ddcb4097134ff3c332f xmlns="061fd0ee-b653-4799-ac4b-34e89113c04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079D0AA2CA0345B44F7A1DF4C7A65E" ma:contentTypeVersion="14" ma:contentTypeDescription="Crie um novo documento." ma:contentTypeScope="" ma:versionID="de5c0a64debb669d9c2971d750c00361">
  <xsd:schema xmlns:xsd="http://www.w3.org/2001/XMLSchema" xmlns:xs="http://www.w3.org/2001/XMLSchema" xmlns:p="http://schemas.microsoft.com/office/2006/metadata/properties" xmlns:ns2="061fd0ee-b653-4799-ac4b-34e89113c043" xmlns:ns3="af06849c-413f-45d8-b4f5-b4d7e46ca63d" targetNamespace="http://schemas.microsoft.com/office/2006/metadata/properties" ma:root="true" ma:fieldsID="8594f68bae5292edfc5287c6bbb5b32a" ns2:_="" ns3:_="">
    <xsd:import namespace="061fd0ee-b653-4799-ac4b-34e89113c043"/>
    <xsd:import namespace="af06849c-413f-45d8-b4f5-b4d7e46ca6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fd0ee-b653-4799-ac4b-34e89113c0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429f7ce5-b1b4-49c2-b478-55053dc3db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06849c-413f-45d8-b4f5-b4d7e46ca63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fb0d3-07ce-4498-8cc3-43b1d3762274}" ma:internalName="TaxCatchAll" ma:showField="CatchAllData" ma:web="af06849c-413f-45d8-b4f5-b4d7e46ca6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038B58-9624-498C-B34A-AC115CB643B5}">
  <ds:schemaRefs>
    <ds:schemaRef ds:uri="http://schemas.microsoft.com/office/2006/metadata/properties"/>
    <ds:schemaRef ds:uri="http://schemas.microsoft.com/office/infopath/2007/PartnerControls"/>
    <ds:schemaRef ds:uri="af06849c-413f-45d8-b4f5-b4d7e46ca63d"/>
    <ds:schemaRef ds:uri="061fd0ee-b653-4799-ac4b-34e89113c043"/>
  </ds:schemaRefs>
</ds:datastoreItem>
</file>

<file path=customXml/itemProps2.xml><?xml version="1.0" encoding="utf-8"?>
<ds:datastoreItem xmlns:ds="http://schemas.openxmlformats.org/officeDocument/2006/customXml" ds:itemID="{A506BA0E-79DC-4095-9634-A1E7DA97FD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204694-8E3B-493F-8CBB-3B890D5A3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1fd0ee-b653-4799-ac4b-34e89113c043"/>
    <ds:schemaRef ds:uri="af06849c-413f-45d8-b4f5-b4d7e46ca6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Dados Brutos</vt:lpstr>
      <vt:lpstr>Dados Normalizados</vt:lpstr>
      <vt:lpstr>Outliers - pontos de corte</vt:lpstr>
      <vt:lpstr>Notas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Gondim Barbosa Duarte</dc:creator>
  <cp:lastModifiedBy>Antônio Marcello Peixoto de Mendonça Filho</cp:lastModifiedBy>
  <dcterms:created xsi:type="dcterms:W3CDTF">2015-06-05T18:19:34Z</dcterms:created>
  <dcterms:modified xsi:type="dcterms:W3CDTF">2026-10-26T10:09:24Z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0x010100F1079D0AA2CA0345B44F7A1DF4C7A65E</vt:lpwstr>
  </property>
</Properties>
</file>