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estaduais 2026\"/>
    </mc:Choice>
  </mc:AlternateContent>
  <xr:revisionPtr revIDLastSave="0" documentId="13_ncr:1_{C297E309-3DF0-4BF4-9C9C-3D876DD640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Brutos'!$A$1:$J$1</definedName>
    <definedName name="_xlnm._FilterDatabase" localSheetId="1" hidden="1">'Dados Normalizados'!$A$1:$L$28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3" l="1"/>
  <c r="F3" i="3"/>
  <c r="D5" i="3"/>
  <c r="D3" i="3"/>
  <c r="B5" i="3"/>
  <c r="B3" i="3"/>
  <c r="J28" i="12"/>
  <c r="H28" i="12"/>
  <c r="F28" i="12"/>
  <c r="J25" i="12"/>
  <c r="H25" i="12"/>
  <c r="F25" i="12"/>
  <c r="J27" i="12"/>
  <c r="H27" i="12"/>
  <c r="F27" i="12"/>
  <c r="J19" i="12"/>
  <c r="H19" i="12"/>
  <c r="F19" i="12"/>
  <c r="K19" i="12" s="1"/>
  <c r="J23" i="12"/>
  <c r="H23" i="12"/>
  <c r="F23" i="12"/>
  <c r="J26" i="12"/>
  <c r="H26" i="12"/>
  <c r="F26" i="12"/>
  <c r="J22" i="12"/>
  <c r="H22" i="12"/>
  <c r="F22" i="12"/>
  <c r="J20" i="12"/>
  <c r="H20" i="12"/>
  <c r="F20" i="12"/>
  <c r="J24" i="12"/>
  <c r="H24" i="12"/>
  <c r="F24" i="12"/>
  <c r="J21" i="12"/>
  <c r="H21" i="12"/>
  <c r="F21" i="12"/>
  <c r="K21" i="12" s="1"/>
  <c r="J15" i="12"/>
  <c r="H15" i="12"/>
  <c r="F15" i="12"/>
  <c r="J17" i="12"/>
  <c r="H17" i="12"/>
  <c r="F17" i="12"/>
  <c r="J12" i="12"/>
  <c r="H12" i="12"/>
  <c r="F12" i="12"/>
  <c r="J14" i="12"/>
  <c r="H14" i="12"/>
  <c r="F14" i="12"/>
  <c r="J10" i="12"/>
  <c r="H10" i="12"/>
  <c r="F10" i="12"/>
  <c r="J16" i="12"/>
  <c r="H16" i="12"/>
  <c r="F16" i="12"/>
  <c r="J18" i="12"/>
  <c r="H18" i="12"/>
  <c r="F18" i="12"/>
  <c r="J5" i="12"/>
  <c r="H5" i="12"/>
  <c r="F5" i="12"/>
  <c r="J11" i="12"/>
  <c r="H11" i="12"/>
  <c r="F11" i="12"/>
  <c r="J13" i="12"/>
  <c r="H13" i="12"/>
  <c r="F13" i="12"/>
  <c r="J6" i="12"/>
  <c r="H6" i="12"/>
  <c r="F6" i="12"/>
  <c r="J7" i="12"/>
  <c r="H7" i="12"/>
  <c r="F7" i="12"/>
  <c r="J9" i="12"/>
  <c r="H9" i="12"/>
  <c r="F9" i="12"/>
  <c r="J8" i="12"/>
  <c r="H8" i="12"/>
  <c r="F8" i="12"/>
  <c r="J2" i="12"/>
  <c r="H2" i="12"/>
  <c r="F2" i="12"/>
  <c r="J3" i="12"/>
  <c r="H3" i="12"/>
  <c r="F3" i="12"/>
  <c r="K3" i="12" s="1"/>
  <c r="J4" i="12"/>
  <c r="H4" i="12"/>
  <c r="F4" i="12"/>
  <c r="K14" i="12" l="1"/>
  <c r="K10" i="12"/>
  <c r="K11" i="12"/>
  <c r="K5" i="12"/>
  <c r="B7" i="3"/>
  <c r="B9" i="3" s="1"/>
  <c r="D7" i="3"/>
  <c r="D9" i="3" s="1"/>
  <c r="K2" i="12"/>
  <c r="K9" i="12"/>
  <c r="F7" i="3"/>
  <c r="F9" i="3" s="1"/>
  <c r="K17" i="12"/>
  <c r="K4" i="12"/>
  <c r="K22" i="12"/>
  <c r="K25" i="12"/>
  <c r="K27" i="12"/>
  <c r="K6" i="12"/>
  <c r="K16" i="12"/>
  <c r="K24" i="12"/>
  <c r="K23" i="12"/>
  <c r="K7" i="12"/>
  <c r="K15" i="12"/>
  <c r="K18" i="12"/>
  <c r="K20" i="12"/>
  <c r="K8" i="12"/>
  <c r="K26" i="12"/>
  <c r="K12" i="12"/>
  <c r="K28" i="12"/>
  <c r="K13" i="12"/>
  <c r="B11" i="3" l="1"/>
  <c r="F11" i="3"/>
  <c r="D11" i="3"/>
</calcChain>
</file>

<file path=xl/sharedStrings.xml><?xml version="1.0" encoding="utf-8"?>
<sst xmlns="http://schemas.openxmlformats.org/spreadsheetml/2006/main" count="241" uniqueCount="122">
  <si>
    <t>Região</t>
  </si>
  <si>
    <t>UF</t>
  </si>
  <si>
    <t>RO</t>
  </si>
  <si>
    <t>AC</t>
  </si>
  <si>
    <t>AM</t>
  </si>
  <si>
    <t>RR</t>
  </si>
  <si>
    <t>PA</t>
  </si>
  <si>
    <t>AP</t>
  </si>
  <si>
    <t>Amapá</t>
  </si>
  <si>
    <t>TO</t>
  </si>
  <si>
    <t>MA</t>
  </si>
  <si>
    <t>PI</t>
  </si>
  <si>
    <t>CE</t>
  </si>
  <si>
    <t>RN</t>
  </si>
  <si>
    <t>Espírito Santo</t>
  </si>
  <si>
    <t>Paraná</t>
  </si>
  <si>
    <t>PB</t>
  </si>
  <si>
    <t>Mato Grosso</t>
  </si>
  <si>
    <t>PE</t>
  </si>
  <si>
    <t>AL</t>
  </si>
  <si>
    <t>SE</t>
  </si>
  <si>
    <t>BA</t>
  </si>
  <si>
    <t>MG</t>
  </si>
  <si>
    <t>Tocantins</t>
  </si>
  <si>
    <t>ES</t>
  </si>
  <si>
    <t>RJ</t>
  </si>
  <si>
    <t>Rio de Janeiro</t>
  </si>
  <si>
    <t>SP</t>
  </si>
  <si>
    <t>São Paulo</t>
  </si>
  <si>
    <t>PR</t>
  </si>
  <si>
    <t>SC</t>
  </si>
  <si>
    <t>RS</t>
  </si>
  <si>
    <t>MS</t>
  </si>
  <si>
    <t>MT</t>
  </si>
  <si>
    <t>GO</t>
  </si>
  <si>
    <t>Goiás</t>
  </si>
  <si>
    <t>DF</t>
  </si>
  <si>
    <t>Norte</t>
  </si>
  <si>
    <t>Nordeste</t>
  </si>
  <si>
    <t>Sudeste</t>
  </si>
  <si>
    <t>Sul</t>
  </si>
  <si>
    <t>Centro-Oeste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</si>
  <si>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</si>
  <si>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</si>
  <si>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</si>
  <si>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</si>
  <si>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</si>
  <si>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</si>
  <si>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</si>
  <si>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</si>
  <si>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</si>
  <si>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</si>
  <si>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t>Receita Corrente Bruta 2024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</si>
  <si>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</si>
  <si>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</si>
  <si>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</si>
  <si>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Total de Pontos</t>
  </si>
  <si>
    <t>Posição no Ranking</t>
  </si>
  <si>
    <t>População 2025 normalizada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</si>
  <si>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</si>
  <si>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</si>
  <si>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</si>
  <si>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</si>
  <si>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</si>
  <si>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</si>
  <si>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</si>
  <si>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</si>
  <si>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</si>
  <si>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</si>
  <si>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</si>
  <si>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</si>
  <si>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</si>
  <si>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</si>
  <si>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</si>
  <si>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</si>
  <si>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</si>
  <si>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</si>
  <si>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</si>
  <si>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</si>
  <si>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</si>
  <si>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</si>
  <si>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</si>
  <si>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</si>
  <si>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</si>
  <si>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</si>
  <si>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</si>
  <si>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Índice de Vulnerabilidade Institucional dos Conselhos de Direitos de Lésbicas, Gays, Bissexuais, Travestis e Transexuais  - IVIC LGBTQIA+ 2023</t>
  </si>
  <si>
    <t>Código da UF</t>
  </si>
  <si>
    <t>Estado</t>
  </si>
  <si>
    <t>População 2025 sem outliers (teto máximo de 19.100.000 para pontuação)</t>
  </si>
  <si>
    <t>IDH 2021</t>
  </si>
  <si>
    <t>Receita Corrente Bruta per capita 2024</t>
  </si>
  <si>
    <t>Rondônia</t>
  </si>
  <si>
    <t>Acre</t>
  </si>
  <si>
    <t>Amazonas</t>
  </si>
  <si>
    <t>Roraima</t>
  </si>
  <si>
    <t>Pará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</si>
  <si>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</si>
  <si>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</si>
  <si>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</si>
  <si>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</si>
  <si>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</si>
  <si>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</si>
  <si>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</si>
  <si>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</si>
  <si>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</si>
  <si>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</si>
  <si>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Santa Catarina</t>
  </si>
  <si>
    <t>Rio Grande do Sul</t>
  </si>
  <si>
    <t>Mato Grosso do Sul</t>
  </si>
  <si>
    <t>Distrito Federal</t>
  </si>
  <si>
    <t>População 2025 (máximo de 19.100.000 para pontuação)</t>
  </si>
  <si>
    <t>IDH 2021 normalizado</t>
  </si>
  <si>
    <t>Receita per capita normalizada 2024</t>
  </si>
  <si>
    <t>Receita Correnta Bruta per capita</t>
  </si>
  <si>
    <t>O critério de outlier superior foi arredondado para 19.100.000 para fins de simplicidade, sem alterações significativas. Apenas dois estados se enquaram nessa situação (MG e SP).</t>
  </si>
  <si>
    <t xml:space="preserve">Nenhum estado se encaixou como outlier (superior ou inferior) para esse critério. </t>
  </si>
  <si>
    <t>Nenhum estado se encaixou como outlier (superior ou inferior) para esse critério</t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</si>
  <si>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Data de extração: 05/03/2026</t>
    </r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</si>
  <si>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</t>
    </r>
  </si>
  <si>
    <t xml:space="preserve">*Os estados que declararam não possuir conselho ou se recusaram a responder foram tratados como dados faltantes, não apresentando IVIC. </t>
  </si>
  <si>
    <t>*Após a padronização, os estados sem resposta para conselho ficaram com nota zero para esse quesito, evitando que fiquem sem valor para o ranking e também não os equiparando aos demais que responderam esse quesito.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</si>
</sst>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0" fontId="0" fillId="0" borderId="0" xfId="0" applyAlignment="1">
      <alignment horizontal="center" vertical="center"/>
    </xf>
    <xf numFmtId="0" fontId="2" fillId="5" borderId="0" xfId="0" applyFont="1" applyFill="1" applyAlignment="1">
      <alignment horizontal="center" wrapText="1"/>
    </xf>
  </cellXfs>
  <cellStyles count="3">
    <cellStyle name="Normal" xfId="0" builtinId="0"/>
    <cellStyle name="Normal 2" xfId="2" xr:uid="{DD31F503-EBF7-423B-9439-6C513F2CBB8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/>
  </sheetViews>
  <sheetFormatPr defaultRowHeight="14.4" x14ac:dyDescent="0.3"/>
  <cols>
    <col min="1" max="1" width="17.109375" bestFit="1" customWidth="1"/>
    <col min="2" max="2" width="8" bestFit="1" customWidth="1"/>
    <col min="3" max="3" width="19.33203125" bestFit="1" customWidth="1"/>
    <col min="4" max="4" width="13.109375" bestFit="1" customWidth="1"/>
    <col min="5" max="5" width="32.6640625" bestFit="1" customWidth="1"/>
    <col min="6" max="6" width="31.109375" bestFit="1" customWidth="1"/>
    <col min="7" max="7" width="13.109375" bestFit="1" customWidth="1"/>
    <col min="8" max="8" width="26" bestFit="1" customWidth="1"/>
    <col min="9" max="9" width="35.44140625" bestFit="1" customWidth="1"/>
    <col min="10" max="10" width="40.6640625" bestFit="1" customWidth="1"/>
  </cols>
  <sheetData>
    <row r="1" spans="1:10" s="3" customFormat="1" ht="61.2" customHeight="1" x14ac:dyDescent="0.3">
      <c r="A1" s="1" t="s">
        <v>87</v>
      </c>
      <c r="B1" s="1" t="s">
        <v>1</v>
      </c>
      <c r="C1" s="1" t="s">
        <v>88</v>
      </c>
      <c r="D1" s="1" t="s">
        <v>0</v>
      </c>
      <c r="E1" s="2" t="s">
        <v>42</v>
      </c>
      <c r="F1" s="2" t="s">
        <v>89</v>
      </c>
      <c r="G1" s="2" t="s">
        <v>90</v>
      </c>
      <c r="H1" s="2" t="s">
        <v>52</v>
      </c>
      <c r="I1" s="2" t="s">
        <v>91</v>
      </c>
      <c r="J1" s="14" t="s">
        <v>86</v>
      </c>
    </row>
    <row r="2" spans="1:10" x14ac:dyDescent="0.3">
      <c r="A2">
        <v>11</v>
      </c>
      <c r="B2" t="s">
        <v>2</v>
      </c>
      <c r="C2" t="s">
        <v>92</v>
      </c>
      <c r="D2" t="s">
        <v>37</v>
      </c>
      <c r="E2" s="4">
        <v>1751950</v>
      </c>
      <c r="F2" s="4">
        <v>1751950</v>
      </c>
      <c r="G2" s="10">
        <v>0.7</v>
      </c>
      <c r="H2" s="4">
        <v>20080693482.07</v>
      </c>
      <c r="I2" s="12">
        <v>11461.910147019036</v>
      </c>
    </row>
    <row r="3" spans="1:10" x14ac:dyDescent="0.3">
      <c r="A3">
        <v>12</v>
      </c>
      <c r="B3" t="s">
        <v>3</v>
      </c>
      <c r="C3" t="s">
        <v>93</v>
      </c>
      <c r="D3" t="s">
        <v>37</v>
      </c>
      <c r="E3" s="4">
        <v>884372</v>
      </c>
      <c r="F3" s="4">
        <v>884372</v>
      </c>
      <c r="G3" s="10">
        <v>0.71</v>
      </c>
      <c r="H3" s="4">
        <v>12847376919.67</v>
      </c>
      <c r="I3" s="12">
        <v>14527.118587732311</v>
      </c>
      <c r="J3">
        <v>0.41666666666666691</v>
      </c>
    </row>
    <row r="4" spans="1:10" x14ac:dyDescent="0.3">
      <c r="A4">
        <v>13</v>
      </c>
      <c r="B4" t="s">
        <v>4</v>
      </c>
      <c r="C4" t="s">
        <v>94</v>
      </c>
      <c r="D4" t="s">
        <v>37</v>
      </c>
      <c r="E4" s="4">
        <v>4321616</v>
      </c>
      <c r="F4" s="4">
        <v>4321616</v>
      </c>
      <c r="G4" s="10">
        <v>0.7</v>
      </c>
      <c r="H4" s="4">
        <v>36049457750.199997</v>
      </c>
      <c r="I4" s="12">
        <v>8341.6614873232593</v>
      </c>
      <c r="J4">
        <v>1</v>
      </c>
    </row>
    <row r="5" spans="1:10" x14ac:dyDescent="0.3">
      <c r="A5">
        <v>14</v>
      </c>
      <c r="B5" t="s">
        <v>5</v>
      </c>
      <c r="C5" t="s">
        <v>95</v>
      </c>
      <c r="D5" t="s">
        <v>37</v>
      </c>
      <c r="E5" s="4">
        <v>738772</v>
      </c>
      <c r="F5" s="4">
        <v>738772</v>
      </c>
      <c r="G5" s="10">
        <v>0.69899999999999995</v>
      </c>
      <c r="H5" s="4">
        <v>10158126576.620001</v>
      </c>
      <c r="I5" s="12">
        <v>13750.015670084953</v>
      </c>
      <c r="J5">
        <v>1.416666666666667</v>
      </c>
    </row>
    <row r="6" spans="1:10" x14ac:dyDescent="0.3">
      <c r="A6">
        <v>15</v>
      </c>
      <c r="B6" t="s">
        <v>6</v>
      </c>
      <c r="C6" t="s">
        <v>96</v>
      </c>
      <c r="D6" t="s">
        <v>37</v>
      </c>
      <c r="E6" s="4">
        <v>8711196</v>
      </c>
      <c r="F6" s="4">
        <v>8711196</v>
      </c>
      <c r="G6" s="10">
        <v>0.69</v>
      </c>
      <c r="H6" s="4">
        <v>56716548571.419998</v>
      </c>
      <c r="I6" s="12">
        <v>6510.764833143463</v>
      </c>
      <c r="J6">
        <v>1.333333333333333</v>
      </c>
    </row>
    <row r="7" spans="1:10" x14ac:dyDescent="0.3">
      <c r="A7">
        <v>16</v>
      </c>
      <c r="B7" t="s">
        <v>7</v>
      </c>
      <c r="C7" t="s">
        <v>8</v>
      </c>
      <c r="D7" t="s">
        <v>37</v>
      </c>
      <c r="E7" s="4">
        <v>806517</v>
      </c>
      <c r="F7" s="4">
        <v>806517</v>
      </c>
      <c r="G7" s="10">
        <v>0.68799999999999994</v>
      </c>
      <c r="H7" s="4">
        <v>12272682729.030001</v>
      </c>
      <c r="I7" s="12">
        <v>15216.892798329112</v>
      </c>
      <c r="J7">
        <v>1.055555555555556</v>
      </c>
    </row>
    <row r="8" spans="1:10" x14ac:dyDescent="0.3">
      <c r="A8">
        <v>17</v>
      </c>
      <c r="B8" t="s">
        <v>9</v>
      </c>
      <c r="C8" t="s">
        <v>23</v>
      </c>
      <c r="D8" t="s">
        <v>37</v>
      </c>
      <c r="E8" s="4">
        <v>1586859</v>
      </c>
      <c r="F8" s="4">
        <v>1586859</v>
      </c>
      <c r="G8" s="10">
        <v>0.73099999999999998</v>
      </c>
      <c r="H8" s="4">
        <v>21733836540</v>
      </c>
      <c r="I8" s="12">
        <v>13696.135913776838</v>
      </c>
      <c r="J8">
        <v>-0.63888888888888884</v>
      </c>
    </row>
    <row r="9" spans="1:10" x14ac:dyDescent="0.3">
      <c r="A9">
        <v>21</v>
      </c>
      <c r="B9" t="s">
        <v>10</v>
      </c>
      <c r="C9" t="s">
        <v>97</v>
      </c>
      <c r="D9" t="s">
        <v>38</v>
      </c>
      <c r="E9" s="4">
        <v>7018211</v>
      </c>
      <c r="F9" s="4">
        <v>7018211</v>
      </c>
      <c r="G9" s="10">
        <v>0.67600000000000005</v>
      </c>
      <c r="H9" s="4">
        <v>39353051263.410004</v>
      </c>
      <c r="I9" s="12">
        <v>5607.2767352548963</v>
      </c>
      <c r="J9">
        <v>2.4444444444444451</v>
      </c>
    </row>
    <row r="10" spans="1:10" x14ac:dyDescent="0.3">
      <c r="A10">
        <v>22</v>
      </c>
      <c r="B10" t="s">
        <v>11</v>
      </c>
      <c r="C10" t="s">
        <v>98</v>
      </c>
      <c r="D10" t="s">
        <v>38</v>
      </c>
      <c r="E10" s="4">
        <v>3384547</v>
      </c>
      <c r="F10" s="4">
        <v>3384547</v>
      </c>
      <c r="G10" s="10">
        <v>0.69</v>
      </c>
      <c r="H10" s="4">
        <v>23028969112.529999</v>
      </c>
      <c r="I10" s="12">
        <v>6804.1510762090165</v>
      </c>
      <c r="J10">
        <v>0.77777777777777779</v>
      </c>
    </row>
    <row r="11" spans="1:10" x14ac:dyDescent="0.3">
      <c r="A11">
        <v>23</v>
      </c>
      <c r="B11" t="s">
        <v>12</v>
      </c>
      <c r="C11" t="s">
        <v>99</v>
      </c>
      <c r="D11" t="s">
        <v>38</v>
      </c>
      <c r="E11" s="4">
        <v>9268836</v>
      </c>
      <c r="F11" s="4">
        <v>9268836</v>
      </c>
      <c r="G11" s="10">
        <v>0.73399999999999999</v>
      </c>
      <c r="H11" s="4">
        <v>50436587450.580002</v>
      </c>
      <c r="I11" s="12">
        <v>5441.5233423679092</v>
      </c>
    </row>
    <row r="12" spans="1:10" x14ac:dyDescent="0.3">
      <c r="A12">
        <v>24</v>
      </c>
      <c r="B12" t="s">
        <v>13</v>
      </c>
      <c r="C12" t="s">
        <v>100</v>
      </c>
      <c r="D12" t="s">
        <v>38</v>
      </c>
      <c r="E12" s="4">
        <v>3455236</v>
      </c>
      <c r="F12" s="4">
        <v>3455236</v>
      </c>
      <c r="G12" s="10">
        <v>0.72799999999999998</v>
      </c>
      <c r="H12" s="4">
        <v>23663025027.43</v>
      </c>
      <c r="I12" s="12">
        <v>6848.4540643330874</v>
      </c>
      <c r="J12">
        <v>2.75</v>
      </c>
    </row>
    <row r="13" spans="1:10" x14ac:dyDescent="0.3">
      <c r="A13">
        <v>25</v>
      </c>
      <c r="B13" t="s">
        <v>16</v>
      </c>
      <c r="C13" t="s">
        <v>101</v>
      </c>
      <c r="D13" t="s">
        <v>38</v>
      </c>
      <c r="E13" s="4">
        <v>4164468</v>
      </c>
      <c r="F13" s="4">
        <v>4164468</v>
      </c>
      <c r="G13" s="10">
        <v>0.69799999999999995</v>
      </c>
      <c r="H13" s="4">
        <v>25840291789.57</v>
      </c>
      <c r="I13" s="12">
        <v>6204.9442544810045</v>
      </c>
      <c r="J13">
        <v>2.083333333333333</v>
      </c>
    </row>
    <row r="14" spans="1:10" x14ac:dyDescent="0.3">
      <c r="A14">
        <v>26</v>
      </c>
      <c r="B14" t="s">
        <v>18</v>
      </c>
      <c r="C14" t="s">
        <v>102</v>
      </c>
      <c r="D14" t="s">
        <v>38</v>
      </c>
      <c r="E14" s="4">
        <v>9562007</v>
      </c>
      <c r="F14" s="4">
        <v>9562007</v>
      </c>
      <c r="G14" s="10">
        <v>0.71899999999999997</v>
      </c>
      <c r="H14" s="4">
        <v>59975437820.730003</v>
      </c>
      <c r="I14" s="12">
        <v>6272.264580095999</v>
      </c>
      <c r="J14">
        <v>1.444444444444444</v>
      </c>
    </row>
    <row r="15" spans="1:10" x14ac:dyDescent="0.3">
      <c r="A15">
        <v>27</v>
      </c>
      <c r="B15" t="s">
        <v>19</v>
      </c>
      <c r="C15" t="s">
        <v>103</v>
      </c>
      <c r="D15" t="s">
        <v>38</v>
      </c>
      <c r="E15" s="4">
        <v>3220848</v>
      </c>
      <c r="F15" s="4">
        <v>3220848</v>
      </c>
      <c r="G15" s="10">
        <v>0.68400000000000005</v>
      </c>
      <c r="H15" s="4">
        <v>23036659176.220001</v>
      </c>
      <c r="I15" s="12">
        <v>7152.3583777377889</v>
      </c>
      <c r="J15">
        <v>1.7222222222222221</v>
      </c>
    </row>
    <row r="16" spans="1:10" x14ac:dyDescent="0.3">
      <c r="A16">
        <v>28</v>
      </c>
      <c r="B16" t="s">
        <v>20</v>
      </c>
      <c r="C16" t="s">
        <v>104</v>
      </c>
      <c r="D16" t="s">
        <v>38</v>
      </c>
      <c r="E16" s="4">
        <v>2299425</v>
      </c>
      <c r="F16" s="4">
        <v>2299425</v>
      </c>
      <c r="G16" s="10">
        <v>0.70199999999999996</v>
      </c>
      <c r="H16" s="4">
        <v>19851084453.889999</v>
      </c>
      <c r="I16" s="12">
        <v>8633.0645504376098</v>
      </c>
      <c r="J16">
        <v>0.47222222222222221</v>
      </c>
    </row>
    <row r="17" spans="1:10" x14ac:dyDescent="0.3">
      <c r="A17">
        <v>29</v>
      </c>
      <c r="B17" t="s">
        <v>21</v>
      </c>
      <c r="C17" t="s">
        <v>105</v>
      </c>
      <c r="D17" t="s">
        <v>38</v>
      </c>
      <c r="E17" s="4">
        <v>14870907</v>
      </c>
      <c r="F17" s="4">
        <v>14870907</v>
      </c>
      <c r="G17" s="10">
        <v>0.69099999999999995</v>
      </c>
      <c r="H17" s="4">
        <v>89072097512.690002</v>
      </c>
      <c r="I17" s="12">
        <v>5989.6882895367444</v>
      </c>
      <c r="J17">
        <v>8.333333333333337E-2</v>
      </c>
    </row>
    <row r="18" spans="1:10" x14ac:dyDescent="0.3">
      <c r="A18">
        <v>31</v>
      </c>
      <c r="B18" t="s">
        <v>22</v>
      </c>
      <c r="C18" t="s">
        <v>106</v>
      </c>
      <c r="D18" t="s">
        <v>39</v>
      </c>
      <c r="E18" s="4">
        <v>21393441</v>
      </c>
      <c r="F18" s="4">
        <v>19100000</v>
      </c>
      <c r="G18" s="10">
        <v>0.77400000000000002</v>
      </c>
      <c r="H18" s="4">
        <v>150702423251.87</v>
      </c>
      <c r="I18" s="12">
        <v>7044.3283645613619</v>
      </c>
    </row>
    <row r="19" spans="1:10" x14ac:dyDescent="0.3">
      <c r="A19">
        <v>32</v>
      </c>
      <c r="B19" t="s">
        <v>24</v>
      </c>
      <c r="C19" t="s">
        <v>14</v>
      </c>
      <c r="D19" t="s">
        <v>39</v>
      </c>
      <c r="E19" s="4">
        <v>4126854</v>
      </c>
      <c r="F19" s="4">
        <v>4126854</v>
      </c>
      <c r="G19" s="10">
        <v>0.77100000000000002</v>
      </c>
      <c r="H19" s="4">
        <v>37836124096.019997</v>
      </c>
      <c r="I19" s="12">
        <v>9168.2729982742294</v>
      </c>
      <c r="J19">
        <v>1.1111111111111109</v>
      </c>
    </row>
    <row r="20" spans="1:10" x14ac:dyDescent="0.3">
      <c r="A20">
        <v>33</v>
      </c>
      <c r="B20" t="s">
        <v>25</v>
      </c>
      <c r="C20" t="s">
        <v>26</v>
      </c>
      <c r="D20" t="s">
        <v>39</v>
      </c>
      <c r="E20" s="4">
        <v>17223547</v>
      </c>
      <c r="F20" s="4">
        <v>17223547</v>
      </c>
      <c r="G20" s="10">
        <v>0.76200000000000001</v>
      </c>
      <c r="H20" s="4">
        <v>128474583408.7</v>
      </c>
      <c r="I20" s="12">
        <v>7459.2407364580595</v>
      </c>
      <c r="J20">
        <v>1.6111111111111109</v>
      </c>
    </row>
    <row r="21" spans="1:10" x14ac:dyDescent="0.3">
      <c r="A21">
        <v>35</v>
      </c>
      <c r="B21" t="s">
        <v>27</v>
      </c>
      <c r="C21" t="s">
        <v>28</v>
      </c>
      <c r="D21" t="s">
        <v>39</v>
      </c>
      <c r="E21" s="4">
        <v>46081801</v>
      </c>
      <c r="F21" s="4">
        <v>19100000</v>
      </c>
      <c r="G21" s="10">
        <v>0.80600000000000005</v>
      </c>
      <c r="H21" s="4">
        <v>369420305746.79999</v>
      </c>
      <c r="I21" s="12">
        <v>8016.6203952575552</v>
      </c>
      <c r="J21">
        <v>-2.777777777777779E-2</v>
      </c>
    </row>
    <row r="22" spans="1:10" x14ac:dyDescent="0.3">
      <c r="A22">
        <v>41</v>
      </c>
      <c r="B22" t="s">
        <v>29</v>
      </c>
      <c r="C22" t="s">
        <v>15</v>
      </c>
      <c r="D22" t="s">
        <v>40</v>
      </c>
      <c r="E22" s="4">
        <v>11890517</v>
      </c>
      <c r="F22" s="4">
        <v>11890517</v>
      </c>
      <c r="G22" s="10">
        <v>0.76900000000000002</v>
      </c>
      <c r="H22" s="4">
        <v>96094495067.320007</v>
      </c>
      <c r="I22" s="12">
        <v>8081.6078112768355</v>
      </c>
    </row>
    <row r="23" spans="1:10" x14ac:dyDescent="0.3">
      <c r="A23">
        <v>42</v>
      </c>
      <c r="B23" t="s">
        <v>30</v>
      </c>
      <c r="C23" t="s">
        <v>107</v>
      </c>
      <c r="D23" t="s">
        <v>40</v>
      </c>
      <c r="E23" s="4">
        <v>8187029</v>
      </c>
      <c r="F23" s="4">
        <v>8187029</v>
      </c>
      <c r="G23" s="10">
        <v>0.79200000000000004</v>
      </c>
      <c r="H23" s="4">
        <v>69166155992.070007</v>
      </c>
      <c r="I23" s="12">
        <v>8448.2607783690528</v>
      </c>
    </row>
    <row r="24" spans="1:10" x14ac:dyDescent="0.3">
      <c r="A24">
        <v>43</v>
      </c>
      <c r="B24" t="s">
        <v>31</v>
      </c>
      <c r="C24" t="s">
        <v>108</v>
      </c>
      <c r="D24" t="s">
        <v>40</v>
      </c>
      <c r="E24" s="4">
        <v>11233263</v>
      </c>
      <c r="F24" s="4">
        <v>11233263</v>
      </c>
      <c r="G24" s="10">
        <v>0.77100000000000002</v>
      </c>
      <c r="H24" s="4">
        <v>89629832772.259995</v>
      </c>
      <c r="I24" s="12">
        <v>7978.9668213287623</v>
      </c>
      <c r="J24">
        <v>0.69444444444444442</v>
      </c>
    </row>
    <row r="25" spans="1:10" x14ac:dyDescent="0.3">
      <c r="A25">
        <v>50</v>
      </c>
      <c r="B25" t="s">
        <v>32</v>
      </c>
      <c r="C25" t="s">
        <v>109</v>
      </c>
      <c r="D25" t="s">
        <v>41</v>
      </c>
      <c r="E25" s="4">
        <v>2924631</v>
      </c>
      <c r="F25" s="4">
        <v>2924631</v>
      </c>
      <c r="G25" s="10">
        <v>0.74199999999999999</v>
      </c>
      <c r="H25" s="4">
        <v>36457146190.559998</v>
      </c>
      <c r="I25" s="12">
        <v>12465.554181214655</v>
      </c>
      <c r="J25">
        <v>1.9722222222222221</v>
      </c>
    </row>
    <row r="26" spans="1:10" x14ac:dyDescent="0.3">
      <c r="A26">
        <v>51</v>
      </c>
      <c r="B26" t="s">
        <v>33</v>
      </c>
      <c r="C26" t="s">
        <v>17</v>
      </c>
      <c r="D26" t="s">
        <v>41</v>
      </c>
      <c r="E26" s="4">
        <v>3893659</v>
      </c>
      <c r="F26" s="4">
        <v>3893659</v>
      </c>
      <c r="G26" s="10">
        <v>0.73599999999999999</v>
      </c>
      <c r="H26" s="4">
        <v>56903647040.839996</v>
      </c>
      <c r="I26" s="12">
        <v>14614.440309446718</v>
      </c>
    </row>
    <row r="27" spans="1:10" x14ac:dyDescent="0.3">
      <c r="A27">
        <v>52</v>
      </c>
      <c r="B27" t="s">
        <v>34</v>
      </c>
      <c r="C27" t="s">
        <v>35</v>
      </c>
      <c r="D27" t="s">
        <v>41</v>
      </c>
      <c r="E27" s="4">
        <v>7423629</v>
      </c>
      <c r="F27" s="4">
        <v>7423629</v>
      </c>
      <c r="G27" s="10">
        <v>0.73699999999999999</v>
      </c>
      <c r="H27" s="4">
        <v>63697745516.370003</v>
      </c>
      <c r="I27" s="12">
        <v>8580.4052864670375</v>
      </c>
    </row>
    <row r="28" spans="1:10" x14ac:dyDescent="0.3">
      <c r="A28">
        <v>53</v>
      </c>
      <c r="B28" t="s">
        <v>36</v>
      </c>
      <c r="C28" t="s">
        <v>110</v>
      </c>
      <c r="D28" t="s">
        <v>41</v>
      </c>
      <c r="E28" s="4">
        <v>2996899</v>
      </c>
      <c r="F28" s="4">
        <v>2996899</v>
      </c>
      <c r="G28" s="10">
        <v>0.81399999999999995</v>
      </c>
      <c r="H28" s="4">
        <v>38973827050.419998</v>
      </c>
      <c r="I28" s="12">
        <v>13004.718227214196</v>
      </c>
      <c r="J28">
        <v>0.5</v>
      </c>
    </row>
  </sheetData>
  <autoFilter ref="A1:J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L28"/>
  <sheetViews>
    <sheetView workbookViewId="0"/>
  </sheetViews>
  <sheetFormatPr defaultRowHeight="14.4" x14ac:dyDescent="0.3"/>
  <cols>
    <col min="1" max="1" width="17.109375" bestFit="1" customWidth="1"/>
    <col min="2" max="2" width="8" bestFit="1" customWidth="1"/>
    <col min="3" max="3" width="19.33203125" bestFit="1" customWidth="1"/>
    <col min="4" max="4" width="13.109375" bestFit="1" customWidth="1"/>
    <col min="5" max="5" width="26.109375" bestFit="1" customWidth="1"/>
    <col min="6" max="6" width="19.33203125" bestFit="1" customWidth="1"/>
    <col min="7" max="7" width="13.109375" bestFit="1" customWidth="1"/>
    <col min="8" max="8" width="24.88671875" bestFit="1" customWidth="1"/>
    <col min="9" max="9" width="35.44140625" bestFit="1" customWidth="1"/>
    <col min="10" max="10" width="21.44140625" bestFit="1" customWidth="1"/>
    <col min="11" max="11" width="19.44140625" bestFit="1" customWidth="1"/>
    <col min="12" max="12" width="22.6640625" bestFit="1" customWidth="1"/>
  </cols>
  <sheetData>
    <row r="1" spans="1:12" s="13" customFormat="1" ht="28.8" x14ac:dyDescent="0.3">
      <c r="A1" s="1" t="s">
        <v>87</v>
      </c>
      <c r="B1" s="1" t="s">
        <v>1</v>
      </c>
      <c r="C1" s="1" t="s">
        <v>88</v>
      </c>
      <c r="D1" s="1" t="s">
        <v>0</v>
      </c>
      <c r="E1" s="2" t="s">
        <v>111</v>
      </c>
      <c r="F1" s="2" t="s">
        <v>58</v>
      </c>
      <c r="G1" s="2" t="s">
        <v>90</v>
      </c>
      <c r="H1" s="2" t="s">
        <v>112</v>
      </c>
      <c r="I1" s="2" t="s">
        <v>91</v>
      </c>
      <c r="J1" s="2" t="s">
        <v>113</v>
      </c>
      <c r="K1" s="2" t="s">
        <v>56</v>
      </c>
      <c r="L1" s="2" t="s">
        <v>57</v>
      </c>
    </row>
    <row r="2" spans="1:12" x14ac:dyDescent="0.3">
      <c r="A2">
        <v>29</v>
      </c>
      <c r="B2" t="s">
        <v>21</v>
      </c>
      <c r="C2" t="s">
        <v>105</v>
      </c>
      <c r="D2" t="s">
        <v>38</v>
      </c>
      <c r="E2" s="4">
        <v>14870907</v>
      </c>
      <c r="F2" s="8">
        <f t="shared" ref="F2:F28" si="0">(E2 - MIN($E$2:$E$28))/(MAX($E$2:$E$28) - MIN($E$2:$E$28))</f>
        <v>0.76967264934567559</v>
      </c>
      <c r="G2">
        <v>0.69099999999999995</v>
      </c>
      <c r="H2" s="8">
        <f t="shared" ref="H2:H28" si="1">(G2 - MIN($G$2:$G$28))/(MAX($G$2:$G$28) - MIN($G$2:$G$28))</f>
        <v>0.10869565217391242</v>
      </c>
      <c r="I2" s="12">
        <v>5989.6882895367444</v>
      </c>
      <c r="J2" s="8">
        <f t="shared" ref="J2:J28" si="2">(I2 - MIN($I$2:$I$28))/(MAX($I$2:$I$28) - MIN($I$2:$I$28))</f>
        <v>5.6076136010854705E-2</v>
      </c>
      <c r="K2" s="8">
        <f t="shared" ref="K2:K28" si="3">F2-H2-J2</f>
        <v>0.60490086116090847</v>
      </c>
      <c r="L2" t="s">
        <v>59</v>
      </c>
    </row>
    <row r="3" spans="1:12" x14ac:dyDescent="0.3">
      <c r="A3">
        <v>21</v>
      </c>
      <c r="B3" t="s">
        <v>10</v>
      </c>
      <c r="C3" t="s">
        <v>97</v>
      </c>
      <c r="D3" t="s">
        <v>38</v>
      </c>
      <c r="E3" s="4">
        <v>7018211</v>
      </c>
      <c r="F3" s="8">
        <f t="shared" si="0"/>
        <v>0.3419945005856907</v>
      </c>
      <c r="G3">
        <v>0.67600000000000005</v>
      </c>
      <c r="H3" s="8">
        <f t="shared" si="1"/>
        <v>0</v>
      </c>
      <c r="I3" s="12">
        <v>5607.2767352548963</v>
      </c>
      <c r="J3" s="8">
        <f t="shared" si="2"/>
        <v>1.6956227959845298E-2</v>
      </c>
      <c r="K3" s="8">
        <f t="shared" si="3"/>
        <v>0.32503827262584539</v>
      </c>
      <c r="L3" t="s">
        <v>60</v>
      </c>
    </row>
    <row r="4" spans="1:12" x14ac:dyDescent="0.3">
      <c r="A4">
        <v>15</v>
      </c>
      <c r="B4" t="s">
        <v>6</v>
      </c>
      <c r="C4" t="s">
        <v>96</v>
      </c>
      <c r="D4" t="s">
        <v>37</v>
      </c>
      <c r="E4" s="4">
        <v>8711196</v>
      </c>
      <c r="F4" s="8">
        <f t="shared" si="0"/>
        <v>0.43419884552383969</v>
      </c>
      <c r="G4">
        <v>0.69</v>
      </c>
      <c r="H4" s="8">
        <f t="shared" si="1"/>
        <v>0.10144927536231819</v>
      </c>
      <c r="I4" s="12">
        <v>6510.764833143463</v>
      </c>
      <c r="J4" s="8">
        <f t="shared" si="2"/>
        <v>0.10938118457748011</v>
      </c>
      <c r="K4" s="8">
        <f t="shared" si="3"/>
        <v>0.2233683855840414</v>
      </c>
      <c r="L4" t="s">
        <v>61</v>
      </c>
    </row>
    <row r="5" spans="1:12" x14ac:dyDescent="0.3">
      <c r="A5">
        <v>31</v>
      </c>
      <c r="B5" t="s">
        <v>22</v>
      </c>
      <c r="C5" t="s">
        <v>106</v>
      </c>
      <c r="D5" t="s">
        <v>39</v>
      </c>
      <c r="E5" s="4">
        <v>19100000</v>
      </c>
      <c r="F5" s="8">
        <f t="shared" si="0"/>
        <v>1</v>
      </c>
      <c r="G5">
        <v>0.77400000000000002</v>
      </c>
      <c r="H5" s="8">
        <f t="shared" si="1"/>
        <v>0.71014492753623226</v>
      </c>
      <c r="I5" s="12">
        <v>7044.3283645613619</v>
      </c>
      <c r="J5" s="8">
        <f t="shared" si="2"/>
        <v>0.16396362607205933</v>
      </c>
      <c r="K5" s="8">
        <f t="shared" si="3"/>
        <v>0.12589144639170841</v>
      </c>
      <c r="L5" t="s">
        <v>62</v>
      </c>
    </row>
    <row r="6" spans="1:12" x14ac:dyDescent="0.3">
      <c r="A6">
        <v>26</v>
      </c>
      <c r="B6" t="s">
        <v>18</v>
      </c>
      <c r="C6" t="s">
        <v>102</v>
      </c>
      <c r="D6" t="s">
        <v>38</v>
      </c>
      <c r="E6" s="4">
        <v>9562007</v>
      </c>
      <c r="F6" s="8">
        <f t="shared" si="0"/>
        <v>0.48053621468019458</v>
      </c>
      <c r="G6">
        <v>0.71899999999999997</v>
      </c>
      <c r="H6" s="8">
        <f t="shared" si="1"/>
        <v>0.31159420289855044</v>
      </c>
      <c r="I6" s="12">
        <v>6272.264580095999</v>
      </c>
      <c r="J6" s="8">
        <f t="shared" si="2"/>
        <v>8.4983103858185971E-2</v>
      </c>
      <c r="K6" s="8">
        <f t="shared" si="3"/>
        <v>8.395890792345817E-2</v>
      </c>
      <c r="L6" t="s">
        <v>63</v>
      </c>
    </row>
    <row r="7" spans="1:12" x14ac:dyDescent="0.3">
      <c r="A7">
        <v>33</v>
      </c>
      <c r="B7" t="s">
        <v>25</v>
      </c>
      <c r="C7" t="s">
        <v>26</v>
      </c>
      <c r="D7" t="s">
        <v>39</v>
      </c>
      <c r="E7" s="4">
        <v>17223547</v>
      </c>
      <c r="F7" s="8">
        <f t="shared" si="0"/>
        <v>0.89780351292408112</v>
      </c>
      <c r="G7">
        <v>0.76200000000000001</v>
      </c>
      <c r="H7" s="8">
        <f t="shared" si="1"/>
        <v>0.62318840579710166</v>
      </c>
      <c r="I7" s="12">
        <v>7459.2407364580595</v>
      </c>
      <c r="J7" s="8">
        <f t="shared" si="2"/>
        <v>0.20640830028779203</v>
      </c>
      <c r="K7" s="8">
        <f t="shared" si="3"/>
        <v>6.8206806839187423E-2</v>
      </c>
      <c r="L7" t="s">
        <v>64</v>
      </c>
    </row>
    <row r="8" spans="1:12" x14ac:dyDescent="0.3">
      <c r="A8">
        <v>23</v>
      </c>
      <c r="B8" t="s">
        <v>12</v>
      </c>
      <c r="C8" t="s">
        <v>99</v>
      </c>
      <c r="D8" t="s">
        <v>38</v>
      </c>
      <c r="E8" s="4">
        <v>9268836</v>
      </c>
      <c r="F8" s="8">
        <f t="shared" si="0"/>
        <v>0.46456936322559689</v>
      </c>
      <c r="G8">
        <v>0.73399999999999999</v>
      </c>
      <c r="H8" s="8">
        <f t="shared" si="1"/>
        <v>0.42028985507246364</v>
      </c>
      <c r="I8" s="12">
        <v>5441.5233423679092</v>
      </c>
      <c r="J8" s="8">
        <f t="shared" si="2"/>
        <v>0</v>
      </c>
      <c r="K8" s="8">
        <f t="shared" si="3"/>
        <v>4.4279508153133251E-2</v>
      </c>
      <c r="L8" t="s">
        <v>65</v>
      </c>
    </row>
    <row r="9" spans="1:12" x14ac:dyDescent="0.3">
      <c r="A9">
        <v>25</v>
      </c>
      <c r="B9" t="s">
        <v>16</v>
      </c>
      <c r="C9" t="s">
        <v>101</v>
      </c>
      <c r="D9" t="s">
        <v>38</v>
      </c>
      <c r="E9" s="4">
        <v>4164468</v>
      </c>
      <c r="F9" s="8">
        <f t="shared" si="0"/>
        <v>0.18657227065640708</v>
      </c>
      <c r="G9">
        <v>0.69799999999999995</v>
      </c>
      <c r="H9" s="8">
        <f t="shared" si="1"/>
        <v>0.15942028985507192</v>
      </c>
      <c r="I9" s="12">
        <v>6204.9442544810045</v>
      </c>
      <c r="J9" s="8">
        <f t="shared" si="2"/>
        <v>7.8096374316322839E-2</v>
      </c>
      <c r="K9" s="8">
        <f t="shared" si="3"/>
        <v>-5.0944393514987682E-2</v>
      </c>
      <c r="L9" t="s">
        <v>66</v>
      </c>
    </row>
    <row r="10" spans="1:12" x14ac:dyDescent="0.3">
      <c r="A10">
        <v>22</v>
      </c>
      <c r="B10" t="s">
        <v>11</v>
      </c>
      <c r="C10" t="s">
        <v>98</v>
      </c>
      <c r="D10" t="s">
        <v>38</v>
      </c>
      <c r="E10" s="4">
        <v>3384547</v>
      </c>
      <c r="F10" s="8">
        <f t="shared" si="0"/>
        <v>0.14409575437982688</v>
      </c>
      <c r="G10">
        <v>0.69</v>
      </c>
      <c r="H10" s="8">
        <f t="shared" si="1"/>
        <v>0.10144927536231819</v>
      </c>
      <c r="I10" s="12">
        <v>6804.1510762090165</v>
      </c>
      <c r="J10" s="8">
        <f t="shared" si="2"/>
        <v>0.13939398812288895</v>
      </c>
      <c r="K10" s="8">
        <f t="shared" si="3"/>
        <v>-9.6747509105380256E-2</v>
      </c>
      <c r="L10" t="s">
        <v>67</v>
      </c>
    </row>
    <row r="11" spans="1:12" x14ac:dyDescent="0.3">
      <c r="A11">
        <v>27</v>
      </c>
      <c r="B11" t="s">
        <v>19</v>
      </c>
      <c r="C11" t="s">
        <v>103</v>
      </c>
      <c r="D11" t="s">
        <v>38</v>
      </c>
      <c r="E11" s="4">
        <v>3220848</v>
      </c>
      <c r="F11" s="8">
        <f t="shared" si="0"/>
        <v>0.13518028314881772</v>
      </c>
      <c r="G11">
        <v>0.68400000000000005</v>
      </c>
      <c r="H11" s="8">
        <f t="shared" si="1"/>
        <v>5.7971014492753714E-2</v>
      </c>
      <c r="I11" s="12">
        <v>7152.3583777377889</v>
      </c>
      <c r="J11" s="8">
        <f t="shared" si="2"/>
        <v>0.17501487213115824</v>
      </c>
      <c r="K11" s="8">
        <f t="shared" si="3"/>
        <v>-9.7805603475094233E-2</v>
      </c>
      <c r="L11" t="s">
        <v>68</v>
      </c>
    </row>
    <row r="12" spans="1:12" x14ac:dyDescent="0.3">
      <c r="A12">
        <v>35</v>
      </c>
      <c r="B12" t="s">
        <v>27</v>
      </c>
      <c r="C12" t="s">
        <v>28</v>
      </c>
      <c r="D12" t="s">
        <v>39</v>
      </c>
      <c r="E12" s="4">
        <v>19100000</v>
      </c>
      <c r="F12" s="8">
        <f t="shared" si="0"/>
        <v>1</v>
      </c>
      <c r="G12">
        <v>0.80600000000000005</v>
      </c>
      <c r="H12" s="8">
        <f t="shared" si="1"/>
        <v>0.94202898550724712</v>
      </c>
      <c r="I12" s="12">
        <v>8016.6203952575552</v>
      </c>
      <c r="J12" s="8">
        <f t="shared" si="2"/>
        <v>0.26342708216714034</v>
      </c>
      <c r="K12" s="8">
        <f t="shared" si="3"/>
        <v>-0.20545606767438745</v>
      </c>
      <c r="L12" t="s">
        <v>69</v>
      </c>
    </row>
    <row r="13" spans="1:12" x14ac:dyDescent="0.3">
      <c r="A13">
        <v>13</v>
      </c>
      <c r="B13" t="s">
        <v>4</v>
      </c>
      <c r="C13" t="s">
        <v>94</v>
      </c>
      <c r="D13" t="s">
        <v>37</v>
      </c>
      <c r="E13" s="4">
        <v>4321616</v>
      </c>
      <c r="F13" s="8">
        <f t="shared" si="0"/>
        <v>0.19513095747190765</v>
      </c>
      <c r="G13">
        <v>0.7</v>
      </c>
      <c r="H13" s="8">
        <f t="shared" si="1"/>
        <v>0.17391304347826034</v>
      </c>
      <c r="I13" s="12">
        <v>8341.6614873232593</v>
      </c>
      <c r="J13" s="8">
        <f t="shared" si="2"/>
        <v>0.29667811104436481</v>
      </c>
      <c r="K13" s="8">
        <f t="shared" si="3"/>
        <v>-0.2754601970507175</v>
      </c>
      <c r="L13" t="s">
        <v>70</v>
      </c>
    </row>
    <row r="14" spans="1:12" x14ac:dyDescent="0.3">
      <c r="A14">
        <v>41</v>
      </c>
      <c r="B14" t="s">
        <v>29</v>
      </c>
      <c r="C14" t="s">
        <v>15</v>
      </c>
      <c r="D14" t="s">
        <v>40</v>
      </c>
      <c r="E14" s="4">
        <v>11890517</v>
      </c>
      <c r="F14" s="8">
        <f t="shared" si="0"/>
        <v>0.60735289600455922</v>
      </c>
      <c r="G14">
        <v>0.76900000000000002</v>
      </c>
      <c r="H14" s="8">
        <f t="shared" si="1"/>
        <v>0.6739130434782612</v>
      </c>
      <c r="I14" s="12">
        <v>8081.6078112768355</v>
      </c>
      <c r="J14" s="8">
        <f t="shared" si="2"/>
        <v>0.27007515990088266</v>
      </c>
      <c r="K14" s="8">
        <f t="shared" si="3"/>
        <v>-0.33663530737458464</v>
      </c>
      <c r="L14" t="s">
        <v>71</v>
      </c>
    </row>
    <row r="15" spans="1:12" x14ac:dyDescent="0.3">
      <c r="A15">
        <v>24</v>
      </c>
      <c r="B15" t="s">
        <v>13</v>
      </c>
      <c r="C15" t="s">
        <v>100</v>
      </c>
      <c r="D15" t="s">
        <v>38</v>
      </c>
      <c r="E15" s="4">
        <v>3455236</v>
      </c>
      <c r="F15" s="8">
        <f t="shared" si="0"/>
        <v>0.14794566027936693</v>
      </c>
      <c r="G15">
        <v>0.72799999999999998</v>
      </c>
      <c r="H15" s="8">
        <f t="shared" si="1"/>
        <v>0.37681159420289834</v>
      </c>
      <c r="I15" s="12">
        <v>6848.4540643330874</v>
      </c>
      <c r="J15" s="8">
        <f t="shared" si="2"/>
        <v>0.1439260918273739</v>
      </c>
      <c r="K15" s="8">
        <f t="shared" si="3"/>
        <v>-0.37279202575090531</v>
      </c>
      <c r="L15" t="s">
        <v>72</v>
      </c>
    </row>
    <row r="16" spans="1:12" x14ac:dyDescent="0.3">
      <c r="A16">
        <v>43</v>
      </c>
      <c r="B16" t="s">
        <v>31</v>
      </c>
      <c r="C16" t="s">
        <v>108</v>
      </c>
      <c r="D16" t="s">
        <v>40</v>
      </c>
      <c r="E16" s="4">
        <v>11233263</v>
      </c>
      <c r="F16" s="8">
        <f t="shared" si="0"/>
        <v>0.57155714203864794</v>
      </c>
      <c r="G16">
        <v>0.77100000000000002</v>
      </c>
      <c r="H16" s="8">
        <f t="shared" si="1"/>
        <v>0.68840579710144956</v>
      </c>
      <c r="I16" s="12">
        <v>7978.9668213287623</v>
      </c>
      <c r="J16" s="8">
        <f t="shared" si="2"/>
        <v>0.25957519972950716</v>
      </c>
      <c r="K16" s="8">
        <f t="shared" si="3"/>
        <v>-0.37642385479230878</v>
      </c>
      <c r="L16" t="s">
        <v>73</v>
      </c>
    </row>
    <row r="17" spans="1:12" x14ac:dyDescent="0.3">
      <c r="A17">
        <v>52</v>
      </c>
      <c r="B17" t="s">
        <v>34</v>
      </c>
      <c r="C17" t="s">
        <v>35</v>
      </c>
      <c r="D17" t="s">
        <v>41</v>
      </c>
      <c r="E17" s="4">
        <v>7423629</v>
      </c>
      <c r="F17" s="8">
        <f t="shared" si="0"/>
        <v>0.36407461418157872</v>
      </c>
      <c r="G17">
        <v>0.73699999999999999</v>
      </c>
      <c r="H17" s="8">
        <f t="shared" si="1"/>
        <v>0.44202898550724629</v>
      </c>
      <c r="I17" s="12">
        <v>8580.4052864670375</v>
      </c>
      <c r="J17" s="8">
        <f t="shared" si="2"/>
        <v>0.32110110602366843</v>
      </c>
      <c r="K17" s="8">
        <f t="shared" si="3"/>
        <v>-0.399055477349336</v>
      </c>
      <c r="L17" t="s">
        <v>74</v>
      </c>
    </row>
    <row r="18" spans="1:12" x14ac:dyDescent="0.3">
      <c r="A18">
        <v>28</v>
      </c>
      <c r="B18" t="s">
        <v>20</v>
      </c>
      <c r="C18" t="s">
        <v>104</v>
      </c>
      <c r="D18" t="s">
        <v>38</v>
      </c>
      <c r="E18" s="4">
        <v>2299425</v>
      </c>
      <c r="F18" s="8">
        <f t="shared" si="0"/>
        <v>8.4997201712216627E-2</v>
      </c>
      <c r="G18">
        <v>0.70199999999999996</v>
      </c>
      <c r="H18" s="8">
        <f t="shared" si="1"/>
        <v>0.18840579710144878</v>
      </c>
      <c r="I18" s="12">
        <v>8633.0645504376098</v>
      </c>
      <c r="J18" s="8">
        <f t="shared" si="2"/>
        <v>0.32648803939818755</v>
      </c>
      <c r="K18" s="8">
        <f t="shared" si="3"/>
        <v>-0.42989663478741968</v>
      </c>
      <c r="L18" t="s">
        <v>75</v>
      </c>
    </row>
    <row r="19" spans="1:12" x14ac:dyDescent="0.3">
      <c r="A19">
        <v>11</v>
      </c>
      <c r="B19" t="s">
        <v>2</v>
      </c>
      <c r="C19" t="s">
        <v>92</v>
      </c>
      <c r="D19" t="s">
        <v>37</v>
      </c>
      <c r="E19" s="4">
        <v>1751950</v>
      </c>
      <c r="F19" s="8">
        <f t="shared" si="0"/>
        <v>5.5180296219838894E-2</v>
      </c>
      <c r="G19">
        <v>0.7</v>
      </c>
      <c r="H19" s="8">
        <f t="shared" si="1"/>
        <v>0.17391304347826034</v>
      </c>
      <c r="I19" s="12">
        <v>11461.910147019036</v>
      </c>
      <c r="J19" s="8">
        <f t="shared" si="2"/>
        <v>0.61587307075946707</v>
      </c>
      <c r="K19" s="8">
        <f t="shared" si="3"/>
        <v>-0.73460581801788849</v>
      </c>
      <c r="L19" t="s">
        <v>76</v>
      </c>
    </row>
    <row r="20" spans="1:12" x14ac:dyDescent="0.3">
      <c r="A20">
        <v>42</v>
      </c>
      <c r="B20" t="s">
        <v>30</v>
      </c>
      <c r="C20" t="s">
        <v>107</v>
      </c>
      <c r="D20" t="s">
        <v>40</v>
      </c>
      <c r="E20" s="4">
        <v>8187029</v>
      </c>
      <c r="F20" s="8">
        <f t="shared" si="0"/>
        <v>0.40565135403797609</v>
      </c>
      <c r="G20">
        <v>0.79200000000000004</v>
      </c>
      <c r="H20" s="8">
        <f t="shared" si="1"/>
        <v>0.84057971014492805</v>
      </c>
      <c r="I20" s="12">
        <v>8448.2607783690528</v>
      </c>
      <c r="J20" s="8">
        <f t="shared" si="2"/>
        <v>0.30758299719992466</v>
      </c>
      <c r="K20" s="8">
        <f t="shared" si="3"/>
        <v>-0.74251135330687656</v>
      </c>
      <c r="L20" t="s">
        <v>77</v>
      </c>
    </row>
    <row r="21" spans="1:12" x14ac:dyDescent="0.3">
      <c r="A21">
        <v>32</v>
      </c>
      <c r="B21" t="s">
        <v>24</v>
      </c>
      <c r="C21" t="s">
        <v>14</v>
      </c>
      <c r="D21" t="s">
        <v>39</v>
      </c>
      <c r="E21" s="4">
        <v>4126854</v>
      </c>
      <c r="F21" s="8">
        <f t="shared" si="0"/>
        <v>0.18452371486264427</v>
      </c>
      <c r="G21">
        <v>0.77100000000000002</v>
      </c>
      <c r="H21" s="8">
        <f t="shared" si="1"/>
        <v>0.68840579710144956</v>
      </c>
      <c r="I21" s="12">
        <v>9168.2729982742294</v>
      </c>
      <c r="J21" s="8">
        <f t="shared" si="2"/>
        <v>0.38123875242727306</v>
      </c>
      <c r="K21" s="8">
        <f t="shared" si="3"/>
        <v>-0.88512083466607838</v>
      </c>
      <c r="L21" t="s">
        <v>78</v>
      </c>
    </row>
    <row r="22" spans="1:12" x14ac:dyDescent="0.3">
      <c r="A22">
        <v>14</v>
      </c>
      <c r="B22" t="s">
        <v>5</v>
      </c>
      <c r="C22" t="s">
        <v>95</v>
      </c>
      <c r="D22" t="s">
        <v>37</v>
      </c>
      <c r="E22" s="4">
        <v>738772</v>
      </c>
      <c r="F22" s="8">
        <f t="shared" si="0"/>
        <v>0</v>
      </c>
      <c r="G22">
        <v>0.69899999999999995</v>
      </c>
      <c r="H22" s="8">
        <f t="shared" si="1"/>
        <v>0.16666666666666613</v>
      </c>
      <c r="I22" s="12">
        <v>13750.015670084953</v>
      </c>
      <c r="J22" s="8">
        <f t="shared" si="2"/>
        <v>0.84994151526931494</v>
      </c>
      <c r="K22" s="8">
        <f t="shared" si="3"/>
        <v>-1.0166081819359811</v>
      </c>
      <c r="L22" t="s">
        <v>79</v>
      </c>
    </row>
    <row r="23" spans="1:12" x14ac:dyDescent="0.3">
      <c r="A23">
        <v>50</v>
      </c>
      <c r="B23" t="s">
        <v>32</v>
      </c>
      <c r="C23" t="s">
        <v>109</v>
      </c>
      <c r="D23" t="s">
        <v>41</v>
      </c>
      <c r="E23" s="4">
        <v>2924631</v>
      </c>
      <c r="F23" s="8">
        <f t="shared" si="0"/>
        <v>0.119047538650465</v>
      </c>
      <c r="G23">
        <v>0.74199999999999999</v>
      </c>
      <c r="H23" s="8">
        <f t="shared" si="1"/>
        <v>0.47826086956521735</v>
      </c>
      <c r="I23" s="12">
        <v>12465.554181214655</v>
      </c>
      <c r="J23" s="8">
        <f t="shared" si="2"/>
        <v>0.71854377172039874</v>
      </c>
      <c r="K23" s="8">
        <f t="shared" si="3"/>
        <v>-1.0777571026351511</v>
      </c>
      <c r="L23" t="s">
        <v>80</v>
      </c>
    </row>
    <row r="24" spans="1:12" x14ac:dyDescent="0.3">
      <c r="A24">
        <v>16</v>
      </c>
      <c r="B24" t="s">
        <v>7</v>
      </c>
      <c r="C24" t="s">
        <v>8</v>
      </c>
      <c r="D24" t="s">
        <v>37</v>
      </c>
      <c r="E24" s="4">
        <v>806517</v>
      </c>
      <c r="F24" s="8">
        <f t="shared" si="0"/>
        <v>3.6895680397847027E-3</v>
      </c>
      <c r="G24">
        <v>0.68799999999999994</v>
      </c>
      <c r="H24" s="8">
        <f t="shared" si="1"/>
        <v>8.6956521739129766E-2</v>
      </c>
      <c r="I24" s="12">
        <v>15216.892798329112</v>
      </c>
      <c r="J24" s="8">
        <f t="shared" si="2"/>
        <v>1</v>
      </c>
      <c r="K24" s="8">
        <f t="shared" si="3"/>
        <v>-1.0832669536993451</v>
      </c>
      <c r="L24" t="s">
        <v>81</v>
      </c>
    </row>
    <row r="25" spans="1:12" x14ac:dyDescent="0.3">
      <c r="A25">
        <v>12</v>
      </c>
      <c r="B25" t="s">
        <v>3</v>
      </c>
      <c r="C25" t="s">
        <v>93</v>
      </c>
      <c r="D25" t="s">
        <v>37</v>
      </c>
      <c r="E25" s="4">
        <v>884372</v>
      </c>
      <c r="F25" s="8">
        <f t="shared" si="0"/>
        <v>7.9297528465960988E-3</v>
      </c>
      <c r="G25">
        <v>0.71</v>
      </c>
      <c r="H25" s="8">
        <f t="shared" si="1"/>
        <v>0.24637681159420249</v>
      </c>
      <c r="I25" s="12">
        <v>14527.118587732311</v>
      </c>
      <c r="J25" s="8">
        <f t="shared" si="2"/>
        <v>0.92943753034560106</v>
      </c>
      <c r="K25" s="8">
        <f t="shared" si="3"/>
        <v>-1.1678845890932075</v>
      </c>
      <c r="L25" t="s">
        <v>82</v>
      </c>
    </row>
    <row r="26" spans="1:12" x14ac:dyDescent="0.3">
      <c r="A26">
        <v>17</v>
      </c>
      <c r="B26" t="s">
        <v>9</v>
      </c>
      <c r="C26" t="s">
        <v>23</v>
      </c>
      <c r="D26" t="s">
        <v>37</v>
      </c>
      <c r="E26" s="4">
        <v>1586859</v>
      </c>
      <c r="F26" s="8">
        <f t="shared" si="0"/>
        <v>4.6189013066010615E-2</v>
      </c>
      <c r="G26">
        <v>0.73099999999999998</v>
      </c>
      <c r="H26" s="8">
        <f t="shared" si="1"/>
        <v>0.39855072463768099</v>
      </c>
      <c r="I26" s="12">
        <v>13696.135913776838</v>
      </c>
      <c r="J26" s="8">
        <f t="shared" si="2"/>
        <v>0.84442972806261674</v>
      </c>
      <c r="K26" s="8">
        <f t="shared" si="3"/>
        <v>-1.1967914396342871</v>
      </c>
      <c r="L26" t="s">
        <v>83</v>
      </c>
    </row>
    <row r="27" spans="1:12" x14ac:dyDescent="0.3">
      <c r="A27">
        <v>51</v>
      </c>
      <c r="B27" t="s">
        <v>33</v>
      </c>
      <c r="C27" t="s">
        <v>17</v>
      </c>
      <c r="D27" t="s">
        <v>41</v>
      </c>
      <c r="E27" s="4">
        <v>3893659</v>
      </c>
      <c r="F27" s="8">
        <f t="shared" si="0"/>
        <v>0.17182331159985595</v>
      </c>
      <c r="G27">
        <v>0.73599999999999999</v>
      </c>
      <c r="H27" s="8">
        <f t="shared" si="1"/>
        <v>0.43478260869565205</v>
      </c>
      <c r="I27" s="12">
        <v>14614.440309446718</v>
      </c>
      <c r="J27" s="8">
        <f t="shared" si="2"/>
        <v>0.93837036118210271</v>
      </c>
      <c r="K27" s="8">
        <f t="shared" si="3"/>
        <v>-1.2013296582778987</v>
      </c>
      <c r="L27" t="s">
        <v>84</v>
      </c>
    </row>
    <row r="28" spans="1:12" x14ac:dyDescent="0.3">
      <c r="A28">
        <v>53</v>
      </c>
      <c r="B28" t="s">
        <v>36</v>
      </c>
      <c r="C28" t="s">
        <v>110</v>
      </c>
      <c r="D28" t="s">
        <v>41</v>
      </c>
      <c r="E28" s="4">
        <v>2996899</v>
      </c>
      <c r="F28" s="8">
        <f t="shared" si="0"/>
        <v>0.12298344097682355</v>
      </c>
      <c r="G28">
        <v>0.81399999999999995</v>
      </c>
      <c r="H28" s="8">
        <f t="shared" si="1"/>
        <v>1</v>
      </c>
      <c r="I28" s="12">
        <v>13004.718227214196</v>
      </c>
      <c r="J28" s="8">
        <f t="shared" si="2"/>
        <v>0.77369913422905046</v>
      </c>
      <c r="K28" s="8">
        <f t="shared" si="3"/>
        <v>-1.6507156932522269</v>
      </c>
      <c r="L28" t="s">
        <v>85</v>
      </c>
    </row>
  </sheetData>
  <autoFilter ref="A1:L28" xr:uid="{AAA0A213-9B32-4272-9B5A-4D88701684C3}">
    <sortState xmlns:xlrd2="http://schemas.microsoft.com/office/spreadsheetml/2017/richdata2" ref="A2:L28">
      <sortCondition descending="1" ref="K1:K28"/>
    </sortState>
  </autoFilter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F14"/>
  <sheetViews>
    <sheetView workbookViewId="0"/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</cols>
  <sheetData>
    <row r="1" spans="2:6" x14ac:dyDescent="0.3">
      <c r="B1" s="5" t="s">
        <v>48</v>
      </c>
      <c r="D1" s="5" t="s">
        <v>49</v>
      </c>
      <c r="F1" s="5" t="s">
        <v>114</v>
      </c>
    </row>
    <row r="2" spans="2:6" x14ac:dyDescent="0.3">
      <c r="B2" s="6" t="s">
        <v>43</v>
      </c>
      <c r="D2" s="6" t="s">
        <v>43</v>
      </c>
      <c r="F2" s="6" t="s">
        <v>43</v>
      </c>
    </row>
    <row r="3" spans="2:6" x14ac:dyDescent="0.3">
      <c r="B3" s="7">
        <f>_xlfn.QUARTILE.INC('Dados Brutos'!E2:E28,1)</f>
        <v>2960765</v>
      </c>
      <c r="D3" s="10">
        <f>_xlfn.QUARTILE.INC('Dados Brutos'!G2:G28,1)</f>
        <v>0.6984999999999999</v>
      </c>
      <c r="F3" s="7">
        <f>_xlfn.QUARTILE.INC('Dados Brutos'!I2:I28,1)</f>
        <v>6826.302570271052</v>
      </c>
    </row>
    <row r="4" spans="2:6" x14ac:dyDescent="0.3">
      <c r="B4" s="6" t="s">
        <v>44</v>
      </c>
      <c r="D4" s="6" t="s">
        <v>44</v>
      </c>
      <c r="F4" s="6" t="s">
        <v>44</v>
      </c>
    </row>
    <row r="5" spans="2:6" x14ac:dyDescent="0.3">
      <c r="B5" s="7">
        <f>_xlfn.QUARTILE.INC('Dados Brutos'!E2:E28,3)</f>
        <v>9415421.5</v>
      </c>
      <c r="D5" s="10">
        <f>_xlfn.QUARTILE.INC('Dados Brutos'!G2:G28,3)</f>
        <v>0.76550000000000007</v>
      </c>
      <c r="F5" s="7">
        <f>_xlfn.QUARTILE.INC('Dados Brutos'!I2:I28,3)</f>
        <v>11963.732164116846</v>
      </c>
    </row>
    <row r="6" spans="2:6" x14ac:dyDescent="0.3">
      <c r="B6" s="6" t="s">
        <v>45</v>
      </c>
      <c r="D6" s="6" t="s">
        <v>45</v>
      </c>
      <c r="F6" s="6" t="s">
        <v>45</v>
      </c>
    </row>
    <row r="7" spans="2:6" x14ac:dyDescent="0.3">
      <c r="B7" s="7">
        <f>B5-B3</f>
        <v>6454656.5</v>
      </c>
      <c r="D7" s="10">
        <f>D5-D3</f>
        <v>6.7000000000000171E-2</v>
      </c>
      <c r="F7" s="7">
        <f>F5-F3</f>
        <v>5137.4295938457935</v>
      </c>
    </row>
    <row r="8" spans="2:6" x14ac:dyDescent="0.3">
      <c r="B8" s="6" t="s">
        <v>46</v>
      </c>
      <c r="D8" s="6" t="s">
        <v>46</v>
      </c>
      <c r="F8" s="6" t="s">
        <v>46</v>
      </c>
    </row>
    <row r="9" spans="2:6" x14ac:dyDescent="0.3">
      <c r="B9" s="8">
        <f>B3-(1.5*B7)</f>
        <v>-6721219.75</v>
      </c>
      <c r="D9" s="10">
        <f>D3-(1.5*D7)</f>
        <v>0.59799999999999964</v>
      </c>
      <c r="F9" s="8">
        <f>F3-(1.5*F7)</f>
        <v>-879.84182049763785</v>
      </c>
    </row>
    <row r="10" spans="2:6" x14ac:dyDescent="0.3">
      <c r="B10" s="6" t="s">
        <v>47</v>
      </c>
      <c r="D10" s="6" t="s">
        <v>47</v>
      </c>
      <c r="F10" s="6" t="s">
        <v>47</v>
      </c>
    </row>
    <row r="11" spans="2:6" x14ac:dyDescent="0.3">
      <c r="B11" s="8">
        <f>B5+(1.5*B7)</f>
        <v>19097406.25</v>
      </c>
      <c r="D11" s="10">
        <f>D5+(1.5*D7)</f>
        <v>0.86600000000000033</v>
      </c>
      <c r="F11" s="8">
        <f>F5+(1.5*F7)</f>
        <v>19669.876554885537</v>
      </c>
    </row>
    <row r="13" spans="2:6" ht="82.95" customHeight="1" x14ac:dyDescent="0.3">
      <c r="B13" s="9" t="s">
        <v>115</v>
      </c>
      <c r="D13" s="9" t="s">
        <v>116</v>
      </c>
      <c r="F13" s="9" t="s">
        <v>117</v>
      </c>
    </row>
    <row r="14" spans="2:6" x14ac:dyDescent="0.3">
      <c r="B14" s="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12"/>
  <sheetViews>
    <sheetView workbookViewId="0"/>
  </sheetViews>
  <sheetFormatPr defaultRowHeight="14.4" x14ac:dyDescent="0.3"/>
  <sheetData>
    <row r="1" spans="1:15" ht="21" x14ac:dyDescent="0.4">
      <c r="A1" s="11" t="s">
        <v>50</v>
      </c>
    </row>
    <row r="2" spans="1:15" x14ac:dyDescent="0.3">
      <c r="A2" t="s">
        <v>51</v>
      </c>
    </row>
    <row r="4" spans="1:15" x14ac:dyDescent="0.3">
      <c r="A4" t="s">
        <v>118</v>
      </c>
    </row>
    <row r="6" spans="1:15" x14ac:dyDescent="0.3">
      <c r="A6" t="s">
        <v>119</v>
      </c>
    </row>
    <row r="7" spans="1:15" x14ac:dyDescent="0.3">
      <c r="A7" t="s">
        <v>53</v>
      </c>
    </row>
    <row r="9" spans="1:15" x14ac:dyDescent="0.3">
      <c r="A9" t="s">
        <v>54</v>
      </c>
    </row>
    <row r="10" spans="1:15" x14ac:dyDescent="0.3">
      <c r="A10" t="s">
        <v>120</v>
      </c>
    </row>
    <row r="11" spans="1:15" x14ac:dyDescent="0.3">
      <c r="A11" t="s">
        <v>121</v>
      </c>
    </row>
    <row r="12" spans="1:15" x14ac:dyDescent="0.3">
      <c r="A12" t="s">
        <v>55</v>
      </c>
      <c r="O12" s="10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04E643-5433-4FA5-9116-C611E7FFF749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2.xml><?xml version="1.0" encoding="utf-8"?>
<ds:datastoreItem xmlns:ds="http://schemas.openxmlformats.org/officeDocument/2006/customXml" ds:itemID="{8165F41F-3F30-4E34-9A4A-82D7979D05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E8DDE5-4069-423A-A486-61EEDBEA1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</Properties>
</file>