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Antônio Marcello\Documents\Classificação EquipaDH+ 2026\1. Dados brutos\Listagens estaduais 2026\"/>
    </mc:Choice>
  </mc:AlternateContent>
  <xr:revisionPtr revIDLastSave="0" documentId="13_ncr:1_{7240D44F-D397-40A7-BEC8-1D1F7A43ABD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Dados Brutos" sheetId="1" r:id="rId1"/>
    <sheet name="Dados Normalizados" sheetId="12" r:id="rId2"/>
    <sheet name="Outliers - pontos de corte" sheetId="3" r:id="rId3"/>
    <sheet name="Notas" sheetId="6" r:id="rId4"/>
  </sheets>
  <definedNames>
    <definedName name="_xlnm._FilterDatabase" localSheetId="1" hidden="1">'Dados Normalizados'!$A$1:$S$1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5" i="12" l="1"/>
  <c r="P7" i="12"/>
  <c r="P11" i="12"/>
  <c r="P17" i="12"/>
  <c r="P9" i="12"/>
  <c r="P19" i="12"/>
  <c r="P2" i="12"/>
  <c r="P21" i="12"/>
  <c r="P22" i="12"/>
  <c r="P23" i="12"/>
  <c r="P13" i="12"/>
  <c r="P24" i="12"/>
  <c r="P25" i="12"/>
  <c r="P26" i="12"/>
  <c r="P27" i="12"/>
  <c r="P28" i="12"/>
  <c r="N6" i="12"/>
  <c r="N7" i="12"/>
  <c r="N14" i="12"/>
  <c r="N11" i="12"/>
  <c r="N12" i="12"/>
  <c r="N21" i="12"/>
  <c r="N15" i="12"/>
  <c r="N16" i="12"/>
  <c r="N18" i="12"/>
  <c r="N27" i="12"/>
  <c r="N28" i="12"/>
  <c r="N20" i="12"/>
  <c r="N17" i="12"/>
  <c r="N25" i="12"/>
  <c r="N23" i="12"/>
  <c r="L28" i="12"/>
  <c r="L24" i="12"/>
  <c r="L20" i="12"/>
  <c r="L27" i="12"/>
  <c r="L17" i="12"/>
  <c r="L13" i="12"/>
  <c r="L9" i="12"/>
  <c r="L19" i="12"/>
  <c r="L21" i="12"/>
  <c r="L26" i="12"/>
  <c r="L22" i="12"/>
  <c r="L25" i="12"/>
  <c r="L23" i="12"/>
  <c r="L7" i="12"/>
  <c r="L15" i="12"/>
  <c r="L16" i="12"/>
  <c r="L12" i="12"/>
  <c r="L18" i="12"/>
  <c r="L11" i="12"/>
  <c r="L4" i="12"/>
  <c r="L6" i="12"/>
  <c r="L10" i="12"/>
  <c r="L14" i="12"/>
  <c r="L5" i="12"/>
  <c r="L8" i="12"/>
  <c r="L2" i="12"/>
  <c r="L3" i="12"/>
  <c r="J28" i="12"/>
  <c r="J24" i="12"/>
  <c r="J20" i="12"/>
  <c r="J27" i="12"/>
  <c r="J17" i="12"/>
  <c r="J13" i="12"/>
  <c r="J9" i="12"/>
  <c r="J19" i="12"/>
  <c r="J21" i="12"/>
  <c r="J26" i="12"/>
  <c r="J22" i="12"/>
  <c r="J25" i="12"/>
  <c r="J23" i="12"/>
  <c r="J7" i="12"/>
  <c r="J15" i="12"/>
  <c r="J16" i="12"/>
  <c r="J12" i="12"/>
  <c r="J18" i="12"/>
  <c r="J11" i="12"/>
  <c r="J4" i="12"/>
  <c r="J6" i="12"/>
  <c r="J10" i="12"/>
  <c r="J14" i="12"/>
  <c r="J5" i="12"/>
  <c r="J8" i="12"/>
  <c r="J2" i="12"/>
  <c r="J3" i="12"/>
  <c r="H28" i="12"/>
  <c r="H24" i="12"/>
  <c r="H20" i="12"/>
  <c r="H27" i="12"/>
  <c r="H17" i="12"/>
  <c r="H13" i="12"/>
  <c r="H9" i="12"/>
  <c r="H19" i="12"/>
  <c r="H21" i="12"/>
  <c r="H26" i="12"/>
  <c r="H22" i="12"/>
  <c r="H25" i="12"/>
  <c r="H23" i="12"/>
  <c r="H7" i="12"/>
  <c r="H15" i="12"/>
  <c r="H16" i="12"/>
  <c r="H12" i="12"/>
  <c r="H18" i="12"/>
  <c r="H11" i="12"/>
  <c r="H4" i="12"/>
  <c r="H6" i="12"/>
  <c r="H10" i="12"/>
  <c r="H14" i="12"/>
  <c r="H5" i="12"/>
  <c r="H8" i="12"/>
  <c r="H2" i="12"/>
  <c r="H3" i="12"/>
  <c r="F2" i="12"/>
  <c r="F8" i="12"/>
  <c r="F5" i="12"/>
  <c r="F14" i="12"/>
  <c r="F10" i="12"/>
  <c r="F6" i="12"/>
  <c r="F4" i="12"/>
  <c r="F11" i="12"/>
  <c r="F18" i="12"/>
  <c r="F12" i="12"/>
  <c r="F16" i="12"/>
  <c r="F15" i="12"/>
  <c r="F7" i="12"/>
  <c r="F23" i="12"/>
  <c r="F25" i="12"/>
  <c r="F22" i="12"/>
  <c r="F26" i="12"/>
  <c r="F21" i="12"/>
  <c r="F19" i="12"/>
  <c r="F9" i="12"/>
  <c r="F13" i="12"/>
  <c r="F17" i="12"/>
  <c r="F27" i="12"/>
  <c r="F20" i="12"/>
  <c r="F24" i="12"/>
  <c r="F28" i="12"/>
  <c r="F3" i="12"/>
  <c r="P8" i="12" l="1"/>
  <c r="P12" i="12"/>
  <c r="P20" i="12"/>
  <c r="P18" i="12"/>
  <c r="R18" i="12" s="1"/>
  <c r="P6" i="12"/>
  <c r="P4" i="12"/>
  <c r="P16" i="12"/>
  <c r="R16" i="12" s="1"/>
  <c r="P10" i="12"/>
  <c r="P3" i="12"/>
  <c r="P5" i="12"/>
  <c r="P14" i="12"/>
  <c r="R14" i="12" s="1"/>
  <c r="N13" i="12"/>
  <c r="R13" i="12" s="1"/>
  <c r="N2" i="12"/>
  <c r="R2" i="12" s="1"/>
  <c r="N22" i="12"/>
  <c r="N24" i="12"/>
  <c r="N8" i="12"/>
  <c r="R8" i="12" s="1"/>
  <c r="N4" i="12"/>
  <c r="R4" i="12" s="1"/>
  <c r="N26" i="12"/>
  <c r="N3" i="12"/>
  <c r="R3" i="12" s="1"/>
  <c r="N5" i="12"/>
  <c r="R5" i="12" s="1"/>
  <c r="N10" i="12"/>
  <c r="N19" i="12"/>
  <c r="R19" i="12" s="1"/>
  <c r="N9" i="12"/>
  <c r="R27" i="12"/>
  <c r="R24" i="12"/>
  <c r="R20" i="12"/>
  <c r="R17" i="12"/>
  <c r="R9" i="12"/>
  <c r="R21" i="12"/>
  <c r="R26" i="12"/>
  <c r="R22" i="12"/>
  <c r="R25" i="12"/>
  <c r="R23" i="12"/>
  <c r="R7" i="12"/>
  <c r="R15" i="12"/>
  <c r="R12" i="12"/>
  <c r="R11" i="12"/>
  <c r="R6" i="12"/>
  <c r="R28" i="12"/>
  <c r="R10" i="12" l="1"/>
  <c r="M3" i="1"/>
  <c r="N3" i="1" s="1"/>
  <c r="M4" i="1"/>
  <c r="N4" i="1" s="1"/>
  <c r="M5" i="1"/>
  <c r="N5" i="1" s="1"/>
  <c r="M6" i="1"/>
  <c r="N6" i="1" s="1"/>
  <c r="M7" i="1"/>
  <c r="N7" i="1" s="1"/>
  <c r="M8" i="1"/>
  <c r="N8" i="1" s="1"/>
  <c r="M9" i="1"/>
  <c r="N9" i="1" s="1"/>
  <c r="M10" i="1"/>
  <c r="N10" i="1" s="1"/>
  <c r="M11" i="1"/>
  <c r="N11" i="1" s="1"/>
  <c r="M12" i="1"/>
  <c r="N12" i="1" s="1"/>
  <c r="M13" i="1"/>
  <c r="N13" i="1" s="1"/>
  <c r="M14" i="1"/>
  <c r="N14" i="1" s="1"/>
  <c r="M15" i="1"/>
  <c r="N15" i="1" s="1"/>
  <c r="M16" i="1"/>
  <c r="N16" i="1" s="1"/>
  <c r="M17" i="1"/>
  <c r="N17" i="1" s="1"/>
  <c r="M18" i="1"/>
  <c r="N18" i="1" s="1"/>
  <c r="M19" i="1"/>
  <c r="N19" i="1" s="1"/>
  <c r="M20" i="1"/>
  <c r="N20" i="1" s="1"/>
  <c r="M21" i="1"/>
  <c r="N21" i="1" s="1"/>
  <c r="M22" i="1"/>
  <c r="N22" i="1" s="1"/>
  <c r="M23" i="1"/>
  <c r="N23" i="1" s="1"/>
  <c r="M24" i="1"/>
  <c r="N24" i="1" s="1"/>
  <c r="M25" i="1"/>
  <c r="N25" i="1" s="1"/>
  <c r="M26" i="1"/>
  <c r="N26" i="1" s="1"/>
  <c r="M27" i="1"/>
  <c r="N27" i="1" s="1"/>
  <c r="M28" i="1"/>
  <c r="N28" i="1" s="1"/>
  <c r="M2" i="1"/>
  <c r="N2" i="1" s="1"/>
  <c r="H5" i="3" l="1"/>
  <c r="H3" i="3"/>
  <c r="H7" i="3" l="1"/>
  <c r="H9" i="3" s="1"/>
  <c r="H11" i="3" l="1"/>
  <c r="D3" i="3"/>
  <c r="F5" i="3" l="1"/>
  <c r="F3" i="3"/>
  <c r="F7" i="3" l="1"/>
  <c r="F9" i="3" s="1"/>
  <c r="D5" i="3"/>
  <c r="B5" i="3"/>
  <c r="B3" i="3"/>
  <c r="F11" i="3" l="1"/>
  <c r="D7" i="3"/>
  <c r="D9" i="3" s="1"/>
  <c r="B7" i="3"/>
  <c r="B9" i="3" s="1"/>
  <c r="D11" i="3" l="1"/>
  <c r="B11" i="3"/>
</calcChain>
</file>

<file path=xl/sharedStrings.xml><?xml version="1.0" encoding="utf-8"?>
<sst xmlns="http://schemas.openxmlformats.org/spreadsheetml/2006/main" count="260" uniqueCount="133">
  <si>
    <t>Região</t>
  </si>
  <si>
    <t>UF</t>
  </si>
  <si>
    <t>RO</t>
  </si>
  <si>
    <t>AC</t>
  </si>
  <si>
    <t>AM</t>
  </si>
  <si>
    <t>RR</t>
  </si>
  <si>
    <t>PA</t>
  </si>
  <si>
    <t>AP</t>
  </si>
  <si>
    <t>Amapá</t>
  </si>
  <si>
    <t>TO</t>
  </si>
  <si>
    <t>MA</t>
  </si>
  <si>
    <t>PI</t>
  </si>
  <si>
    <t>CE</t>
  </si>
  <si>
    <t>RN</t>
  </si>
  <si>
    <t>Espírito Santo</t>
  </si>
  <si>
    <t>Paraná</t>
  </si>
  <si>
    <t>PB</t>
  </si>
  <si>
    <t>Mato Grosso</t>
  </si>
  <si>
    <t>PE</t>
  </si>
  <si>
    <t>AL</t>
  </si>
  <si>
    <t>SE</t>
  </si>
  <si>
    <t>BA</t>
  </si>
  <si>
    <t>MG</t>
  </si>
  <si>
    <t>Tocantins</t>
  </si>
  <si>
    <t>ES</t>
  </si>
  <si>
    <t>RJ</t>
  </si>
  <si>
    <t>Rio de Janeiro</t>
  </si>
  <si>
    <t>SP</t>
  </si>
  <si>
    <t>São Paulo</t>
  </si>
  <si>
    <t>PR</t>
  </si>
  <si>
    <t>SC</t>
  </si>
  <si>
    <t>RS</t>
  </si>
  <si>
    <t>MS</t>
  </si>
  <si>
    <t>MT</t>
  </si>
  <si>
    <t>GO</t>
  </si>
  <si>
    <t>Goiás</t>
  </si>
  <si>
    <t>DF</t>
  </si>
  <si>
    <t>Norte</t>
  </si>
  <si>
    <t>Nordeste</t>
  </si>
  <si>
    <t>Sudeste</t>
  </si>
  <si>
    <t>Sul</t>
  </si>
  <si>
    <t>Centro-Oeste</t>
  </si>
  <si>
    <t>População Estimada IBGE 2025 (Data de referência: 13/01/26)</t>
  </si>
  <si>
    <t>Primeiro quartil</t>
  </si>
  <si>
    <t>Terceiro quartil</t>
  </si>
  <si>
    <t>Intervalo interquartil</t>
  </si>
  <si>
    <t>Outlier inferior</t>
  </si>
  <si>
    <t>Outlier superior</t>
  </si>
  <si>
    <t>População Estimada 2025 - IBGE</t>
  </si>
  <si>
    <t>IDHM</t>
  </si>
  <si>
    <t>Notas:</t>
  </si>
  <si>
    <r>
      <rPr>
        <b/>
        <sz val="11"/>
        <color theme="1"/>
        <rFont val="Calibri"/>
        <family val="2"/>
        <scheme val="minor"/>
      </rPr>
      <t xml:space="preserve">População: </t>
    </r>
    <r>
      <rPr>
        <sz val="11"/>
        <color theme="1"/>
        <rFont val="Calibri"/>
        <family val="2"/>
        <scheme val="minor"/>
      </rPr>
      <t>estimativas de população realizadas pelo IBGE para o ano de 2025. Última atualização: 13/01/2026</t>
    </r>
  </si>
  <si>
    <t>Receita Corrente Bruta 2024</t>
  </si>
  <si>
    <t>*O valor da Receita Corrente Bruta de Brasília/DF foi obtido a partir dos dados distritais, dada a sua natureza político-jurídica.</t>
  </si>
  <si>
    <r>
      <rPr>
        <b/>
        <sz val="11"/>
        <color theme="1"/>
        <rFont val="Calibri"/>
        <family val="2"/>
        <scheme val="minor"/>
      </rPr>
      <t>Índice de Vulnerabilidade Institucional dos Conselhos:</t>
    </r>
    <r>
      <rPr>
        <sz val="11"/>
        <color theme="1"/>
        <rFont val="Calibri"/>
        <family val="2"/>
        <scheme val="minor"/>
      </rPr>
      <t xml:space="preserve"> calculado a partir das informações da MUNIC/ESTADIC 2023, de acordo com a metodologia de cálculo estabelecida na Resolução nº 2 de 19 de junho de 2024.</t>
    </r>
  </si>
  <si>
    <t>*Os valores do IVIC se encontram normalizados entre 0 e 1 (mínimo e máximo).</t>
  </si>
  <si>
    <t>Total de Pontos</t>
  </si>
  <si>
    <t>Posição no Ranking</t>
  </si>
  <si>
    <t>Índice de Vulnerabilidade Institucional dos Conselhos de Direitos da Criança e do Adolescente  - IVIC CA 2023</t>
  </si>
  <si>
    <t>População 2025 normalizada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</si>
  <si>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</si>
  <si>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</si>
  <si>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</si>
  <si>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</si>
  <si>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</si>
  <si>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</si>
  <si>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</si>
  <si>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</si>
  <si>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</si>
  <si>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</si>
  <si>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11º</t>
  </si>
  <si>
    <t>12º</t>
  </si>
  <si>
    <t>13º</t>
  </si>
  <si>
    <t>14º</t>
  </si>
  <si>
    <t>15º</t>
  </si>
  <si>
    <t>16º</t>
  </si>
  <si>
    <t>17º</t>
  </si>
  <si>
    <t>18º</t>
  </si>
  <si>
    <t>19º</t>
  </si>
  <si>
    <t>20º</t>
  </si>
  <si>
    <t>21º</t>
  </si>
  <si>
    <t>22º</t>
  </si>
  <si>
    <t>23º</t>
  </si>
  <si>
    <t>24º</t>
  </si>
  <si>
    <t>25º</t>
  </si>
  <si>
    <t>26º</t>
  </si>
  <si>
    <t>27º</t>
  </si>
  <si>
    <t>Código da UF</t>
  </si>
  <si>
    <t>Estado</t>
  </si>
  <si>
    <t>Rondônia</t>
  </si>
  <si>
    <t>Acre</t>
  </si>
  <si>
    <t>Amazonas</t>
  </si>
  <si>
    <t>Roraima</t>
  </si>
  <si>
    <t>Pará</t>
  </si>
  <si>
    <t>Maranhão</t>
  </si>
  <si>
    <t>Piauí</t>
  </si>
  <si>
    <t>Ceará</t>
  </si>
  <si>
    <t>Rio Grande do Norte</t>
  </si>
  <si>
    <t>Paraíba</t>
  </si>
  <si>
    <t>Pernambuco</t>
  </si>
  <si>
    <t>Alagoas</t>
  </si>
  <si>
    <t>Sergipe</t>
  </si>
  <si>
    <t>Bahia</t>
  </si>
  <si>
    <t>Minas Gerais</t>
  </si>
  <si>
    <t>Santa Catarina</t>
  </si>
  <si>
    <t>Rio Grande do Sul</t>
  </si>
  <si>
    <t>Mato Grosso do Sul</t>
  </si>
  <si>
    <t>Distrito Federal</t>
  </si>
  <si>
    <t>População 2025 sem outliers (teto máximo de 19.100.000 para pontuação)</t>
  </si>
  <si>
    <t xml:space="preserve">Nenhum estado se encaixou como outlier (superior ou inferior) para esse critério. </t>
  </si>
  <si>
    <t>IDH 2021</t>
  </si>
  <si>
    <t>Receita Corrente Bruta per capita 2024</t>
  </si>
  <si>
    <t>Receita Correnta Bruta per capita</t>
  </si>
  <si>
    <t>Nenhum estado se encaixou como outlier (superior ou inferior) para esse critério</t>
  </si>
  <si>
    <t>O critério de outlier superior foi arredondado para 19.100.000 para fins de simplicidade, sem alterações significativas. Apenas dois estados se enquaram nessa situação (MG e SP).</t>
  </si>
  <si>
    <t>População 2025 (máximo de 19.100.000 para pontuação)</t>
  </si>
  <si>
    <t>Índice de Vulnerabilidade Institucional dos Conselhos de Direitos da Criança e do Adolescente  - IVIC CA 2023 normalizado</t>
  </si>
  <si>
    <t>IDH 2021 normalizado</t>
  </si>
  <si>
    <t>Receita per capita normalizada 2024</t>
  </si>
  <si>
    <r>
      <rPr>
        <b/>
        <sz val="11"/>
        <color theme="1"/>
        <rFont val="Calibri"/>
        <family val="2"/>
        <scheme val="minor"/>
      </rPr>
      <t xml:space="preserve">IDHM: </t>
    </r>
    <r>
      <rPr>
        <sz val="11"/>
        <color theme="1"/>
        <rFont val="Calibri"/>
        <family val="2"/>
        <scheme val="minor"/>
      </rPr>
      <t>foram utilizados os dados disponíveis do Atlas Brasil (PNUD). Data de extração: 05/03/2026</t>
    </r>
  </si>
  <si>
    <r>
      <rPr>
        <b/>
        <sz val="11"/>
        <color theme="1"/>
        <rFont val="Calibri"/>
        <family val="2"/>
        <scheme val="minor"/>
      </rPr>
      <t>Receita Correnta Bruta 2024:</t>
    </r>
    <r>
      <rPr>
        <sz val="11"/>
        <color theme="1"/>
        <rFont val="Calibri"/>
        <family val="2"/>
        <scheme val="minor"/>
      </rPr>
      <t xml:space="preserve"> os dados foram extraídos do Siconfi do Tesouro Nacional no dia 05/03/2026.</t>
    </r>
  </si>
  <si>
    <t xml:space="preserve">*Os estados que declararam não possuir conselho ou se recusaram a responder foram tratados como dados faltantes, não apresentando IVIC. </t>
  </si>
  <si>
    <t>*Após a padronização, os estados sem resposta para conselho ficaram com nota zero para esse quesito, evitando que fiquem sem valor para o ranking e também não os equiparando aos demais que responderam esse quesito.</t>
  </si>
  <si>
    <t>Total de Registros SIPIA (SNDCA)</t>
  </si>
  <si>
    <t>Registro SIPIA per capita</t>
  </si>
  <si>
    <t>Índice de Capacidade Institucional de Crianças e Adolescentes - ICI CA 2023</t>
  </si>
  <si>
    <t>Registros SIPIA</t>
  </si>
  <si>
    <t>Registros SIPIA per capita sem outliers normalizados</t>
  </si>
  <si>
    <t>Proporções da população abaixo de 18 anos</t>
  </si>
  <si>
    <t>Proporções da população abaixo de 18 anos normalizadas</t>
  </si>
  <si>
    <t>Outliers: valores maiores que 0,0086308</t>
  </si>
  <si>
    <t>Registro SIPIA per capita sem outliers (outliers acima de 0,0086308)</t>
  </si>
  <si>
    <t>Proporção da população abaixo de 18 anos (SNDCA)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</si>
</sst>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0.000"/>
    <numFmt numFmtId="167" formatCode="[$R$-416]&quot; &quot;#,##0.00;[Red]&quot;-&quot;[$R$-416]&quot; &quot;#,##0.00"/>
    <numFmt numFmtId="168" formatCode="#,##0.00&quot; &quot;;#,##0.00&quot; &quot;;&quot;-&quot;#&quot; &quot;;&quot; &quot;@&quot; &quot;"/>
    <numFmt numFmtId="169" formatCode="0.0000000"/>
  </numFmts>
  <fonts count="7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0"/>
      <name val="Bookman Old Style"/>
      <family val="1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i/>
      <sz val="16"/>
      <color indexed="8"/>
      <name val="Arial"/>
      <family val="2"/>
    </font>
    <font>
      <b/>
      <i/>
      <u/>
      <sz val="11"/>
      <color indexed="8"/>
      <name val="Arial"/>
      <family val="2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0"/>
      <color rgb="FF000000"/>
      <name val="Liberation Sans"/>
      <family val="2"/>
    </font>
    <font>
      <sz val="10"/>
      <color rgb="FFFFFFFF"/>
      <name val="Liberation Sans"/>
      <family val="2"/>
    </font>
    <font>
      <sz val="10"/>
      <color rgb="FFFFFFFF"/>
      <name val="Calibri"/>
      <family val="2"/>
    </font>
    <font>
      <b/>
      <sz val="10"/>
      <color rgb="FF000000"/>
      <name val="Calibri"/>
      <family val="2"/>
    </font>
    <font>
      <sz val="10"/>
      <color rgb="FFCC0000"/>
      <name val="Liberation Sans"/>
      <family val="2"/>
    </font>
    <font>
      <sz val="10"/>
      <color rgb="FFFF0000"/>
      <name val="Liberation Sans"/>
      <family val="2"/>
    </font>
    <font>
      <sz val="11"/>
      <color rgb="FF800080"/>
      <name val="Calibri"/>
      <family val="2"/>
    </font>
    <font>
      <sz val="10"/>
      <color rgb="FFCC0000"/>
      <name val="Calibri"/>
      <family val="2"/>
    </font>
    <font>
      <sz val="11"/>
      <color rgb="FF008000"/>
      <name val="Calibri"/>
      <family val="2"/>
    </font>
    <font>
      <b/>
      <sz val="11"/>
      <color rgb="FFFF9900"/>
      <name val="Calibri"/>
      <family val="2"/>
    </font>
    <font>
      <sz val="10"/>
      <color rgb="FF000000"/>
      <name val="Arial"/>
      <family val="2"/>
    </font>
    <font>
      <b/>
      <sz val="11"/>
      <color rgb="FFFFFFFF"/>
      <name val="Calibri"/>
      <family val="2"/>
    </font>
    <font>
      <sz val="11"/>
      <color rgb="FFFF9900"/>
      <name val="Calibri"/>
      <family val="2"/>
    </font>
    <font>
      <sz val="11"/>
      <color rgb="FF333399"/>
      <name val="Calibri"/>
      <family val="2"/>
    </font>
    <font>
      <b/>
      <sz val="10"/>
      <color rgb="FFFFFFFF"/>
      <name val="Liberation Sans"/>
      <family val="2"/>
    </font>
    <font>
      <b/>
      <sz val="10"/>
      <color rgb="FFFFFFFF"/>
      <name val="Calibri"/>
      <family val="2"/>
    </font>
    <font>
      <sz val="11"/>
      <color theme="1"/>
      <name val="Liberation Sans"/>
      <family val="2"/>
    </font>
    <font>
      <i/>
      <sz val="11"/>
      <color rgb="FF808080"/>
      <name val="Calibri"/>
      <family val="2"/>
    </font>
    <font>
      <i/>
      <sz val="10"/>
      <color rgb="FF808080"/>
      <name val="Liberation Sans"/>
      <family val="2"/>
    </font>
    <font>
      <i/>
      <sz val="10"/>
      <color rgb="FF808080"/>
      <name val="Calibri"/>
      <family val="2"/>
    </font>
    <font>
      <sz val="10"/>
      <color rgb="FF006600"/>
      <name val="Liberation Sans"/>
      <family val="2"/>
    </font>
    <font>
      <sz val="10"/>
      <color rgb="FF008000"/>
      <name val="Liberation Sans"/>
      <family val="2"/>
    </font>
    <font>
      <sz val="10"/>
      <color rgb="FF006600"/>
      <name val="Calibri"/>
      <family val="2"/>
    </font>
    <font>
      <b/>
      <sz val="24"/>
      <color rgb="FF000000"/>
      <name val="Liberation Sans"/>
      <family val="2"/>
    </font>
    <font>
      <b/>
      <sz val="24"/>
      <color rgb="FF000000"/>
      <name val="Calibri"/>
      <family val="2"/>
    </font>
    <font>
      <sz val="18"/>
      <color rgb="FF000000"/>
      <name val="Liberation Sans"/>
      <family val="2"/>
    </font>
    <font>
      <b/>
      <sz val="15"/>
      <color rgb="FF003366"/>
      <name val="Calibri"/>
      <family val="2"/>
    </font>
    <font>
      <sz val="18"/>
      <color rgb="FF000000"/>
      <name val="Calibri"/>
      <family val="2"/>
    </font>
    <font>
      <sz val="12"/>
      <color rgb="FF000000"/>
      <name val="Liberation Sans"/>
      <family val="2"/>
    </font>
    <font>
      <b/>
      <sz val="13"/>
      <color rgb="FF003366"/>
      <name val="Calibri"/>
      <family val="2"/>
    </font>
    <font>
      <sz val="12"/>
      <color rgb="FF000000"/>
      <name val="Calibri"/>
      <family val="2"/>
    </font>
    <font>
      <b/>
      <sz val="11"/>
      <color rgb="FF003366"/>
      <name val="Calibri"/>
      <family val="2"/>
    </font>
    <font>
      <b/>
      <i/>
      <sz val="16"/>
      <color rgb="FF000000"/>
      <name val="Arial"/>
      <family val="2"/>
    </font>
    <font>
      <u/>
      <sz val="10"/>
      <color rgb="FF0000EE"/>
      <name val="Calibri"/>
      <family val="2"/>
    </font>
    <font>
      <sz val="11"/>
      <color rgb="FF993300"/>
      <name val="Calibri"/>
      <family val="2"/>
    </font>
    <font>
      <sz val="10"/>
      <color rgb="FF996600"/>
      <name val="Liberation Sans"/>
      <family val="2"/>
    </font>
    <font>
      <sz val="10"/>
      <color rgb="FF993300"/>
      <name val="Liberation Sans"/>
      <family val="2"/>
    </font>
    <font>
      <sz val="10"/>
      <color rgb="FF996600"/>
      <name val="Calibri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10"/>
      <color rgb="FF000000"/>
      <name val="Bookman Old Style1"/>
      <family val="1"/>
    </font>
    <font>
      <sz val="11"/>
      <color rgb="FF000000"/>
      <name val="Liberation Sans"/>
      <family val="2"/>
    </font>
    <font>
      <sz val="10"/>
      <color rgb="FF000000"/>
      <name val="Bookman Old Style"/>
      <family val="1"/>
    </font>
    <font>
      <sz val="10"/>
      <color rgb="FF333333"/>
      <name val="Liberation Sans"/>
      <family val="2"/>
    </font>
    <font>
      <sz val="10"/>
      <color rgb="FF333333"/>
      <name val="Calibri"/>
      <family val="2"/>
    </font>
    <font>
      <b/>
      <sz val="11"/>
      <color rgb="FF333333"/>
      <name val="Calibri"/>
      <family val="2"/>
    </font>
    <font>
      <b/>
      <i/>
      <u/>
      <sz val="11"/>
      <color rgb="FF000000"/>
      <name val="Arial"/>
      <family val="2"/>
    </font>
    <font>
      <sz val="11"/>
      <color rgb="FFFF0000"/>
      <name val="Calibri"/>
      <family val="2"/>
    </font>
    <font>
      <b/>
      <sz val="18"/>
      <color rgb="FF003366"/>
      <name val="Cambria"/>
      <family val="1"/>
    </font>
    <font>
      <b/>
      <sz val="11"/>
      <color rgb="FF000000"/>
      <name val="Calibri"/>
      <family val="2"/>
    </font>
  </fonts>
  <fills count="5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C0C0C0"/>
        <bgColor rgb="FFC0C0C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FFCCCC"/>
        <bgColor rgb="FFFFCCCC"/>
      </patternFill>
    </fill>
    <fill>
      <patternFill patternType="solid">
        <fgColor rgb="FF969696"/>
        <bgColor rgb="FF969696"/>
      </patternFill>
    </fill>
    <fill>
      <patternFill patternType="solid">
        <fgColor rgb="FFCC0000"/>
        <bgColor rgb="FFCC0000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indexed="64"/>
      </bottom>
      <diagonal/>
    </border>
    <border>
      <left/>
      <right/>
      <top style="thin">
        <color rgb="FF333399"/>
      </top>
      <bottom style="thin">
        <color rgb="FF000000"/>
      </bottom>
      <diagonal/>
    </border>
  </borders>
  <cellStyleXfs count="618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27" fillId="27" borderId="0"/>
    <xf numFmtId="0" fontId="6" fillId="5" borderId="0" applyNumberFormat="0" applyBorder="0" applyAlignment="0" applyProtection="0"/>
    <xf numFmtId="0" fontId="27" fillId="27" borderId="0"/>
    <xf numFmtId="0" fontId="27" fillId="28" borderId="0"/>
    <xf numFmtId="0" fontId="6" fillId="6" borderId="0" applyNumberFormat="0" applyBorder="0" applyAlignment="0" applyProtection="0"/>
    <xf numFmtId="0" fontId="27" fillId="28" borderId="0"/>
    <xf numFmtId="0" fontId="27" fillId="29" borderId="0"/>
    <xf numFmtId="0" fontId="6" fillId="7" borderId="0" applyNumberFormat="0" applyBorder="0" applyAlignment="0" applyProtection="0"/>
    <xf numFmtId="0" fontId="27" fillId="29" borderId="0"/>
    <xf numFmtId="0" fontId="27" fillId="30" borderId="0"/>
    <xf numFmtId="0" fontId="6" fillId="8" borderId="0" applyNumberFormat="0" applyBorder="0" applyAlignment="0" applyProtection="0"/>
    <xf numFmtId="0" fontId="27" fillId="30" borderId="0"/>
    <xf numFmtId="0" fontId="27" fillId="31" borderId="0"/>
    <xf numFmtId="0" fontId="6" fillId="9" borderId="0" applyNumberFormat="0" applyBorder="0" applyAlignment="0" applyProtection="0"/>
    <xf numFmtId="0" fontId="27" fillId="31" borderId="0"/>
    <xf numFmtId="0" fontId="27" fillId="32" borderId="0"/>
    <xf numFmtId="0" fontId="6" fillId="10" borderId="0" applyNumberFormat="0" applyBorder="0" applyAlignment="0" applyProtection="0"/>
    <xf numFmtId="0" fontId="27" fillId="32" borderId="0"/>
    <xf numFmtId="0" fontId="6" fillId="5" borderId="0" applyNumberFormat="0" applyBorder="0" applyAlignment="0" applyProtection="0"/>
    <xf numFmtId="0" fontId="27" fillId="27" borderId="0"/>
    <xf numFmtId="0" fontId="6" fillId="5" borderId="0" applyNumberFormat="0" applyBorder="0" applyAlignment="0" applyProtection="0"/>
    <xf numFmtId="0" fontId="27" fillId="27" borderId="0"/>
    <xf numFmtId="0" fontId="6" fillId="6" borderId="0" applyNumberFormat="0" applyBorder="0" applyAlignment="0" applyProtection="0"/>
    <xf numFmtId="0" fontId="27" fillId="28" borderId="0"/>
    <xf numFmtId="0" fontId="6" fillId="6" borderId="0" applyNumberFormat="0" applyBorder="0" applyAlignment="0" applyProtection="0"/>
    <xf numFmtId="0" fontId="27" fillId="28" borderId="0"/>
    <xf numFmtId="0" fontId="6" fillId="7" borderId="0" applyNumberFormat="0" applyBorder="0" applyAlignment="0" applyProtection="0"/>
    <xf numFmtId="0" fontId="27" fillId="29" borderId="0"/>
    <xf numFmtId="0" fontId="6" fillId="7" borderId="0" applyNumberFormat="0" applyBorder="0" applyAlignment="0" applyProtection="0"/>
    <xf numFmtId="0" fontId="27" fillId="29" borderId="0"/>
    <xf numFmtId="0" fontId="6" fillId="8" borderId="0" applyNumberFormat="0" applyBorder="0" applyAlignment="0" applyProtection="0"/>
    <xf numFmtId="0" fontId="27" fillId="30" borderId="0"/>
    <xf numFmtId="0" fontId="6" fillId="8" borderId="0" applyNumberFormat="0" applyBorder="0" applyAlignment="0" applyProtection="0"/>
    <xf numFmtId="0" fontId="27" fillId="30" borderId="0"/>
    <xf numFmtId="0" fontId="6" fillId="9" borderId="0" applyNumberFormat="0" applyBorder="0" applyAlignment="0" applyProtection="0"/>
    <xf numFmtId="0" fontId="27" fillId="31" borderId="0"/>
    <xf numFmtId="0" fontId="6" fillId="9" borderId="0" applyNumberFormat="0" applyBorder="0" applyAlignment="0" applyProtection="0"/>
    <xf numFmtId="0" fontId="27" fillId="31" borderId="0"/>
    <xf numFmtId="0" fontId="6" fillId="10" borderId="0" applyNumberFormat="0" applyBorder="0" applyAlignment="0" applyProtection="0"/>
    <xf numFmtId="0" fontId="27" fillId="32" borderId="0"/>
    <xf numFmtId="0" fontId="6" fillId="10" borderId="0" applyNumberFormat="0" applyBorder="0" applyAlignment="0" applyProtection="0"/>
    <xf numFmtId="0" fontId="27" fillId="32" borderId="0"/>
    <xf numFmtId="0" fontId="27" fillId="33" borderId="0"/>
    <xf numFmtId="0" fontId="6" fillId="12" borderId="0" applyNumberFormat="0" applyBorder="0" applyAlignment="0" applyProtection="0"/>
    <xf numFmtId="0" fontId="27" fillId="33" borderId="0"/>
    <xf numFmtId="0" fontId="27" fillId="34" borderId="0"/>
    <xf numFmtId="0" fontId="6" fillId="13" borderId="0" applyNumberFormat="0" applyBorder="0" applyAlignment="0" applyProtection="0"/>
    <xf numFmtId="0" fontId="27" fillId="34" borderId="0"/>
    <xf numFmtId="0" fontId="27" fillId="35" borderId="0"/>
    <xf numFmtId="0" fontId="6" fillId="14" borderId="0" applyNumberFormat="0" applyBorder="0" applyAlignment="0" applyProtection="0"/>
    <xf numFmtId="0" fontId="27" fillId="35" borderId="0"/>
    <xf numFmtId="0" fontId="27" fillId="30" borderId="0"/>
    <xf numFmtId="0" fontId="6" fillId="8" borderId="0" applyNumberFormat="0" applyBorder="0" applyAlignment="0" applyProtection="0"/>
    <xf numFmtId="0" fontId="27" fillId="30" borderId="0"/>
    <xf numFmtId="0" fontId="27" fillId="33" borderId="0"/>
    <xf numFmtId="0" fontId="6" fillId="12" borderId="0" applyNumberFormat="0" applyBorder="0" applyAlignment="0" applyProtection="0"/>
    <xf numFmtId="0" fontId="27" fillId="33" borderId="0"/>
    <xf numFmtId="0" fontId="27" fillId="36" borderId="0"/>
    <xf numFmtId="0" fontId="6" fillId="15" borderId="0" applyNumberFormat="0" applyBorder="0" applyAlignment="0" applyProtection="0"/>
    <xf numFmtId="0" fontId="27" fillId="36" borderId="0"/>
    <xf numFmtId="0" fontId="6" fillId="12" borderId="0" applyNumberFormat="0" applyBorder="0" applyAlignment="0" applyProtection="0"/>
    <xf numFmtId="0" fontId="27" fillId="33" borderId="0"/>
    <xf numFmtId="0" fontId="6" fillId="12" borderId="0" applyNumberFormat="0" applyBorder="0" applyAlignment="0" applyProtection="0"/>
    <xf numFmtId="0" fontId="27" fillId="33" borderId="0"/>
    <xf numFmtId="0" fontId="6" fillId="13" borderId="0" applyNumberFormat="0" applyBorder="0" applyAlignment="0" applyProtection="0"/>
    <xf numFmtId="0" fontId="27" fillId="34" borderId="0"/>
    <xf numFmtId="0" fontId="6" fillId="13" borderId="0" applyNumberFormat="0" applyBorder="0" applyAlignment="0" applyProtection="0"/>
    <xf numFmtId="0" fontId="27" fillId="34" borderId="0"/>
    <xf numFmtId="0" fontId="6" fillId="14" borderId="0" applyNumberFormat="0" applyBorder="0" applyAlignment="0" applyProtection="0"/>
    <xf numFmtId="0" fontId="27" fillId="35" borderId="0"/>
    <xf numFmtId="0" fontId="6" fillId="14" borderId="0" applyNumberFormat="0" applyBorder="0" applyAlignment="0" applyProtection="0"/>
    <xf numFmtId="0" fontId="27" fillId="35" borderId="0"/>
    <xf numFmtId="0" fontId="6" fillId="8" borderId="0" applyNumberFormat="0" applyBorder="0" applyAlignment="0" applyProtection="0"/>
    <xf numFmtId="0" fontId="27" fillId="30" borderId="0"/>
    <xf numFmtId="0" fontId="6" fillId="8" borderId="0" applyNumberFormat="0" applyBorder="0" applyAlignment="0" applyProtection="0"/>
    <xf numFmtId="0" fontId="27" fillId="30" borderId="0"/>
    <xf numFmtId="0" fontId="6" fillId="12" borderId="0" applyNumberFormat="0" applyBorder="0" applyAlignment="0" applyProtection="0"/>
    <xf numFmtId="0" fontId="27" fillId="33" borderId="0"/>
    <xf numFmtId="0" fontId="6" fillId="12" borderId="0" applyNumberFormat="0" applyBorder="0" applyAlignment="0" applyProtection="0"/>
    <xf numFmtId="0" fontId="27" fillId="33" borderId="0"/>
    <xf numFmtId="0" fontId="6" fillId="15" borderId="0" applyNumberFormat="0" applyBorder="0" applyAlignment="0" applyProtection="0"/>
    <xf numFmtId="0" fontId="27" fillId="36" borderId="0"/>
    <xf numFmtId="0" fontId="6" fillId="15" borderId="0" applyNumberFormat="0" applyBorder="0" applyAlignment="0" applyProtection="0"/>
    <xf numFmtId="0" fontId="27" fillId="36" borderId="0"/>
    <xf numFmtId="0" fontId="28" fillId="37" borderId="0"/>
    <xf numFmtId="0" fontId="12" fillId="18" borderId="0" applyNumberFormat="0" applyBorder="0" applyAlignment="0" applyProtection="0"/>
    <xf numFmtId="0" fontId="28" fillId="37" borderId="0"/>
    <xf numFmtId="0" fontId="28" fillId="34" borderId="0"/>
    <xf numFmtId="0" fontId="12" fillId="13" borderId="0" applyNumberFormat="0" applyBorder="0" applyAlignment="0" applyProtection="0"/>
    <xf numFmtId="0" fontId="28" fillId="34" borderId="0"/>
    <xf numFmtId="0" fontId="28" fillId="35" borderId="0"/>
    <xf numFmtId="0" fontId="12" fillId="14" borderId="0" applyNumberFormat="0" applyBorder="0" applyAlignment="0" applyProtection="0"/>
    <xf numFmtId="0" fontId="28" fillId="35" borderId="0"/>
    <xf numFmtId="0" fontId="28" fillId="38" borderId="0"/>
    <xf numFmtId="0" fontId="12" fillId="19" borderId="0" applyNumberFormat="0" applyBorder="0" applyAlignment="0" applyProtection="0"/>
    <xf numFmtId="0" fontId="28" fillId="38" borderId="0"/>
    <xf numFmtId="0" fontId="28" fillId="39" borderId="0"/>
    <xf numFmtId="0" fontId="12" fillId="20" borderId="0" applyNumberFormat="0" applyBorder="0" applyAlignment="0" applyProtection="0"/>
    <xf numFmtId="0" fontId="28" fillId="39" borderId="0"/>
    <xf numFmtId="0" fontId="28" fillId="40" borderId="0"/>
    <xf numFmtId="0" fontId="12" fillId="21" borderId="0" applyNumberFormat="0" applyBorder="0" applyAlignment="0" applyProtection="0"/>
    <xf numFmtId="0" fontId="28" fillId="40" borderId="0"/>
    <xf numFmtId="0" fontId="12" fillId="18" borderId="0" applyNumberFormat="0" applyBorder="0" applyAlignment="0" applyProtection="0"/>
    <xf numFmtId="0" fontId="28" fillId="37" borderId="0"/>
    <xf numFmtId="0" fontId="12" fillId="18" borderId="0" applyNumberFormat="0" applyBorder="0" applyAlignment="0" applyProtection="0"/>
    <xf numFmtId="0" fontId="28" fillId="37" borderId="0"/>
    <xf numFmtId="0" fontId="12" fillId="13" borderId="0" applyNumberFormat="0" applyBorder="0" applyAlignment="0" applyProtection="0"/>
    <xf numFmtId="0" fontId="28" fillId="34" borderId="0"/>
    <xf numFmtId="0" fontId="12" fillId="13" borderId="0" applyNumberFormat="0" applyBorder="0" applyAlignment="0" applyProtection="0"/>
    <xf numFmtId="0" fontId="28" fillId="34" borderId="0"/>
    <xf numFmtId="0" fontId="12" fillId="14" borderId="0" applyNumberFormat="0" applyBorder="0" applyAlignment="0" applyProtection="0"/>
    <xf numFmtId="0" fontId="28" fillId="35" borderId="0"/>
    <xf numFmtId="0" fontId="12" fillId="14" borderId="0" applyNumberFormat="0" applyBorder="0" applyAlignment="0" applyProtection="0"/>
    <xf numFmtId="0" fontId="28" fillId="35" borderId="0"/>
    <xf numFmtId="0" fontId="12" fillId="19" borderId="0" applyNumberFormat="0" applyBorder="0" applyAlignment="0" applyProtection="0"/>
    <xf numFmtId="0" fontId="28" fillId="38" borderId="0"/>
    <xf numFmtId="0" fontId="12" fillId="19" borderId="0" applyNumberFormat="0" applyBorder="0" applyAlignment="0" applyProtection="0"/>
    <xf numFmtId="0" fontId="28" fillId="38" borderId="0"/>
    <xf numFmtId="0" fontId="12" fillId="20" borderId="0" applyNumberFormat="0" applyBorder="0" applyAlignment="0" applyProtection="0"/>
    <xf numFmtId="0" fontId="28" fillId="39" borderId="0"/>
    <xf numFmtId="0" fontId="12" fillId="20" borderId="0" applyNumberFormat="0" applyBorder="0" applyAlignment="0" applyProtection="0"/>
    <xf numFmtId="0" fontId="28" fillId="39" borderId="0"/>
    <xf numFmtId="0" fontId="12" fillId="21" borderId="0" applyNumberFormat="0" applyBorder="0" applyAlignment="0" applyProtection="0"/>
    <xf numFmtId="0" fontId="28" fillId="40" borderId="0"/>
    <xf numFmtId="0" fontId="12" fillId="21" borderId="0" applyNumberFormat="0" applyBorder="0" applyAlignment="0" applyProtection="0"/>
    <xf numFmtId="0" fontId="28" fillId="40" borderId="0"/>
    <xf numFmtId="0" fontId="29" fillId="0" borderId="0"/>
    <xf numFmtId="0" fontId="30" fillId="41" borderId="0"/>
    <xf numFmtId="0" fontId="30" fillId="41" borderId="0"/>
    <xf numFmtId="0" fontId="31" fillId="41" borderId="0"/>
    <xf numFmtId="0" fontId="30" fillId="42" borderId="0"/>
    <xf numFmtId="0" fontId="30" fillId="42" borderId="0"/>
    <xf numFmtId="0" fontId="31" fillId="42" borderId="0"/>
    <xf numFmtId="0" fontId="29" fillId="43" borderId="0"/>
    <xf numFmtId="0" fontId="29" fillId="44" borderId="0"/>
    <xf numFmtId="0" fontId="32" fillId="43" borderId="0"/>
    <xf numFmtId="0" fontId="32" fillId="0" borderId="0"/>
    <xf numFmtId="0" fontId="29" fillId="0" borderId="0"/>
    <xf numFmtId="0" fontId="28" fillId="45" borderId="0"/>
    <xf numFmtId="0" fontId="12" fillId="23" borderId="0" applyNumberFormat="0" applyBorder="0" applyAlignment="0" applyProtection="0"/>
    <xf numFmtId="0" fontId="28" fillId="45" borderId="0"/>
    <xf numFmtId="0" fontId="28" fillId="46" borderId="0"/>
    <xf numFmtId="0" fontId="12" fillId="24" borderId="0" applyNumberFormat="0" applyBorder="0" applyAlignment="0" applyProtection="0"/>
    <xf numFmtId="0" fontId="28" fillId="46" borderId="0"/>
    <xf numFmtId="0" fontId="28" fillId="47" borderId="0"/>
    <xf numFmtId="0" fontId="12" fillId="22" borderId="0" applyNumberFormat="0" applyBorder="0" applyAlignment="0" applyProtection="0"/>
    <xf numFmtId="0" fontId="28" fillId="47" borderId="0"/>
    <xf numFmtId="0" fontId="28" fillId="38" borderId="0"/>
    <xf numFmtId="0" fontId="12" fillId="19" borderId="0" applyNumberFormat="0" applyBorder="0" applyAlignment="0" applyProtection="0"/>
    <xf numFmtId="0" fontId="28" fillId="38" borderId="0"/>
    <xf numFmtId="0" fontId="28" fillId="39" borderId="0"/>
    <xf numFmtId="0" fontId="12" fillId="20" borderId="0" applyNumberFormat="0" applyBorder="0" applyAlignment="0" applyProtection="0"/>
    <xf numFmtId="0" fontId="28" fillId="39" borderId="0"/>
    <xf numFmtId="0" fontId="28" fillId="48" borderId="0"/>
    <xf numFmtId="0" fontId="12" fillId="25" borderId="0" applyNumberFormat="0" applyBorder="0" applyAlignment="0" applyProtection="0"/>
    <xf numFmtId="0" fontId="28" fillId="48" borderId="0"/>
    <xf numFmtId="0" fontId="33" fillId="49" borderId="0"/>
    <xf numFmtId="0" fontId="34" fillId="34" borderId="0"/>
    <xf numFmtId="0" fontId="15" fillId="6" borderId="0" applyNumberFormat="0" applyBorder="0" applyAlignment="0" applyProtection="0"/>
    <xf numFmtId="0" fontId="35" fillId="28" borderId="0"/>
    <xf numFmtId="0" fontId="36" fillId="49" borderId="0"/>
    <xf numFmtId="0" fontId="8" fillId="7" borderId="0" applyNumberFormat="0" applyBorder="0" applyAlignment="0" applyProtection="0"/>
    <xf numFmtId="0" fontId="37" fillId="29" borderId="0"/>
    <xf numFmtId="0" fontId="8" fillId="7" borderId="0" applyNumberFormat="0" applyBorder="0" applyAlignment="0" applyProtection="0"/>
    <xf numFmtId="0" fontId="37" fillId="29" borderId="0"/>
    <xf numFmtId="0" fontId="38" fillId="44" borderId="12"/>
    <xf numFmtId="0" fontId="9" fillId="16" borderId="1" applyNumberFormat="0" applyAlignment="0" applyProtection="0"/>
    <xf numFmtId="0" fontId="38" fillId="44" borderId="12"/>
    <xf numFmtId="0" fontId="9" fillId="16" borderId="1" applyNumberFormat="0" applyAlignment="0" applyProtection="0"/>
    <xf numFmtId="0" fontId="38" fillId="44" borderId="12"/>
    <xf numFmtId="0" fontId="9" fillId="16" borderId="1" applyNumberFormat="0" applyAlignment="0" applyProtection="0"/>
    <xf numFmtId="0" fontId="38" fillId="44" borderId="12"/>
    <xf numFmtId="0" fontId="7" fillId="0" borderId="0" applyNumberFormat="0" applyFill="0" applyBorder="0" applyAlignment="0" applyProtection="0"/>
    <xf numFmtId="0" fontId="39" fillId="0" borderId="0"/>
    <xf numFmtId="0" fontId="10" fillId="26" borderId="2" applyNumberFormat="0" applyAlignment="0" applyProtection="0"/>
    <xf numFmtId="0" fontId="40" fillId="50" borderId="3"/>
    <xf numFmtId="0" fontId="10" fillId="26" borderId="2" applyNumberFormat="0" applyAlignment="0" applyProtection="0"/>
    <xf numFmtId="0" fontId="40" fillId="50" borderId="3"/>
    <xf numFmtId="0" fontId="11" fillId="0" borderId="4" applyNumberFormat="0" applyFill="0" applyAlignment="0" applyProtection="0"/>
    <xf numFmtId="0" fontId="41" fillId="0" borderId="5"/>
    <xf numFmtId="0" fontId="11" fillId="0" borderId="4" applyNumberFormat="0" applyFill="0" applyAlignment="0" applyProtection="0"/>
    <xf numFmtId="0" fontId="41" fillId="0" borderId="5"/>
    <xf numFmtId="0" fontId="40" fillId="50" borderId="13"/>
    <xf numFmtId="0" fontId="10" fillId="26" borderId="2" applyNumberFormat="0" applyAlignment="0" applyProtection="0"/>
    <xf numFmtId="0" fontId="40" fillId="50" borderId="3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8" fontId="27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8" fontId="27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8" fontId="27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8" fontId="27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2" fillId="23" borderId="0" applyNumberFormat="0" applyBorder="0" applyAlignment="0" applyProtection="0"/>
    <xf numFmtId="0" fontId="28" fillId="45" borderId="0"/>
    <xf numFmtId="0" fontId="12" fillId="23" borderId="0" applyNumberFormat="0" applyBorder="0" applyAlignment="0" applyProtection="0"/>
    <xf numFmtId="0" fontId="28" fillId="45" borderId="0"/>
    <xf numFmtId="0" fontId="12" fillId="24" borderId="0" applyNumberFormat="0" applyBorder="0" applyAlignment="0" applyProtection="0"/>
    <xf numFmtId="0" fontId="28" fillId="46" borderId="0"/>
    <xf numFmtId="0" fontId="12" fillId="24" borderId="0" applyNumberFormat="0" applyBorder="0" applyAlignment="0" applyProtection="0"/>
    <xf numFmtId="0" fontId="28" fillId="46" borderId="0"/>
    <xf numFmtId="0" fontId="12" fillId="22" borderId="0" applyNumberFormat="0" applyBorder="0" applyAlignment="0" applyProtection="0"/>
    <xf numFmtId="0" fontId="28" fillId="47" borderId="0"/>
    <xf numFmtId="0" fontId="12" fillId="22" borderId="0" applyNumberFormat="0" applyBorder="0" applyAlignment="0" applyProtection="0"/>
    <xf numFmtId="0" fontId="28" fillId="47" borderId="0"/>
    <xf numFmtId="0" fontId="12" fillId="19" borderId="0" applyNumberFormat="0" applyBorder="0" applyAlignment="0" applyProtection="0"/>
    <xf numFmtId="0" fontId="28" fillId="38" borderId="0"/>
    <xf numFmtId="0" fontId="12" fillId="19" borderId="0" applyNumberFormat="0" applyBorder="0" applyAlignment="0" applyProtection="0"/>
    <xf numFmtId="0" fontId="28" fillId="38" borderId="0"/>
    <xf numFmtId="0" fontId="12" fillId="20" borderId="0" applyNumberFormat="0" applyBorder="0" applyAlignment="0" applyProtection="0"/>
    <xf numFmtId="0" fontId="28" fillId="39" borderId="0"/>
    <xf numFmtId="0" fontId="12" fillId="20" borderId="0" applyNumberFormat="0" applyBorder="0" applyAlignment="0" applyProtection="0"/>
    <xf numFmtId="0" fontId="28" fillId="39" borderId="0"/>
    <xf numFmtId="0" fontId="12" fillId="25" borderId="0" applyNumberFormat="0" applyBorder="0" applyAlignment="0" applyProtection="0"/>
    <xf numFmtId="0" fontId="28" fillId="48" borderId="0"/>
    <xf numFmtId="0" fontId="12" fillId="25" borderId="0" applyNumberFormat="0" applyBorder="0" applyAlignment="0" applyProtection="0"/>
    <xf numFmtId="0" fontId="28" fillId="48" borderId="0"/>
    <xf numFmtId="0" fontId="13" fillId="10" borderId="1" applyNumberFormat="0" applyAlignment="0" applyProtection="0"/>
    <xf numFmtId="0" fontId="42" fillId="32" borderId="12"/>
    <xf numFmtId="0" fontId="13" fillId="10" borderId="1" applyNumberFormat="0" applyAlignment="0" applyProtection="0"/>
    <xf numFmtId="0" fontId="42" fillId="32" borderId="12"/>
    <xf numFmtId="0" fontId="43" fillId="51" borderId="0"/>
    <xf numFmtId="0" fontId="43" fillId="46" borderId="0"/>
    <xf numFmtId="0" fontId="44" fillId="51" borderId="0"/>
    <xf numFmtId="168" fontId="45" fillId="0" borderId="0"/>
    <xf numFmtId="0" fontId="46" fillId="0" borderId="0"/>
    <xf numFmtId="0" fontId="18" fillId="0" borderId="0" applyNumberFormat="0" applyFill="0" applyBorder="0" applyAlignment="0" applyProtection="0"/>
    <xf numFmtId="0" fontId="46" fillId="0" borderId="0"/>
    <xf numFmtId="0" fontId="47" fillId="0" borderId="0"/>
    <xf numFmtId="0" fontId="47" fillId="0" borderId="0"/>
    <xf numFmtId="0" fontId="48" fillId="0" borderId="0"/>
    <xf numFmtId="0" fontId="49" fillId="29" borderId="0"/>
    <xf numFmtId="0" fontId="50" fillId="29" borderId="0"/>
    <xf numFmtId="0" fontId="8" fillId="7" borderId="0" applyNumberFormat="0" applyBorder="0" applyAlignment="0" applyProtection="0"/>
    <xf numFmtId="0" fontId="37" fillId="29" borderId="0"/>
    <xf numFmtId="0" fontId="51" fillId="29" borderId="0"/>
    <xf numFmtId="0" fontId="25" fillId="0" borderId="0">
      <alignment horizontal="center"/>
    </xf>
    <xf numFmtId="0" fontId="52" fillId="0" borderId="0"/>
    <xf numFmtId="0" fontId="53" fillId="0" borderId="0"/>
    <xf numFmtId="0" fontId="52" fillId="0" borderId="0"/>
    <xf numFmtId="0" fontId="53" fillId="0" borderId="0"/>
    <xf numFmtId="0" fontId="53" fillId="0" borderId="0"/>
    <xf numFmtId="0" fontId="53" fillId="0" borderId="0"/>
    <xf numFmtId="0" fontId="54" fillId="0" borderId="0"/>
    <xf numFmtId="0" fontId="54" fillId="0" borderId="0"/>
    <xf numFmtId="0" fontId="22" fillId="0" borderId="6" applyNumberFormat="0" applyFill="0" applyAlignment="0" applyProtection="0"/>
    <xf numFmtId="0" fontId="55" fillId="0" borderId="14"/>
    <xf numFmtId="0" fontId="56" fillId="0" borderId="0"/>
    <xf numFmtId="0" fontId="57" fillId="0" borderId="0"/>
    <xf numFmtId="0" fontId="57" fillId="0" borderId="0"/>
    <xf numFmtId="0" fontId="23" fillId="0" borderId="7" applyNumberFormat="0" applyFill="0" applyAlignment="0" applyProtection="0"/>
    <xf numFmtId="0" fontId="58" fillId="0" borderId="15"/>
    <xf numFmtId="0" fontId="59" fillId="0" borderId="0"/>
    <xf numFmtId="0" fontId="60" fillId="0" borderId="16"/>
    <xf numFmtId="0" fontId="24" fillId="0" borderId="8" applyNumberFormat="0" applyFill="0" applyAlignment="0" applyProtection="0"/>
    <xf numFmtId="0" fontId="60" fillId="0" borderId="16"/>
    <xf numFmtId="0" fontId="61" fillId="0" borderId="0">
      <alignment horizontal="center"/>
    </xf>
    <xf numFmtId="0" fontId="60" fillId="0" borderId="0"/>
    <xf numFmtId="0" fontId="24" fillId="0" borderId="0" applyNumberFormat="0" applyFill="0" applyBorder="0" applyAlignment="0" applyProtection="0"/>
    <xf numFmtId="0" fontId="60" fillId="0" borderId="0"/>
    <xf numFmtId="0" fontId="25" fillId="0" borderId="0">
      <alignment horizontal="center" textRotation="90"/>
    </xf>
    <xf numFmtId="0" fontId="61" fillId="0" borderId="0">
      <alignment horizontal="center" textRotation="90"/>
    </xf>
    <xf numFmtId="0" fontId="62" fillId="0" borderId="0"/>
    <xf numFmtId="0" fontId="15" fillId="6" borderId="0" applyNumberFormat="0" applyBorder="0" applyAlignment="0" applyProtection="0"/>
    <xf numFmtId="0" fontId="35" fillId="28" borderId="0"/>
    <xf numFmtId="0" fontId="42" fillId="32" borderId="12"/>
    <xf numFmtId="0" fontId="13" fillId="10" borderId="1" applyNumberFormat="0" applyAlignment="0" applyProtection="0"/>
    <xf numFmtId="0" fontId="42" fillId="32" borderId="12"/>
    <xf numFmtId="0" fontId="41" fillId="0" borderId="17"/>
    <xf numFmtId="0" fontId="11" fillId="0" borderId="4" applyNumberFormat="0" applyFill="0" applyAlignment="0" applyProtection="0"/>
    <xf numFmtId="0" fontId="41" fillId="0" borderId="5"/>
    <xf numFmtId="0" fontId="14" fillId="17" borderId="0" applyNumberFormat="0" applyBorder="0" applyAlignment="0" applyProtection="0"/>
    <xf numFmtId="0" fontId="63" fillId="52" borderId="0"/>
    <xf numFmtId="0" fontId="64" fillId="53" borderId="0"/>
    <xf numFmtId="0" fontId="65" fillId="53" borderId="0"/>
    <xf numFmtId="0" fontId="14" fillId="17" borderId="0" applyNumberFormat="0" applyBorder="0" applyAlignment="0" applyProtection="0"/>
    <xf numFmtId="0" fontId="63" fillId="52" borderId="0"/>
    <xf numFmtId="0" fontId="66" fillId="53" borderId="0"/>
    <xf numFmtId="0" fontId="14" fillId="17" borderId="0" applyNumberFormat="0" applyBorder="0" applyAlignment="0" applyProtection="0"/>
    <xf numFmtId="0" fontId="63" fillId="52" borderId="0"/>
    <xf numFmtId="0" fontId="67" fillId="0" borderId="0"/>
    <xf numFmtId="0" fontId="68" fillId="0" borderId="0"/>
    <xf numFmtId="0" fontId="20" fillId="0" borderId="0"/>
    <xf numFmtId="0" fontId="20" fillId="0" borderId="0"/>
    <xf numFmtId="0" fontId="69" fillId="0" borderId="0"/>
    <xf numFmtId="0" fontId="20" fillId="0" borderId="0"/>
    <xf numFmtId="0" fontId="69" fillId="0" borderId="0"/>
    <xf numFmtId="0" fontId="20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45" fillId="0" borderId="0"/>
    <xf numFmtId="0" fontId="70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20" fillId="0" borderId="0"/>
    <xf numFmtId="0" fontId="27" fillId="0" borderId="0"/>
    <xf numFmtId="0" fontId="71" fillId="0" borderId="0"/>
    <xf numFmtId="0" fontId="20" fillId="0" borderId="0"/>
    <xf numFmtId="0" fontId="20" fillId="0" borderId="0"/>
    <xf numFmtId="0" fontId="7" fillId="0" borderId="0"/>
    <xf numFmtId="0" fontId="39" fillId="0" borderId="0"/>
    <xf numFmtId="0" fontId="20" fillId="0" borderId="0"/>
    <xf numFmtId="0" fontId="20" fillId="0" borderId="0"/>
    <xf numFmtId="0" fontId="20" fillId="0" borderId="0"/>
    <xf numFmtId="0" fontId="69" fillId="0" borderId="0"/>
    <xf numFmtId="0" fontId="20" fillId="0" borderId="0"/>
    <xf numFmtId="0" fontId="69" fillId="0" borderId="0"/>
    <xf numFmtId="0" fontId="20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20" fillId="0" borderId="0"/>
    <xf numFmtId="0" fontId="69" fillId="0" borderId="0"/>
    <xf numFmtId="0" fontId="20" fillId="0" borderId="0"/>
    <xf numFmtId="0" fontId="20" fillId="0" borderId="0"/>
    <xf numFmtId="0" fontId="69" fillId="0" borderId="0"/>
    <xf numFmtId="0" fontId="20" fillId="0" borderId="0"/>
    <xf numFmtId="0" fontId="69" fillId="0" borderId="0"/>
    <xf numFmtId="0" fontId="20" fillId="0" borderId="0"/>
    <xf numFmtId="0" fontId="20" fillId="0" borderId="0"/>
    <xf numFmtId="0" fontId="20" fillId="0" borderId="0"/>
    <xf numFmtId="0" fontId="69" fillId="0" borderId="0"/>
    <xf numFmtId="0" fontId="20" fillId="0" borderId="0"/>
    <xf numFmtId="0" fontId="69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20" fillId="0" borderId="0"/>
    <xf numFmtId="0" fontId="20" fillId="0" borderId="0"/>
    <xf numFmtId="0" fontId="69" fillId="0" borderId="0"/>
    <xf numFmtId="0" fontId="20" fillId="0" borderId="0"/>
    <xf numFmtId="0" fontId="69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7" fillId="11" borderId="9" applyNumberFormat="0" applyFont="0" applyAlignment="0" applyProtection="0"/>
    <xf numFmtId="0" fontId="27" fillId="53" borderId="18"/>
    <xf numFmtId="0" fontId="7" fillId="11" borderId="9" applyNumberFormat="0" applyFont="0" applyAlignment="0" applyProtection="0"/>
    <xf numFmtId="0" fontId="27" fillId="53" borderId="18"/>
    <xf numFmtId="0" fontId="72" fillId="53" borderId="12"/>
    <xf numFmtId="0" fontId="72" fillId="53" borderId="12"/>
    <xf numFmtId="0" fontId="7" fillId="11" borderId="9" applyNumberFormat="0" applyFont="0" applyAlignment="0" applyProtection="0"/>
    <xf numFmtId="0" fontId="27" fillId="53" borderId="18"/>
    <xf numFmtId="0" fontId="73" fillId="53" borderId="12"/>
    <xf numFmtId="0" fontId="74" fillId="44" borderId="19"/>
    <xf numFmtId="0" fontId="16" fillId="16" borderId="10" applyNumberFormat="0" applyAlignment="0" applyProtection="0"/>
    <xf numFmtId="0" fontId="74" fillId="44" borderId="19"/>
    <xf numFmtId="9" fontId="20" fillId="0" borderId="0" applyFont="0" applyFill="0" applyBorder="0" applyAlignment="0" applyProtection="0"/>
    <xf numFmtId="9" fontId="27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7" fillId="0" borderId="0"/>
    <xf numFmtId="9" fontId="20" fillId="0" borderId="0" applyFont="0" applyFill="0" applyBorder="0" applyAlignment="0" applyProtection="0"/>
    <xf numFmtId="0" fontId="39" fillId="0" borderId="0"/>
    <xf numFmtId="0" fontId="39" fillId="0" borderId="0"/>
    <xf numFmtId="9" fontId="7" fillId="0" borderId="0" applyFill="0" applyBorder="0" applyAlignment="0" applyProtection="0"/>
    <xf numFmtId="9" fontId="39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7" fillId="0" borderId="0"/>
    <xf numFmtId="9" fontId="20" fillId="0" borderId="0" applyFont="0" applyFill="0" applyBorder="0" applyAlignment="0" applyProtection="0"/>
    <xf numFmtId="9" fontId="27" fillId="0" borderId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7" fillId="0" borderId="0"/>
    <xf numFmtId="9" fontId="27" fillId="0" borderId="0"/>
    <xf numFmtId="9" fontId="1" fillId="0" borderId="0" applyFont="0" applyFill="0" applyBorder="0" applyAlignment="0" applyProtection="0"/>
    <xf numFmtId="9" fontId="27" fillId="0" borderId="0"/>
    <xf numFmtId="9" fontId="27" fillId="0" borderId="0"/>
    <xf numFmtId="9" fontId="20" fillId="0" borderId="0" applyFont="0" applyFill="0" applyBorder="0" applyAlignment="0" applyProtection="0"/>
    <xf numFmtId="9" fontId="27" fillId="0" borderId="0"/>
    <xf numFmtId="9" fontId="20" fillId="0" borderId="0" applyFont="0" applyFill="0" applyBorder="0" applyAlignment="0" applyProtection="0"/>
    <xf numFmtId="0" fontId="26" fillId="0" borderId="0"/>
    <xf numFmtId="0" fontId="75" fillId="0" borderId="0"/>
    <xf numFmtId="167" fontId="26" fillId="0" borderId="0"/>
    <xf numFmtId="167" fontId="75" fillId="0" borderId="0"/>
    <xf numFmtId="0" fontId="15" fillId="6" borderId="0" applyNumberFormat="0" applyBorder="0" applyAlignment="0" applyProtection="0"/>
    <xf numFmtId="0" fontId="35" fillId="28" borderId="0"/>
    <xf numFmtId="0" fontId="16" fillId="16" borderId="10" applyNumberFormat="0" applyAlignment="0" applyProtection="0"/>
    <xf numFmtId="0" fontId="74" fillId="44" borderId="19"/>
    <xf numFmtId="0" fontId="16" fillId="16" borderId="10" applyNumberFormat="0" applyAlignment="0" applyProtection="0"/>
    <xf numFmtId="0" fontId="74" fillId="44" borderId="19"/>
    <xf numFmtId="0" fontId="45" fillId="0" borderId="0"/>
    <xf numFmtId="0" fontId="70" fillId="0" borderId="0"/>
    <xf numFmtId="0" fontId="27" fillId="0" borderId="0"/>
    <xf numFmtId="0" fontId="45" fillId="0" borderId="0"/>
    <xf numFmtId="0" fontId="70" fillId="0" borderId="0"/>
    <xf numFmtId="0" fontId="27" fillId="0" borderId="0"/>
    <xf numFmtId="0" fontId="17" fillId="0" borderId="0" applyNumberFormat="0" applyFill="0" applyBorder="0" applyAlignment="0" applyProtection="0"/>
    <xf numFmtId="0" fontId="76" fillId="0" borderId="0"/>
    <xf numFmtId="0" fontId="17" fillId="0" borderId="0" applyNumberFormat="0" applyFill="0" applyBorder="0" applyAlignment="0" applyProtection="0"/>
    <xf numFmtId="0" fontId="76" fillId="0" borderId="0"/>
    <xf numFmtId="0" fontId="18" fillId="0" borderId="0" applyNumberFormat="0" applyFill="0" applyBorder="0" applyAlignment="0" applyProtection="0"/>
    <xf numFmtId="0" fontId="46" fillId="0" borderId="0"/>
    <xf numFmtId="0" fontId="18" fillId="0" borderId="0" applyNumberFormat="0" applyFill="0" applyBorder="0" applyAlignment="0" applyProtection="0"/>
    <xf numFmtId="0" fontId="46" fillId="0" borderId="0"/>
    <xf numFmtId="0" fontId="77" fillId="0" borderId="0"/>
    <xf numFmtId="0" fontId="21" fillId="0" borderId="0" applyNumberFormat="0" applyFill="0" applyBorder="0" applyAlignment="0" applyProtection="0"/>
    <xf numFmtId="0" fontId="77" fillId="0" borderId="0"/>
    <xf numFmtId="0" fontId="22" fillId="0" borderId="6" applyNumberFormat="0" applyFill="0" applyAlignment="0" applyProtection="0"/>
    <xf numFmtId="0" fontId="55" fillId="0" borderId="14"/>
    <xf numFmtId="0" fontId="22" fillId="0" borderId="6" applyNumberFormat="0" applyFill="0" applyAlignment="0" applyProtection="0"/>
    <xf numFmtId="0" fontId="55" fillId="0" borderId="14"/>
    <xf numFmtId="0" fontId="23" fillId="0" borderId="7" applyNumberFormat="0" applyFill="0" applyAlignment="0" applyProtection="0"/>
    <xf numFmtId="0" fontId="58" fillId="0" borderId="15"/>
    <xf numFmtId="0" fontId="23" fillId="0" borderId="7" applyNumberFormat="0" applyFill="0" applyAlignment="0" applyProtection="0"/>
    <xf numFmtId="0" fontId="58" fillId="0" borderId="15"/>
    <xf numFmtId="0" fontId="24" fillId="0" borderId="8" applyNumberFormat="0" applyFill="0" applyAlignment="0" applyProtection="0"/>
    <xf numFmtId="0" fontId="60" fillId="0" borderId="16"/>
    <xf numFmtId="0" fontId="24" fillId="0" borderId="8" applyNumberFormat="0" applyFill="0" applyAlignment="0" applyProtection="0"/>
    <xf numFmtId="0" fontId="60" fillId="0" borderId="16"/>
    <xf numFmtId="0" fontId="24" fillId="0" borderId="0" applyNumberFormat="0" applyFill="0" applyBorder="0" applyAlignment="0" applyProtection="0"/>
    <xf numFmtId="0" fontId="60" fillId="0" borderId="0"/>
    <xf numFmtId="0" fontId="24" fillId="0" borderId="0" applyNumberFormat="0" applyFill="0" applyBorder="0" applyAlignment="0" applyProtection="0"/>
    <xf numFmtId="0" fontId="60" fillId="0" borderId="0"/>
    <xf numFmtId="0" fontId="21" fillId="0" borderId="0" applyNumberFormat="0" applyFill="0" applyBorder="0" applyAlignment="0" applyProtection="0"/>
    <xf numFmtId="0" fontId="77" fillId="0" borderId="0"/>
    <xf numFmtId="0" fontId="21" fillId="0" borderId="0" applyNumberFormat="0" applyFill="0" applyBorder="0" applyAlignment="0" applyProtection="0"/>
    <xf numFmtId="0" fontId="77" fillId="0" borderId="0"/>
    <xf numFmtId="0" fontId="19" fillId="0" borderId="11" applyNumberFormat="0" applyFill="0" applyAlignment="0" applyProtection="0"/>
    <xf numFmtId="0" fontId="78" fillId="0" borderId="20"/>
    <xf numFmtId="0" fontId="19" fillId="0" borderId="11" applyNumberFormat="0" applyFill="0" applyAlignment="0" applyProtection="0"/>
    <xf numFmtId="0" fontId="78" fillId="0" borderId="20"/>
    <xf numFmtId="0" fontId="19" fillId="0" borderId="11" applyNumberFormat="0" applyFill="0" applyAlignment="0" applyProtection="0"/>
    <xf numFmtId="0" fontId="78" fillId="0" borderId="21"/>
    <xf numFmtId="0" fontId="78" fillId="0" borderId="20"/>
    <xf numFmtId="0" fontId="7" fillId="0" borderId="0" applyNumberForma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8" fontId="27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8" fontId="27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8" fontId="27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8" fontId="27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8" fontId="27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8" fontId="27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3" fillId="0" borderId="0"/>
    <xf numFmtId="0" fontId="34" fillId="0" borderId="0"/>
    <xf numFmtId="0" fontId="36" fillId="0" borderId="0"/>
    <xf numFmtId="0" fontId="76" fillId="0" borderId="0"/>
    <xf numFmtId="0" fontId="17" fillId="0" borderId="0" applyNumberFormat="0" applyFill="0" applyBorder="0" applyAlignment="0" applyProtection="0"/>
    <xf numFmtId="0" fontId="76" fillId="0" borderId="0"/>
  </cellStyleXfs>
  <cellXfs count="18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/>
    </xf>
    <xf numFmtId="164" fontId="0" fillId="0" borderId="0" xfId="1" applyNumberFormat="1" applyFont="1"/>
    <xf numFmtId="0" fontId="2" fillId="4" borderId="0" xfId="0" applyFont="1" applyFill="1" applyAlignment="1">
      <alignment horizontal="center" vertical="center" wrapText="1"/>
    </xf>
    <xf numFmtId="0" fontId="0" fillId="2" borderId="0" xfId="0" applyFill="1"/>
    <xf numFmtId="165" fontId="0" fillId="0" borderId="0" xfId="0" applyNumberFormat="1"/>
    <xf numFmtId="2" fontId="0" fillId="0" borderId="0" xfId="0" applyNumberFormat="1"/>
    <xf numFmtId="0" fontId="0" fillId="0" borderId="0" xfId="0" applyAlignment="1">
      <alignment vertical="center" wrapText="1"/>
    </xf>
    <xf numFmtId="166" fontId="0" fillId="0" borderId="0" xfId="0" applyNumberFormat="1"/>
    <xf numFmtId="0" fontId="4" fillId="0" borderId="0" xfId="0" applyFont="1"/>
    <xf numFmtId="43" fontId="0" fillId="0" borderId="0" xfId="1" applyFont="1"/>
    <xf numFmtId="0" fontId="0" fillId="0" borderId="0" xfId="0" applyAlignment="1">
      <alignment horizontal="center" vertical="center"/>
    </xf>
    <xf numFmtId="164" fontId="0" fillId="0" borderId="0" xfId="0" applyNumberFormat="1"/>
    <xf numFmtId="169" fontId="0" fillId="0" borderId="0" xfId="0" applyNumberFormat="1"/>
    <xf numFmtId="169" fontId="0" fillId="2" borderId="0" xfId="0" applyNumberFormat="1" applyFill="1"/>
  </cellXfs>
  <cellStyles count="618">
    <cellStyle name="20% - Accent1" xfId="3" xr:uid="{63053F98-9485-4F06-889F-11FCB841B52F}"/>
    <cellStyle name="20% - Accent1 2" xfId="4" xr:uid="{DC938F66-D66E-4D0A-9431-9A9E993F1E09}"/>
    <cellStyle name="20% - Accent1 2 2" xfId="5" xr:uid="{1790F954-EE74-4A3A-B640-3FC20402BE6F}"/>
    <cellStyle name="20% - Accent2" xfId="6" xr:uid="{3BFF3BD1-A20A-4361-9577-81ECBB41FD5C}"/>
    <cellStyle name="20% - Accent2 2" xfId="7" xr:uid="{E23D0306-ADF0-4124-90FD-E877633E4383}"/>
    <cellStyle name="20% - Accent2 2 2" xfId="8" xr:uid="{AA55E54E-118B-4B42-A099-44C2F5273D7F}"/>
    <cellStyle name="20% - Accent3" xfId="9" xr:uid="{8D55BE49-78FF-4897-99F6-B1CA40336A11}"/>
    <cellStyle name="20% - Accent3 2" xfId="10" xr:uid="{4F1A4DBD-3546-4D4E-9EC4-950E3A01DC91}"/>
    <cellStyle name="20% - Accent3 2 2" xfId="11" xr:uid="{59FEAF21-566B-4628-98A0-898068FB1ECE}"/>
    <cellStyle name="20% - Accent4" xfId="12" xr:uid="{919452CD-5281-4C06-B8DC-5FD984EFF0BA}"/>
    <cellStyle name="20% - Accent4 2" xfId="13" xr:uid="{239DEA9D-B979-44CE-A5F9-FF7F61C9DB76}"/>
    <cellStyle name="20% - Accent4 2 2" xfId="14" xr:uid="{EC8F1BD3-7B14-48A6-9395-D3056D61D072}"/>
    <cellStyle name="20% - Accent5" xfId="15" xr:uid="{6F67DF91-8F6D-4AFE-8520-7C53B259571E}"/>
    <cellStyle name="20% - Accent5 2" xfId="16" xr:uid="{F2BDC3AF-1AF3-4B9D-B3E0-F33C823B7F3D}"/>
    <cellStyle name="20% - Accent5 2 2" xfId="17" xr:uid="{98C858C1-A9E3-41C4-BBC0-8E5E217C78CD}"/>
    <cellStyle name="20% - Accent6" xfId="18" xr:uid="{90752827-6D92-46FF-B1D0-E392FB638792}"/>
    <cellStyle name="20% - Accent6 2" xfId="19" xr:uid="{9152DD2E-7D5A-43CB-965F-D6B3092153FB}"/>
    <cellStyle name="20% - Accent6 2 2" xfId="20" xr:uid="{643CC109-E49C-414D-8A12-4C4FEA3A3A77}"/>
    <cellStyle name="20% - Ênfase1 2" xfId="21" xr:uid="{AD5F6CC7-EF90-4DAC-B1CE-8442E1B4D7EF}"/>
    <cellStyle name="20% - Ênfase1 2 2" xfId="22" xr:uid="{B8490FF9-FEF5-41F4-98C3-C8CB25DCC176}"/>
    <cellStyle name="20% - Ênfase1 3" xfId="23" xr:uid="{504F363D-75FB-47D3-B5C3-41C77F706497}"/>
    <cellStyle name="20% - Ênfase1 3 2" xfId="24" xr:uid="{578F35D1-B3C2-4E5D-8CBA-4AEA1903A556}"/>
    <cellStyle name="20% - Ênfase2 2" xfId="25" xr:uid="{1FB10486-25F6-4B43-8348-D38D70E3F35A}"/>
    <cellStyle name="20% - Ênfase2 2 2" xfId="26" xr:uid="{CBFAB432-55AC-418D-8949-084A16A39713}"/>
    <cellStyle name="20% - Ênfase2 3" xfId="27" xr:uid="{3542FE5A-5914-41B1-BDF8-9D8E91546FC9}"/>
    <cellStyle name="20% - Ênfase2 3 2" xfId="28" xr:uid="{B2EDA1CE-02F3-4468-91F7-CCACAFE04886}"/>
    <cellStyle name="20% - Ênfase3 2" xfId="29" xr:uid="{711FC70F-7303-4007-93CB-A6836A1C2E88}"/>
    <cellStyle name="20% - Ênfase3 2 2" xfId="30" xr:uid="{1BC40BB2-51EC-4F40-8A52-8112C1E897B4}"/>
    <cellStyle name="20% - Ênfase3 3" xfId="31" xr:uid="{60D04603-431D-4ED1-B036-11ACD0EFE005}"/>
    <cellStyle name="20% - Ênfase3 3 2" xfId="32" xr:uid="{47793D4E-7162-433F-8EBA-FF32AD5ACC13}"/>
    <cellStyle name="20% - Ênfase4 2" xfId="33" xr:uid="{E9E9E8A0-6C72-45D4-8217-32C84EC10383}"/>
    <cellStyle name="20% - Ênfase4 2 2" xfId="34" xr:uid="{142ADD41-43C5-4016-AF3B-AD70D2EE7DF5}"/>
    <cellStyle name="20% - Ênfase4 3" xfId="35" xr:uid="{ABE920F7-93BA-4088-8B90-774747079C2C}"/>
    <cellStyle name="20% - Ênfase4 3 2" xfId="36" xr:uid="{85E2F8AA-8A44-435E-B904-B99FB614E0E2}"/>
    <cellStyle name="20% - Ênfase5 2" xfId="37" xr:uid="{589BE73E-DC8B-49E3-BC4C-CB82E9197730}"/>
    <cellStyle name="20% - Ênfase5 2 2" xfId="38" xr:uid="{638741CF-5885-43FC-A142-AC7ACBDE79F8}"/>
    <cellStyle name="20% - Ênfase5 3" xfId="39" xr:uid="{30E36D2B-DAC2-4D96-B411-AB92518DEB50}"/>
    <cellStyle name="20% - Ênfase5 3 2" xfId="40" xr:uid="{28D8445B-91DE-40BF-9AF8-F3761A1A4182}"/>
    <cellStyle name="20% - Ênfase6 2" xfId="41" xr:uid="{166D48F4-47AD-45E9-867E-1CFA96B484B5}"/>
    <cellStyle name="20% - Ênfase6 2 2" xfId="42" xr:uid="{E8DC6265-A6F3-4C75-883E-3A85767B4138}"/>
    <cellStyle name="20% - Ênfase6 3" xfId="43" xr:uid="{7BB42212-854A-44F9-80A9-1F854FBB50A7}"/>
    <cellStyle name="20% - Ênfase6 3 2" xfId="44" xr:uid="{97D63016-E3A2-46AD-B24C-AF5AEFC9F18F}"/>
    <cellStyle name="40% - Accent1" xfId="45" xr:uid="{C7A858E8-A35C-4B44-9131-D6739D78F2B6}"/>
    <cellStyle name="40% - Accent1 2" xfId="46" xr:uid="{2FBB1C86-34E8-42EA-81B5-DF04A2036C71}"/>
    <cellStyle name="40% - Accent1 2 2" xfId="47" xr:uid="{8F35A8C5-3E1C-4A8C-AE60-129FED9E72EC}"/>
    <cellStyle name="40% - Accent2" xfId="48" xr:uid="{CF867781-8B26-4D93-9602-44441599D809}"/>
    <cellStyle name="40% - Accent2 2" xfId="49" xr:uid="{D964F8FD-A447-46C2-B982-EB73F3D2E652}"/>
    <cellStyle name="40% - Accent2 2 2" xfId="50" xr:uid="{AC41AEE9-01E2-43A3-8770-72E56B7FE490}"/>
    <cellStyle name="40% - Accent3" xfId="51" xr:uid="{43E2B6AE-ED24-46D6-B8C3-D445A1F4ADF4}"/>
    <cellStyle name="40% - Accent3 2" xfId="52" xr:uid="{05B1A0F2-CC71-4892-992C-27CBA7EC6CE6}"/>
    <cellStyle name="40% - Accent3 2 2" xfId="53" xr:uid="{DD1B5177-D205-475B-8604-CEB6E4D3B5E1}"/>
    <cellStyle name="40% - Accent4" xfId="54" xr:uid="{A53AD482-6F5F-4391-BAD4-EE2863FFCD05}"/>
    <cellStyle name="40% - Accent4 2" xfId="55" xr:uid="{2499F4B9-0444-4AEA-AA46-2CDE814D604F}"/>
    <cellStyle name="40% - Accent4 2 2" xfId="56" xr:uid="{580C747A-A660-4C40-A7C9-456574FB1D55}"/>
    <cellStyle name="40% - Accent5" xfId="57" xr:uid="{8F9D587E-1252-465F-9840-4D759A0D2791}"/>
    <cellStyle name="40% - Accent5 2" xfId="58" xr:uid="{B2933900-4090-4AC2-A22C-7B47310ED6B9}"/>
    <cellStyle name="40% - Accent5 2 2" xfId="59" xr:uid="{B9A2C8F9-899E-42F8-9322-D5BE1588EC87}"/>
    <cellStyle name="40% - Accent6" xfId="60" xr:uid="{6B08EC2F-3939-43E5-9851-478842AAB7AF}"/>
    <cellStyle name="40% - Accent6 2" xfId="61" xr:uid="{A7291B6E-9BF0-491B-82C0-94336E988F29}"/>
    <cellStyle name="40% - Accent6 2 2" xfId="62" xr:uid="{2CDE592F-EE2D-41AC-904C-44614BD21060}"/>
    <cellStyle name="40% - Ênfase1 2" xfId="63" xr:uid="{B4BFB7B8-DE35-49EA-91E1-EEDA71320490}"/>
    <cellStyle name="40% - Ênfase1 2 2" xfId="64" xr:uid="{7E5DAD05-0818-435C-8463-321B249E1AB2}"/>
    <cellStyle name="40% - Ênfase1 3" xfId="65" xr:uid="{5CAA2108-86FE-44DD-973F-4A87047BE5DA}"/>
    <cellStyle name="40% - Ênfase1 3 2" xfId="66" xr:uid="{FA61BAA8-80C6-4583-95C6-2961C0F3C088}"/>
    <cellStyle name="40% - Ênfase2 2" xfId="67" xr:uid="{97F0D036-64B0-48E4-9A6C-235136C88D32}"/>
    <cellStyle name="40% - Ênfase2 2 2" xfId="68" xr:uid="{D411F6C9-5D7C-46CF-9F6E-F7A127F9F1D8}"/>
    <cellStyle name="40% - Ênfase2 3" xfId="69" xr:uid="{B4F996D4-ACF6-4056-8B03-D14E1F922026}"/>
    <cellStyle name="40% - Ênfase2 3 2" xfId="70" xr:uid="{98D61582-9E82-4D3D-A0B7-86E9E32B31F7}"/>
    <cellStyle name="40% - Ênfase3 2" xfId="71" xr:uid="{198ED5D1-4176-40A8-99A4-E5DF68DA8F8D}"/>
    <cellStyle name="40% - Ênfase3 2 2" xfId="72" xr:uid="{06F85F16-DC9C-4718-A8E2-B4ED655A2FAA}"/>
    <cellStyle name="40% - Ênfase3 3" xfId="73" xr:uid="{CDD75DD3-097F-4CEE-A9BA-507B647E6623}"/>
    <cellStyle name="40% - Ênfase3 3 2" xfId="74" xr:uid="{2F95F902-4B7E-4039-8927-0DCEC4658B5F}"/>
    <cellStyle name="40% - Ênfase4 2" xfId="75" xr:uid="{CF7EDE8E-B90A-4A67-ABA6-E1C4B6A1C310}"/>
    <cellStyle name="40% - Ênfase4 2 2" xfId="76" xr:uid="{C8AD4EFC-C736-4C14-B1BB-65AA3008F466}"/>
    <cellStyle name="40% - Ênfase4 3" xfId="77" xr:uid="{98A2762E-B4DA-46B4-B3FB-F08FCC5CB1AA}"/>
    <cellStyle name="40% - Ênfase4 3 2" xfId="78" xr:uid="{0E757FE7-9030-43DD-986E-89DD3BE9461A}"/>
    <cellStyle name="40% - Ênfase5 2" xfId="79" xr:uid="{8179FF60-C2A2-4905-B107-66BC075C6EF2}"/>
    <cellStyle name="40% - Ênfase5 2 2" xfId="80" xr:uid="{B7D04E36-C645-4DC9-9674-43CA1E4BA007}"/>
    <cellStyle name="40% - Ênfase5 3" xfId="81" xr:uid="{B5A8C8CA-E024-45D8-9613-DF821FD2807B}"/>
    <cellStyle name="40% - Ênfase5 3 2" xfId="82" xr:uid="{E493454C-6C05-4618-AB03-34F5E2012B13}"/>
    <cellStyle name="40% - Ênfase6 2" xfId="83" xr:uid="{D25A082A-98F5-437F-9539-A8052E8F2CB8}"/>
    <cellStyle name="40% - Ênfase6 2 2" xfId="84" xr:uid="{5A81BE31-92A8-4D95-8EE9-55C9A4AB0B60}"/>
    <cellStyle name="40% - Ênfase6 3" xfId="85" xr:uid="{D55D3A34-96B0-46A9-88EC-26BA228C996F}"/>
    <cellStyle name="40% - Ênfase6 3 2" xfId="86" xr:uid="{2A90ED27-7176-43FB-AD08-4210037AECA0}"/>
    <cellStyle name="60% - Accent1" xfId="87" xr:uid="{C83A5A66-65B0-4AAC-B188-6E9599FABD7E}"/>
    <cellStyle name="60% - Accent1 2" xfId="88" xr:uid="{8F5067FA-CAC1-477D-835D-364EA2844EDE}"/>
    <cellStyle name="60% - Accent1 2 2" xfId="89" xr:uid="{0D8476D3-A3F8-4B06-BAF9-893F45E83786}"/>
    <cellStyle name="60% - Accent2" xfId="90" xr:uid="{FA03CBDA-302A-47E3-89DB-FA7C46BE1AA4}"/>
    <cellStyle name="60% - Accent2 2" xfId="91" xr:uid="{BD79F4F1-C2D9-4CFC-A575-8174278E7DD0}"/>
    <cellStyle name="60% - Accent2 2 2" xfId="92" xr:uid="{CEC72AE4-A242-4CB8-AF3C-BB34D9F9B57C}"/>
    <cellStyle name="60% - Accent3" xfId="93" xr:uid="{8AEBD8E4-6198-4B88-A492-FD6E05CC5618}"/>
    <cellStyle name="60% - Accent3 2" xfId="94" xr:uid="{0E4B4E8A-7BB7-49EB-BF40-670ED2D77FB7}"/>
    <cellStyle name="60% - Accent3 2 2" xfId="95" xr:uid="{FFE1206C-E114-4DEB-BFD4-A677B2ED66C6}"/>
    <cellStyle name="60% - Accent4" xfId="96" xr:uid="{3CE7BF07-886A-44F2-9D2E-777B3AA94B1C}"/>
    <cellStyle name="60% - Accent4 2" xfId="97" xr:uid="{F0A79CE8-2C35-4073-AC1B-A7C605E4E3D1}"/>
    <cellStyle name="60% - Accent4 2 2" xfId="98" xr:uid="{D77E6D60-DA94-4B2D-AF09-072B1646EE41}"/>
    <cellStyle name="60% - Accent5" xfId="99" xr:uid="{8654CF6F-7333-443B-9868-603E1C202F60}"/>
    <cellStyle name="60% - Accent5 2" xfId="100" xr:uid="{4792493D-C880-474F-BCEE-F84D2A1D42B5}"/>
    <cellStyle name="60% - Accent5 2 2" xfId="101" xr:uid="{54B23D42-74F6-4E07-A2DF-02C44AA61607}"/>
    <cellStyle name="60% - Accent6" xfId="102" xr:uid="{C089FD6A-DCC3-4F02-821A-51B81F2B42C6}"/>
    <cellStyle name="60% - Accent6 2" xfId="103" xr:uid="{2896B6ED-C554-4CDF-AADA-8C2E98F39577}"/>
    <cellStyle name="60% - Accent6 2 2" xfId="104" xr:uid="{5064C8CF-811C-4E88-8B73-BC051CFAB1B0}"/>
    <cellStyle name="60% - Ênfase1 2" xfId="105" xr:uid="{DC0F6CB4-6D73-4E60-A8EE-97F967C57AD1}"/>
    <cellStyle name="60% - Ênfase1 2 2" xfId="106" xr:uid="{39E970B1-383D-4C82-B2B3-80FCD59A1EE9}"/>
    <cellStyle name="60% - Ênfase1 3" xfId="107" xr:uid="{8E693FA9-05C7-4A11-AA96-827556F21AA4}"/>
    <cellStyle name="60% - Ênfase1 3 2" xfId="108" xr:uid="{C89ED2DA-C5A5-4701-BAC6-016A98B6D154}"/>
    <cellStyle name="60% - Ênfase2 2" xfId="109" xr:uid="{7561FEA6-5926-4474-BFDA-4F486C108C20}"/>
    <cellStyle name="60% - Ênfase2 2 2" xfId="110" xr:uid="{37F6B1B0-EB97-4D98-8577-BCC124C54614}"/>
    <cellStyle name="60% - Ênfase2 3" xfId="111" xr:uid="{232182E6-C495-4F2C-96A0-EC2341F7822D}"/>
    <cellStyle name="60% - Ênfase2 3 2" xfId="112" xr:uid="{67D6D0FF-55A8-4B53-9E28-A816AA54A263}"/>
    <cellStyle name="60% - Ênfase3 2" xfId="113" xr:uid="{CD08E909-C322-40C9-BE78-DCBB7972886F}"/>
    <cellStyle name="60% - Ênfase3 2 2" xfId="114" xr:uid="{7E340BD7-93CF-4AEA-BA76-21EA0BA7CC1D}"/>
    <cellStyle name="60% - Ênfase3 3" xfId="115" xr:uid="{907C7BD1-B39B-45CA-B7AD-8BDDAD1BC39B}"/>
    <cellStyle name="60% - Ênfase3 3 2" xfId="116" xr:uid="{4FF4257B-2A10-426C-85F2-94FA9BD44815}"/>
    <cellStyle name="60% - Ênfase4 2" xfId="117" xr:uid="{67CB83E5-46D8-4D4C-8796-2D9721B80B97}"/>
    <cellStyle name="60% - Ênfase4 2 2" xfId="118" xr:uid="{AFBCF643-53AA-4C61-ABE2-FECE4508F980}"/>
    <cellStyle name="60% - Ênfase4 3" xfId="119" xr:uid="{8D0F79EF-CB05-4AAA-B8EC-5054979E4EE9}"/>
    <cellStyle name="60% - Ênfase4 3 2" xfId="120" xr:uid="{D389186F-8013-4DD6-B049-D1319836AAAF}"/>
    <cellStyle name="60% - Ênfase5 2" xfId="121" xr:uid="{0F35E4C5-E5E4-498F-9576-70BDA6A6AF03}"/>
    <cellStyle name="60% - Ênfase5 2 2" xfId="122" xr:uid="{470E3AFE-B4B8-4147-A4A5-6078486A4BDE}"/>
    <cellStyle name="60% - Ênfase5 3" xfId="123" xr:uid="{EAF4883F-EB51-4986-9B3E-E0D89574184F}"/>
    <cellStyle name="60% - Ênfase5 3 2" xfId="124" xr:uid="{4BB35F3A-4349-4E4E-9EC0-3D41F045C7B6}"/>
    <cellStyle name="60% - Ênfase6 2" xfId="125" xr:uid="{3F9A5630-5973-4800-BA7E-26A8EF8775A9}"/>
    <cellStyle name="60% - Ênfase6 2 2" xfId="126" xr:uid="{8AB8A064-066F-422E-81C6-93361D2BB4A9}"/>
    <cellStyle name="60% - Ênfase6 3" xfId="127" xr:uid="{2DE90D6C-ABB6-4BE5-AF7F-33933F59914B}"/>
    <cellStyle name="60% - Ênfase6 3 2" xfId="128" xr:uid="{FD008193-C590-46FA-B0E3-056540BB603C}"/>
    <cellStyle name="Accent" xfId="129" xr:uid="{A2C9D92B-BCA6-4520-AEE1-B129DACB918B}"/>
    <cellStyle name="Accent 1" xfId="130" xr:uid="{7AC8100D-561D-452F-95FA-81F63E0AC833}"/>
    <cellStyle name="Accent 1 1" xfId="131" xr:uid="{C99AFB3E-2CDC-4E43-8E85-8D9643B751C8}"/>
    <cellStyle name="Accent 1 2" xfId="132" xr:uid="{C1F8FC29-12FF-4C9E-9D24-BACB6BCD2515}"/>
    <cellStyle name="Accent 2" xfId="133" xr:uid="{C6E7D4F5-76CF-4D00-B6F5-EA588D124F6F}"/>
    <cellStyle name="Accent 2 1" xfId="134" xr:uid="{78F0F7B3-9BE2-4B14-A4EE-98DC89D35FE9}"/>
    <cellStyle name="Accent 2 2" xfId="135" xr:uid="{85D7ABA0-BF27-4F1D-AB9A-A9D47F38CB8E}"/>
    <cellStyle name="Accent 3" xfId="136" xr:uid="{BEAEC323-D977-4871-A48A-CC516A18121C}"/>
    <cellStyle name="Accent 3 1" xfId="137" xr:uid="{255E99EC-AE28-4397-8F8C-954B0227552F}"/>
    <cellStyle name="Accent 3 2" xfId="138" xr:uid="{A881D629-FACC-4D52-AE46-98EA7C1FE1F6}"/>
    <cellStyle name="Accent 4" xfId="139" xr:uid="{C4B4F11E-B664-4C52-BD5A-35FEA7986C27}"/>
    <cellStyle name="Accent 4 2" xfId="140" xr:uid="{CF9FBC5D-882D-43C5-8C2F-1DD03EB77B6B}"/>
    <cellStyle name="Accent1" xfId="141" xr:uid="{658EE2A6-804D-46FC-8C70-EBE95957264E}"/>
    <cellStyle name="Accent1 2" xfId="142" xr:uid="{ECC4C7B1-CAE9-4EE5-8177-9A001F6DB693}"/>
    <cellStyle name="Accent1 2 2" xfId="143" xr:uid="{D06874FA-B4F3-480E-A1F5-F1913205A4C0}"/>
    <cellStyle name="Accent2" xfId="144" xr:uid="{D058AA5B-5510-46E7-B3FB-54B2D8D41871}"/>
    <cellStyle name="Accent2 2" xfId="145" xr:uid="{502F504F-E6C0-44E7-B3E6-75160FFCC11B}"/>
    <cellStyle name="Accent2 2 2" xfId="146" xr:uid="{4C4584A1-BD10-4894-94C9-051556C1E998}"/>
    <cellStyle name="Accent3" xfId="147" xr:uid="{2B4BDE5B-AF1A-47C5-B18E-ABE4FABAE597}"/>
    <cellStyle name="Accent3 2" xfId="148" xr:uid="{F62FE7B2-A063-4ADA-B29B-4F16FC6F5946}"/>
    <cellStyle name="Accent3 2 2" xfId="149" xr:uid="{5DFC3536-249D-45DB-9C9A-E5BCB0A5A279}"/>
    <cellStyle name="Accent4" xfId="150" xr:uid="{7FFE9822-8DF3-4F0B-9AAE-B374058084E3}"/>
    <cellStyle name="Accent4 2" xfId="151" xr:uid="{4468433F-1967-49C3-B480-D1FEA7F662FC}"/>
    <cellStyle name="Accent4 2 2" xfId="152" xr:uid="{0F746C4E-E980-4ACF-92FE-C5410094CE27}"/>
    <cellStyle name="Accent5" xfId="153" xr:uid="{CBD20E9F-DD5F-4975-B45F-518063C510CE}"/>
    <cellStyle name="Accent5 2" xfId="154" xr:uid="{D46D39EA-4235-4E3D-9498-E08EFC553107}"/>
    <cellStyle name="Accent5 2 2" xfId="155" xr:uid="{A7492371-EFAC-4626-8F31-3FA884105406}"/>
    <cellStyle name="Accent6" xfId="156" xr:uid="{82FE3443-D903-40A1-9895-D5503EDCBF53}"/>
    <cellStyle name="Accent6 2" xfId="157" xr:uid="{B07F27FE-9065-4A43-9A30-73CEC20602CA}"/>
    <cellStyle name="Accent6 2 2" xfId="158" xr:uid="{2164AB90-5AF8-4C4F-BA8F-41CF91696961}"/>
    <cellStyle name="Bad" xfId="159" xr:uid="{4757FF59-06EC-4249-BD24-290C13F3EB03}"/>
    <cellStyle name="Bad 1" xfId="160" xr:uid="{2D18B166-39A1-4A08-92E6-1D51D9668144}"/>
    <cellStyle name="Bad 2" xfId="161" xr:uid="{79801ACF-166E-406A-B38F-1E3F1D36DDF6}"/>
    <cellStyle name="Bad 2 2" xfId="162" xr:uid="{128D10EB-3005-4402-88D5-44B5C2647BF2}"/>
    <cellStyle name="Bad 3" xfId="163" xr:uid="{3DCD4060-9DA8-46F9-9C2F-5E046C897FD0}"/>
    <cellStyle name="Bom 2" xfId="164" xr:uid="{D94DA05D-B196-44AA-994C-EB1288FC5329}"/>
    <cellStyle name="Bom 2 2" xfId="165" xr:uid="{60C3B646-FA0D-412A-B106-B30C66BAE10D}"/>
    <cellStyle name="Bom 3" xfId="166" xr:uid="{F3CE2056-9A5C-4E98-B464-F12A82542361}"/>
    <cellStyle name="Bom 3 2" xfId="167" xr:uid="{6273ED73-0A90-414F-BD26-4BC0FF3B3237}"/>
    <cellStyle name="Calculation" xfId="168" xr:uid="{5162A2D1-B246-4FEA-8C9B-1B99304F3420}"/>
    <cellStyle name="Calculation 2" xfId="169" xr:uid="{C6D92A16-3184-4F86-ACFA-91C1D48EADE7}"/>
    <cellStyle name="Calculation 2 2" xfId="170" xr:uid="{6CA93425-AE9B-4497-9E36-17307125ED87}"/>
    <cellStyle name="Cálculo 2" xfId="171" xr:uid="{AAB1DDF0-10F6-42F5-9DFF-947CA7D5A9ED}"/>
    <cellStyle name="Cálculo 2 2" xfId="172" xr:uid="{5A00A128-6FDA-46B5-8064-7B1730F99EDB}"/>
    <cellStyle name="Cálculo 3" xfId="173" xr:uid="{48E0D86F-C8E9-4769-AF1C-91D5D31EA178}"/>
    <cellStyle name="Cálculo 3 2" xfId="174" xr:uid="{B23FB0D4-CE4E-425D-A42F-11301724A101}"/>
    <cellStyle name="Canto da tabela dinâmica" xfId="175" xr:uid="{4293DEF3-DCFB-47E3-A192-F896B70BC047}"/>
    <cellStyle name="Canto da tabela dinâmica 2" xfId="176" xr:uid="{6D82FFCC-190D-414D-982C-48F25528B902}"/>
    <cellStyle name="Célula de Verificação 2" xfId="177" xr:uid="{5031B5B0-5655-4BDF-AFC7-1139AED9BFD3}"/>
    <cellStyle name="Célula de Verificação 2 2" xfId="178" xr:uid="{388F16A4-C096-48A1-B174-C404E03C2095}"/>
    <cellStyle name="Célula de Verificação 3" xfId="179" xr:uid="{2B05711D-C810-4E01-9603-AE68289AE1C3}"/>
    <cellStyle name="Célula de Verificação 3 2" xfId="180" xr:uid="{24B54B22-2184-425A-8C8A-23742530D804}"/>
    <cellStyle name="Célula Vinculada 2" xfId="181" xr:uid="{DF4970C4-E592-47D9-B331-27AFA4C69532}"/>
    <cellStyle name="Célula Vinculada 2 2" xfId="182" xr:uid="{3CC8EEA8-5561-4801-A65B-93A22C3E711F}"/>
    <cellStyle name="Célula Vinculada 3" xfId="183" xr:uid="{CD05389E-80D1-41F4-8D62-908D8CF223FA}"/>
    <cellStyle name="Célula Vinculada 3 2" xfId="184" xr:uid="{6B9FC33F-E4ED-45E4-9B68-E078ACC616BB}"/>
    <cellStyle name="Check Cell" xfId="185" xr:uid="{C00C25F1-6FBB-4424-B5D1-4588986B369C}"/>
    <cellStyle name="Check Cell 2" xfId="186" xr:uid="{41905AC7-296E-4A02-BE3F-063E1E667FA1}"/>
    <cellStyle name="Check Cell 2 2" xfId="187" xr:uid="{751345F0-7CA5-4118-AB0A-2E69FFFDD486}"/>
    <cellStyle name="Comma 2" xfId="188" xr:uid="{3CB69BE5-87D2-4749-8525-0D561AE26267}"/>
    <cellStyle name="Comma 2 2" xfId="189" xr:uid="{9715BDC1-DE3E-4E0B-A5BB-F920F0CCD4E8}"/>
    <cellStyle name="Comma 2 2 2" xfId="190" xr:uid="{C86606DF-E0A2-4FF6-8280-C8532974888B}"/>
    <cellStyle name="Comma 2 2 2 2" xfId="191" xr:uid="{B3A11838-98D0-4FFB-9E66-AD0DCBCA8272}"/>
    <cellStyle name="Comma 2 2 2 2 2" xfId="192" xr:uid="{727C989B-102E-4594-85EE-A2006560BB20}"/>
    <cellStyle name="Comma 2 2 2 3" xfId="193" xr:uid="{736761D6-EBFE-460D-A7CD-A0FDEB942929}"/>
    <cellStyle name="Comma 2 2 3" xfId="194" xr:uid="{9588CD4E-DA35-455E-A7B3-A769589EFC1F}"/>
    <cellStyle name="Comma 2 2 4" xfId="195" xr:uid="{BE266539-BD65-427A-9659-AE149078D9C5}"/>
    <cellStyle name="Comma 2 2 4 2" xfId="196" xr:uid="{CD0EEA6A-D027-43DC-85D6-954EFD9DAC09}"/>
    <cellStyle name="Comma 2 2 4 2 2" xfId="197" xr:uid="{EA670226-FD35-4400-967C-E35F299D0C16}"/>
    <cellStyle name="Comma 2 2 4 3" xfId="198" xr:uid="{1459B20B-26BC-4A1D-8021-EB501DFAF0CF}"/>
    <cellStyle name="Comma 2 2 5" xfId="199" xr:uid="{44389584-62B6-4505-B651-8679BD96FCD4}"/>
    <cellStyle name="Comma 2 2 5 2" xfId="200" xr:uid="{160F8E53-5381-41B8-84D6-5EC54B5BFDF1}"/>
    <cellStyle name="Comma 2 2 6" xfId="201" xr:uid="{39404E85-E1CD-4693-9A53-E1D1C8A21B86}"/>
    <cellStyle name="Comma 2 3" xfId="202" xr:uid="{AD60B9D3-17C1-43C3-A396-7E5970692C35}"/>
    <cellStyle name="Comma 2 4" xfId="203" xr:uid="{32D3B640-8F57-4BBB-BF33-335FD04B0A3F}"/>
    <cellStyle name="Comma 2 4 2" xfId="204" xr:uid="{D0029585-11D2-43C2-823E-D0B504CC6156}"/>
    <cellStyle name="Comma 2 4 2 2" xfId="205" xr:uid="{25845714-6ABF-47A1-B93D-2ED2D01C593B}"/>
    <cellStyle name="Comma 2 4 3" xfId="206" xr:uid="{1C0B8BB1-F48C-40EF-B95C-723835C61A8F}"/>
    <cellStyle name="Comma 2 5" xfId="207" xr:uid="{13531A07-9C95-405D-AE14-2F31134E519C}"/>
    <cellStyle name="Comma 2 5 2" xfId="208" xr:uid="{DCAA45C3-99EF-4906-8EBF-358F1255B898}"/>
    <cellStyle name="Comma 2 6" xfId="209" xr:uid="{EF600769-89CD-404C-BE3D-F3E11482AF7E}"/>
    <cellStyle name="Comma 3" xfId="210" xr:uid="{9E3B07C6-BAA2-4854-AB89-16DD9CEC12B9}"/>
    <cellStyle name="Comma 3 2" xfId="211" xr:uid="{9B4C608D-4F33-49EC-A008-1D3813A8800D}"/>
    <cellStyle name="Comma 3 2 2" xfId="212" xr:uid="{33482FC7-55E5-4D40-9C50-373A9F050A26}"/>
    <cellStyle name="Comma 3 2 2 2" xfId="213" xr:uid="{C3AFF6FF-637B-46C8-875C-131174416F42}"/>
    <cellStyle name="Comma 3 2 2 2 2" xfId="214" xr:uid="{52A8B59F-F895-4691-9AC8-54AE61EAFFC6}"/>
    <cellStyle name="Comma 3 2 2 3" xfId="215" xr:uid="{725CA33E-4B48-4642-ACB6-3C13965C07CC}"/>
    <cellStyle name="Comma 3 2 3" xfId="216" xr:uid="{4A1AF2A0-FD8C-491D-901F-FCC60CA51B77}"/>
    <cellStyle name="Comma 3 2 4" xfId="217" xr:uid="{29A54D99-605F-4F42-B8D5-963624D28CCF}"/>
    <cellStyle name="Comma 3 2 4 2" xfId="218" xr:uid="{CB60D52A-D783-4C03-BED9-153BB12FBF5C}"/>
    <cellStyle name="Comma 3 2 4 2 2" xfId="219" xr:uid="{9762016D-13D5-4157-A859-6F3B3035FC9A}"/>
    <cellStyle name="Comma 3 2 4 3" xfId="220" xr:uid="{D823B568-A3B0-448E-A660-5663EFD425EB}"/>
    <cellStyle name="Comma 3 2 5" xfId="221" xr:uid="{DB125629-3516-4C12-9773-CB3D27282753}"/>
    <cellStyle name="Comma 3 2 5 2" xfId="222" xr:uid="{0CE19641-A9D3-4414-B0E4-8880C96A391A}"/>
    <cellStyle name="Comma 3 2 6" xfId="223" xr:uid="{68043096-C2C0-4A77-8870-D76A178CAAEC}"/>
    <cellStyle name="Comma 3 3" xfId="224" xr:uid="{173B22ED-E78F-4EB2-953F-E53A57E97DF3}"/>
    <cellStyle name="Comma 3 4" xfId="225" xr:uid="{9A4801F4-487F-46DD-9FA9-158C93271518}"/>
    <cellStyle name="Comma 3 4 2" xfId="226" xr:uid="{DB6A7C2E-EDC2-4D0C-967D-FF31A90B8D95}"/>
    <cellStyle name="Comma 3 4 2 2" xfId="227" xr:uid="{7A8B30DC-06D3-49DD-9A44-25295768CB02}"/>
    <cellStyle name="Comma 3 4 3" xfId="228" xr:uid="{D2E29B65-25EC-4FAF-9C1E-F0A284AAFDEC}"/>
    <cellStyle name="Comma 3 5" xfId="229" xr:uid="{06550FD3-A488-4434-BAF4-27EA4A621E43}"/>
    <cellStyle name="Comma 3 5 2" xfId="230" xr:uid="{5EF5A522-BEF0-4E21-A7D6-3793A4137EF3}"/>
    <cellStyle name="Comma 3 6" xfId="231" xr:uid="{FA7D9ABF-9C70-4486-9E7E-EE241B4D7DF1}"/>
    <cellStyle name="Ênfase1 2" xfId="232" xr:uid="{99A1B04A-56FF-4E0D-A3FB-AFD539EB94C5}"/>
    <cellStyle name="Ênfase1 2 2" xfId="233" xr:uid="{AD7AEF77-D68C-490A-BF83-33DBA99F2878}"/>
    <cellStyle name="Ênfase1 3" xfId="234" xr:uid="{84060D69-8C07-4054-B7F9-66DBB7651E66}"/>
    <cellStyle name="Ênfase1 3 2" xfId="235" xr:uid="{10ED0E22-577B-43BF-B3FC-E5AAD86740D2}"/>
    <cellStyle name="Ênfase2 2" xfId="236" xr:uid="{DC86745A-B980-4368-B562-DC9A4E14FA9D}"/>
    <cellStyle name="Ênfase2 2 2" xfId="237" xr:uid="{2F201439-2E0F-437D-A3AD-3E210CEC2634}"/>
    <cellStyle name="Ênfase2 3" xfId="238" xr:uid="{26D3B92B-6478-4DDF-B278-45E2D88BCE90}"/>
    <cellStyle name="Ênfase2 3 2" xfId="239" xr:uid="{AC9DB60C-56A4-4685-8899-3D7CA98E9B49}"/>
    <cellStyle name="Ênfase3 2" xfId="240" xr:uid="{460D0908-041C-4AB9-969A-2C7798E91729}"/>
    <cellStyle name="Ênfase3 2 2" xfId="241" xr:uid="{2DB64315-F469-4B32-9960-3E44F4338ECF}"/>
    <cellStyle name="Ênfase3 3" xfId="242" xr:uid="{25388EE6-1931-44D5-BB56-FD7CDFCE01D0}"/>
    <cellStyle name="Ênfase3 3 2" xfId="243" xr:uid="{1373EBE8-2184-4F56-8F53-86AA8ED0436D}"/>
    <cellStyle name="Ênfase4 2" xfId="244" xr:uid="{B0D8D077-2C48-4EE4-99F7-9B3A8559A8D8}"/>
    <cellStyle name="Ênfase4 2 2" xfId="245" xr:uid="{E4A87473-17C8-4282-891B-C6E2102C08A4}"/>
    <cellStyle name="Ênfase4 3" xfId="246" xr:uid="{8190656D-DEB8-40FD-A73D-20D6F9444D3B}"/>
    <cellStyle name="Ênfase4 3 2" xfId="247" xr:uid="{7A649F19-7BD1-4BE2-8F06-FD7B6DE8DE59}"/>
    <cellStyle name="Ênfase5 2" xfId="248" xr:uid="{C5CF4A5A-AC18-4102-8338-614C736A1260}"/>
    <cellStyle name="Ênfase5 2 2" xfId="249" xr:uid="{BDF126BA-F500-47E2-A23C-F535604CD6DF}"/>
    <cellStyle name="Ênfase5 3" xfId="250" xr:uid="{F5ED9E53-F571-4868-A225-E7E20A598B9C}"/>
    <cellStyle name="Ênfase5 3 2" xfId="251" xr:uid="{EC090E56-2ADF-401C-AD6C-24212E17D50A}"/>
    <cellStyle name="Ênfase6 2" xfId="252" xr:uid="{C3ED3965-6152-4759-8364-96AAE101A82B}"/>
    <cellStyle name="Ênfase6 2 2" xfId="253" xr:uid="{001E502D-F098-410B-9894-A50DE200F2B7}"/>
    <cellStyle name="Ênfase6 3" xfId="254" xr:uid="{E675C323-12BE-4C2D-8773-21339C748108}"/>
    <cellStyle name="Ênfase6 3 2" xfId="255" xr:uid="{441EAC49-E770-49EE-835F-6037ACFC1E5A}"/>
    <cellStyle name="Entrada 2" xfId="256" xr:uid="{3E6AC728-882B-4A59-9285-9A73C3A6F68E}"/>
    <cellStyle name="Entrada 2 2" xfId="257" xr:uid="{5E448DCC-07C6-41C2-9E12-9E6753FE49FC}"/>
    <cellStyle name="Entrada 3" xfId="258" xr:uid="{48BCA1A0-A754-4F01-AA11-243371D1B3A5}"/>
    <cellStyle name="Entrada 3 2" xfId="259" xr:uid="{28C8E1E9-D61D-42F7-84E6-649F8456565F}"/>
    <cellStyle name="Error" xfId="260" xr:uid="{7EFE8022-705C-4FBB-BB23-14C1AEA4DA06}"/>
    <cellStyle name="Error 1" xfId="261" xr:uid="{7FBA535F-5600-47E5-A737-2E3EE6A7F99C}"/>
    <cellStyle name="Error 2" xfId="262" xr:uid="{7DB1548A-4989-494A-9371-81E81AF10402}"/>
    <cellStyle name="Excel_BuiltIn_Comma" xfId="263" xr:uid="{4528F5D2-4CD8-43BC-9A4A-7DF00851D9F3}"/>
    <cellStyle name="Explanatory Text" xfId="264" xr:uid="{67F95835-9915-4F8B-AB82-1B29CE78D6B8}"/>
    <cellStyle name="Explanatory Text 2" xfId="265" xr:uid="{A0234EE4-B13C-4F30-8710-B2FC46BD6FC4}"/>
    <cellStyle name="Explanatory Text 2 2" xfId="266" xr:uid="{059A0D9D-9212-4022-A9C6-C98AAC8A78D8}"/>
    <cellStyle name="Footnote" xfId="267" xr:uid="{F92FF504-8DA6-441E-9CAF-AE5E31F2CAFA}"/>
    <cellStyle name="Footnote 1" xfId="268" xr:uid="{C6578E6F-09B3-489D-932F-8A761A5BE4C2}"/>
    <cellStyle name="Footnote 2" xfId="269" xr:uid="{3D9E1E42-111B-44A8-AE94-052BABEB9E48}"/>
    <cellStyle name="Good" xfId="270" xr:uid="{3B50A9CE-2ACE-4154-AB42-0A9FA4F119C9}"/>
    <cellStyle name="Good 1" xfId="271" xr:uid="{6C43CED9-0D68-4F7A-8865-A75DBBE87654}"/>
    <cellStyle name="Good 2" xfId="272" xr:uid="{B51F38C4-26FD-4FA7-BA60-7BECFBB8273B}"/>
    <cellStyle name="Good 2 2" xfId="273" xr:uid="{8C53B847-E451-46A8-ACF0-266B9F02F41A}"/>
    <cellStyle name="Good 3" xfId="274" xr:uid="{F9CF9BAF-3337-440B-908F-83CDC2D257E0}"/>
    <cellStyle name="Heading" xfId="275" xr:uid="{45CBA45D-C65F-4EBF-9EEB-ECE0C2AD9336}"/>
    <cellStyle name="Heading (user)" xfId="276" xr:uid="{9FF84C89-2987-4082-904B-7052E2F8E075}"/>
    <cellStyle name="Heading (user) (user)" xfId="277" xr:uid="{B5C5E357-E0F6-4BC2-A901-87FA7362472F}"/>
    <cellStyle name="Heading (user) (user) 2" xfId="278" xr:uid="{4756FBB7-8A01-4566-A6BD-DAC55781501D}"/>
    <cellStyle name="Heading (user) 2" xfId="279" xr:uid="{92D03567-CB09-4980-B027-F1402A83DD80}"/>
    <cellStyle name="Heading (user) 3" xfId="280" xr:uid="{18FD13D6-B202-4DA9-B932-3036D9CF00AD}"/>
    <cellStyle name="Heading (user) 4" xfId="281" xr:uid="{5B261ECA-E4CE-4894-B066-284EA9FD105C}"/>
    <cellStyle name="Heading 1" xfId="282" xr:uid="{C6712E9B-67B0-45E4-82D8-80111A622F83}"/>
    <cellStyle name="Heading 1 1" xfId="283" xr:uid="{BA39514B-76EE-41FF-BCB7-7E63494DE267}"/>
    <cellStyle name="Heading 1 2" xfId="284" xr:uid="{5324465E-D5A3-4430-9202-2FEAB13938C4}"/>
    <cellStyle name="Heading 1 2 2" xfId="285" xr:uid="{54925A91-48B7-4BA9-8137-B0C336EBB939}"/>
    <cellStyle name="Heading 1 3" xfId="286" xr:uid="{F5C2C56B-DD06-4E42-BA03-77752510FF76}"/>
    <cellStyle name="Heading 2" xfId="287" xr:uid="{9AE00EE7-4E43-425B-BCC5-8E3F9EC9DF69}"/>
    <cellStyle name="Heading 2 1" xfId="288" xr:uid="{B119E663-D8DE-488D-8840-8591E419500F}"/>
    <cellStyle name="Heading 2 2" xfId="289" xr:uid="{EA64EBDF-FF5E-4485-A3F7-E867C0817E25}"/>
    <cellStyle name="Heading 2 2 2" xfId="290" xr:uid="{5ABB069D-F4B7-4D51-95E8-1C8FE5D56D50}"/>
    <cellStyle name="Heading 2 3" xfId="291" xr:uid="{82CB2E6D-1D15-45D5-97BD-E762FBC4DAAD}"/>
    <cellStyle name="Heading 3" xfId="292" xr:uid="{8004CE8B-AD6A-4132-A235-4913338EA04B}"/>
    <cellStyle name="Heading 3 2" xfId="293" xr:uid="{339AA4B7-ED20-4174-B214-C1CCC76F63EC}"/>
    <cellStyle name="Heading 3 2 2" xfId="294" xr:uid="{9C14114B-2DBF-4561-9403-BA9E3F74E302}"/>
    <cellStyle name="Heading 3 3" xfId="295" xr:uid="{4E355C28-F770-4676-B647-F1465C181818}"/>
    <cellStyle name="Heading 4" xfId="296" xr:uid="{411AC454-986A-403F-8203-DA4B474B485B}"/>
    <cellStyle name="Heading 4 2" xfId="297" xr:uid="{7BA949AD-5230-40BE-9302-7E09057EFD9B}"/>
    <cellStyle name="Heading 4 2 2" xfId="298" xr:uid="{517A8E78-02B0-42A1-A189-CE503C45C5A5}"/>
    <cellStyle name="Heading1" xfId="299" xr:uid="{3C10A20F-6AF5-4CB9-AC10-09D7BE45E9C9}"/>
    <cellStyle name="Heading1 (user)" xfId="300" xr:uid="{DF752D01-8619-4749-8341-81394C6524EA}"/>
    <cellStyle name="Hyperlink" xfId="301" xr:uid="{C97DD735-F19E-47FC-8FAA-8B9A838854EC}"/>
    <cellStyle name="Incorreto 2" xfId="302" xr:uid="{80DC08DD-60F2-43EF-B521-5BF716124EE5}"/>
    <cellStyle name="Incorreto 2 2" xfId="303" xr:uid="{8028D5E1-555D-4073-98DC-A68259AA0FFB}"/>
    <cellStyle name="Input" xfId="304" xr:uid="{0A16F7F6-56FB-46C2-BFA5-CA38347E6DC5}"/>
    <cellStyle name="Input 2" xfId="305" xr:uid="{4F135566-2F66-4056-929E-A70EFB1C6781}"/>
    <cellStyle name="Input 2 2" xfId="306" xr:uid="{ABC8D4FD-5B41-4065-8EEB-F467D065602D}"/>
    <cellStyle name="Linked Cell" xfId="307" xr:uid="{B94008B4-91D7-486A-89B9-1FA392B68368}"/>
    <cellStyle name="Linked Cell 2" xfId="308" xr:uid="{D41EA341-7314-4B07-98C3-DA6B45297427}"/>
    <cellStyle name="Linked Cell 2 2" xfId="309" xr:uid="{04613BB3-5DEB-4A8F-ACE0-E3850765FB91}"/>
    <cellStyle name="Neutra 2" xfId="310" xr:uid="{1633FB38-3B73-423D-A434-96DD2A7A913E}"/>
    <cellStyle name="Neutra 2 2" xfId="311" xr:uid="{B39A5C5C-844F-469C-8C0D-435A67535445}"/>
    <cellStyle name="Neutral" xfId="312" xr:uid="{102EE35A-8469-49C3-925A-E20EDE6421C0}"/>
    <cellStyle name="Neutral 1" xfId="313" xr:uid="{828B6990-2816-4452-8067-245ABE5972A9}"/>
    <cellStyle name="Neutral 2" xfId="314" xr:uid="{7DF2B241-534F-486D-93E1-0538BCB72DF2}"/>
    <cellStyle name="Neutral 2 2" xfId="315" xr:uid="{9484E14F-4744-4DFE-BB19-EC8A7BF36415}"/>
    <cellStyle name="Neutral 3" xfId="316" xr:uid="{DF3027AD-41AF-427D-A277-7BB6F6F6DEDF}"/>
    <cellStyle name="Neutro 2" xfId="317" xr:uid="{048AD4AA-D830-4FC5-9F8F-6AEDD74DDAED}"/>
    <cellStyle name="Neutro 2 2" xfId="318" xr:uid="{211EEE99-44AD-4891-8F28-A640903BF143}"/>
    <cellStyle name="Normal" xfId="0" builtinId="0"/>
    <cellStyle name="Normal 10" xfId="319" xr:uid="{30B4329E-8B25-446B-B61D-EB848C5ED2AF}"/>
    <cellStyle name="Normal 10 2" xfId="320" xr:uid="{6BC5C155-DED8-4C80-A9FE-74F3EB947037}"/>
    <cellStyle name="Normal 11" xfId="321" xr:uid="{524D6466-9E44-4C0C-9B0C-DB84532CC5AC}"/>
    <cellStyle name="Normal 11 2" xfId="322" xr:uid="{8E502F56-3355-4B49-A626-EA9A63E2CE3F}"/>
    <cellStyle name="Normal 11 2 2" xfId="323" xr:uid="{26D15DCD-3186-4880-B016-59B0EF6FF810}"/>
    <cellStyle name="Normal 11 2 3" xfId="324" xr:uid="{2D3635E7-5207-4C25-8B73-1BEA1CF8BB07}"/>
    <cellStyle name="Normal 11 3" xfId="325" xr:uid="{AA070E02-757A-4699-85B1-AEB6ACFFB432}"/>
    <cellStyle name="Normal 11 4" xfId="326" xr:uid="{A65DFB29-78D4-434B-AF86-4E90E74C50AB}"/>
    <cellStyle name="Normal 12" xfId="327" xr:uid="{CEFE5C44-70F8-434C-B71A-8F68690E6306}"/>
    <cellStyle name="Normal 12 2" xfId="328" xr:uid="{9ABA3563-AF5F-4D27-B8C7-F334865DD512}"/>
    <cellStyle name="Normal 12 2 2" xfId="329" xr:uid="{238E9DAA-63BD-4CDF-81D5-93CC6D373BBE}"/>
    <cellStyle name="Normal 12 3" xfId="330" xr:uid="{F003AABE-B7B1-4346-AB46-75075F1B4138}"/>
    <cellStyle name="Normal 13" xfId="331" xr:uid="{AF87BB81-01C8-498C-BCEC-DCAE24D0E3FE}"/>
    <cellStyle name="Normal 13 2" xfId="332" xr:uid="{F4145C2D-B5D3-45A9-878B-83A4029274CE}"/>
    <cellStyle name="Normal 13 2 2" xfId="333" xr:uid="{484E8292-18B4-4723-B71D-A10BAA57C454}"/>
    <cellStyle name="Normal 13 3" xfId="334" xr:uid="{7DC911BF-1AE4-4A44-A307-A1B68AE90482}"/>
    <cellStyle name="Normal 14" xfId="335" xr:uid="{C1B06672-3E85-4E10-891E-333B31FD7219}"/>
    <cellStyle name="Normal 14 2" xfId="336" xr:uid="{D9DC0D73-BC65-4D4E-884E-F8D4A9EB7BD9}"/>
    <cellStyle name="Normal 15" xfId="337" xr:uid="{958A5F67-67BB-4ECF-AE1D-EDD756824EBB}"/>
    <cellStyle name="Normal 15 2" xfId="338" xr:uid="{AF4C87EB-2226-4D8E-85E1-841B6DD66F43}"/>
    <cellStyle name="Normal 15 2 2" xfId="339" xr:uid="{CC4C045A-0BAE-47B9-89E1-9BF7BB6DD46F}"/>
    <cellStyle name="Normal 15 3" xfId="340" xr:uid="{EC9AD091-5997-4E56-9990-B473A89A1C2A}"/>
    <cellStyle name="Normal 16" xfId="341" xr:uid="{49E81249-66C3-4807-BAF0-3EABC6B5B203}"/>
    <cellStyle name="Normal 16 2" xfId="342" xr:uid="{318E21A9-4D15-415B-A5D9-9E5CFA977C8B}"/>
    <cellStyle name="Normal 16 3" xfId="343" xr:uid="{7289E67A-6E97-408E-8475-E3A4790FFE4E}"/>
    <cellStyle name="Normal 16 4" xfId="344" xr:uid="{DAF546A4-36FA-4B1D-A721-2C54AAE5A432}"/>
    <cellStyle name="Normal 16 4 2" xfId="345" xr:uid="{BFA0E7A2-5334-4FD2-8952-5E52E2E8147E}"/>
    <cellStyle name="Normal 2" xfId="2" xr:uid="{DD31F503-EBF7-423B-9439-6C513F2CBB8A}"/>
    <cellStyle name="Normal 2 2" xfId="347" xr:uid="{47A7D41F-237C-48B8-870A-6D69798235FD}"/>
    <cellStyle name="Normal 2 3" xfId="346" xr:uid="{878F02AF-C881-44AC-88BC-CD70B7770F86}"/>
    <cellStyle name="Normal 3" xfId="348" xr:uid="{C40635EE-A187-4C06-9976-EA858FA5D494}"/>
    <cellStyle name="Normal 3 2" xfId="349" xr:uid="{208837EC-FF33-4C06-A7C5-AAB2F7749E7F}"/>
    <cellStyle name="Normal 3 2 2" xfId="350" xr:uid="{055D9822-2E07-443B-A13C-9840D943F194}"/>
    <cellStyle name="Normal 3 2 2 2" xfId="351" xr:uid="{FC99ED16-3AFB-4054-8608-7308DED0F4F6}"/>
    <cellStyle name="Normal 3 2 2 3" xfId="352" xr:uid="{C0B334AB-1CDE-4A38-B73E-43E13E525DD5}"/>
    <cellStyle name="Normal 3 2 3" xfId="353" xr:uid="{8FE968EC-8BCA-4358-A708-820D00100499}"/>
    <cellStyle name="Normal 3 2 4" xfId="354" xr:uid="{D103A80F-4864-4560-96D4-19588F884ECD}"/>
    <cellStyle name="Normal 3 3" xfId="355" xr:uid="{FBD97EED-B5E3-4622-8D8A-85F99F40A78B}"/>
    <cellStyle name="Normal 3 3 2" xfId="356" xr:uid="{BDEEAC73-4F1E-4423-82CD-CB5FD84234D9}"/>
    <cellStyle name="Normal 3 3 2 2" xfId="357" xr:uid="{667F1EC7-20FB-4DCB-AD5F-7933289EFCD1}"/>
    <cellStyle name="Normal 3 3 3" xfId="358" xr:uid="{DFF5DA6A-DCE3-4C81-A67A-4AC83500CBBE}"/>
    <cellStyle name="Normal 3 4" xfId="359" xr:uid="{7622D8BB-CEAF-494F-8A71-68A3C6C98259}"/>
    <cellStyle name="Normal 3 4 2" xfId="360" xr:uid="{1D69ECE2-DE45-4DFC-8594-EBF4BF4F98E0}"/>
    <cellStyle name="Normal 3 4 3" xfId="361" xr:uid="{5CE947CF-841B-4FA8-BEF8-C4391AE94707}"/>
    <cellStyle name="Normal 3 5" xfId="362" xr:uid="{DD5CB4B3-992D-45CD-852F-8219FC81A584}"/>
    <cellStyle name="Normal 3 5 2" xfId="363" xr:uid="{42CE01B4-1118-4786-B62F-A6E8AE0BBA78}"/>
    <cellStyle name="Normal 3 5 3" xfId="364" xr:uid="{6EBE4097-DD76-4719-A81B-34D3C72F3149}"/>
    <cellStyle name="Normal 3 6" xfId="365" xr:uid="{9DE60205-C8F9-4755-BAFD-0369A07D4B96}"/>
    <cellStyle name="Normal 3 7" xfId="366" xr:uid="{4FF6CBD6-BCE5-4A17-B0C0-7B658F257826}"/>
    <cellStyle name="Normal 4" xfId="367" xr:uid="{B777F377-899C-4D21-910C-9F16C6740834}"/>
    <cellStyle name="Normal 4 2" xfId="368" xr:uid="{C3406BE7-F921-49FC-844E-30419DE52913}"/>
    <cellStyle name="Normal 4 2 2" xfId="369" xr:uid="{ABF9FAF8-91F6-4BBA-997F-0629F844B720}"/>
    <cellStyle name="Normal 4 2 3" xfId="370" xr:uid="{1E10F820-A8A6-4BF0-B055-7C00F93CE908}"/>
    <cellStyle name="Normal 4 3" xfId="371" xr:uid="{1731D5C3-96D9-4905-9586-EADAEE78EDA1}"/>
    <cellStyle name="Normal 4 4" xfId="372" xr:uid="{E080F31C-7E94-48C0-9D72-B18039CC827C}"/>
    <cellStyle name="Normal 5" xfId="373" xr:uid="{A3958F72-55BA-44BD-8A1E-2ED3A7A61A40}"/>
    <cellStyle name="Normal 5 2" xfId="374" xr:uid="{B82259AA-98A6-40B0-A041-28C3EAEBFFB0}"/>
    <cellStyle name="Normal 5 2 2" xfId="375" xr:uid="{8A5F6541-EEF2-49EC-901C-2D7B1738428A}"/>
    <cellStyle name="Normal 5 2 2 2" xfId="376" xr:uid="{9572AE02-C87B-462C-A227-201E6E292D74}"/>
    <cellStyle name="Normal 5 2 2 2 2" xfId="377" xr:uid="{7545C3B9-27CA-40D9-AB62-F50B1F298FA6}"/>
    <cellStyle name="Normal 5 2 2 2 2 2" xfId="378" xr:uid="{E9F1F1F1-72DF-48D1-B506-158516762DC3}"/>
    <cellStyle name="Normal 5 2 2 2 3" xfId="379" xr:uid="{19300F54-F706-48D9-8DE9-39688D891327}"/>
    <cellStyle name="Normal 5 2 2 3" xfId="380" xr:uid="{6A0B2178-9889-4450-8D4C-5AE41FC20F3A}"/>
    <cellStyle name="Normal 5 2 2 3 2" xfId="381" xr:uid="{6475F8E1-088C-4A48-BCC7-9E8423A82853}"/>
    <cellStyle name="Normal 5 2 2 4" xfId="382" xr:uid="{DE6B8E4E-8845-45C8-B62B-50AF641871BD}"/>
    <cellStyle name="Normal 5 2 3" xfId="383" xr:uid="{8EFE2074-29F3-46E3-AD41-64BA4BE157B9}"/>
    <cellStyle name="Normal 5 2 3 2" xfId="384" xr:uid="{01335ACF-AFB6-4A4E-B9E5-12DAB9C807D1}"/>
    <cellStyle name="Normal 5 2 3 2 2" xfId="385" xr:uid="{617459FC-81F5-4C48-9BD0-CC5BF89990F5}"/>
    <cellStyle name="Normal 5 2 3 3" xfId="386" xr:uid="{76198900-7F86-431D-84D8-91BBEE3D3BC9}"/>
    <cellStyle name="Normal 5 2 4" xfId="387" xr:uid="{6172D9C7-F001-416E-8742-80452EA592C7}"/>
    <cellStyle name="Normal 5 2 4 2" xfId="388" xr:uid="{75014CB6-4CB9-4E16-BABC-F874868997BF}"/>
    <cellStyle name="Normal 5 2 5" xfId="389" xr:uid="{E708D65F-62C0-4CA1-A642-9070D9660A39}"/>
    <cellStyle name="Normal 5 3" xfId="390" xr:uid="{F8437958-58DC-4C87-845D-D2715C1CFE70}"/>
    <cellStyle name="Normal 5 3 2" xfId="391" xr:uid="{554146CC-5751-4472-B460-B345EF0D6E5C}"/>
    <cellStyle name="Normal 5 3 2 2" xfId="392" xr:uid="{2F2BFBF1-9632-4D25-8660-A183078B1433}"/>
    <cellStyle name="Normal 5 3 2 2 2" xfId="393" xr:uid="{48670F96-9196-49E8-B587-67D71EB08C0A}"/>
    <cellStyle name="Normal 5 3 2 3" xfId="394" xr:uid="{56062DDA-7815-40B6-8409-388AA0D9C95B}"/>
    <cellStyle name="Normal 5 3 3" xfId="395" xr:uid="{3830DC75-3B7D-442E-8C80-F7A568F37D52}"/>
    <cellStyle name="Normal 5 3 3 2" xfId="396" xr:uid="{0A9D3D8C-BF79-4028-A65C-5AAF9A0F6AB1}"/>
    <cellStyle name="Normal 5 3 4" xfId="397" xr:uid="{A41EE2BD-7706-42BB-8865-7A2A2600D670}"/>
    <cellStyle name="Normal 5 4" xfId="398" xr:uid="{5471FE2C-CC28-4AB6-AE2A-0D20AE9099EB}"/>
    <cellStyle name="Normal 5 4 2" xfId="399" xr:uid="{834C44B1-33ED-446C-A980-6ED62F626E30}"/>
    <cellStyle name="Normal 5 4 2 2" xfId="400" xr:uid="{F6FA3230-4749-44C4-851C-8ACF90142116}"/>
    <cellStyle name="Normal 5 4 3" xfId="401" xr:uid="{1912BF7A-003F-44FA-BEE3-1CF2514F3529}"/>
    <cellStyle name="Normal 5 5" xfId="402" xr:uid="{37BB9095-8EE7-449E-BECC-0189E9858E32}"/>
    <cellStyle name="Normal 5 5 2" xfId="403" xr:uid="{53ED24ED-872E-4CD6-8E81-DDE5A36FB8F7}"/>
    <cellStyle name="Normal 5 5 2 2" xfId="404" xr:uid="{9B1AD660-4251-4895-9B45-EFFD4D1054D6}"/>
    <cellStyle name="Normal 5 5 3" xfId="405" xr:uid="{16B6A84E-593C-4301-802D-6EAE64422565}"/>
    <cellStyle name="Normal 5 6" xfId="406" xr:uid="{33C818BE-B632-45DF-8451-1197D3576EDB}"/>
    <cellStyle name="Normal 5 6 2" xfId="407" xr:uid="{58DD28B2-A37C-4039-BDBA-3DA0105D18D2}"/>
    <cellStyle name="Normal 5 7" xfId="408" xr:uid="{F1FF1438-D557-4754-B50D-E913C68A378A}"/>
    <cellStyle name="Normal 6" xfId="409" xr:uid="{803C157E-1D6D-40B3-88A3-F312C216B2B4}"/>
    <cellStyle name="Normal 6 2" xfId="410" xr:uid="{07127FD4-5F30-4F91-83F7-F6BD98D66EBF}"/>
    <cellStyle name="Normal 6 2 2" xfId="411" xr:uid="{F83ACEF0-DF78-4AC2-9134-BF1E41C603ED}"/>
    <cellStyle name="Normal 6 2 2 2" xfId="412" xr:uid="{65B183E8-1877-4B84-8532-E8C7DA66ACFD}"/>
    <cellStyle name="Normal 6 2 2 2 2" xfId="413" xr:uid="{F831B1C8-CD17-49BF-B14A-C2144D07E0C3}"/>
    <cellStyle name="Normal 6 2 2 3" xfId="414" xr:uid="{9CAD5AA9-C7BA-4168-9A14-76F160088204}"/>
    <cellStyle name="Normal 6 2 3" xfId="415" xr:uid="{67B8A0F3-FDCA-439B-8360-26FB88A5DBF6}"/>
    <cellStyle name="Normal 6 2 3 2" xfId="416" xr:uid="{FA6A0CAF-9B8F-4D6A-B6B8-DAA2ACC9DB6D}"/>
    <cellStyle name="Normal 6 2 4" xfId="417" xr:uid="{16774934-247D-470A-9D2A-A536D1F87D5B}"/>
    <cellStyle name="Normal 6 3" xfId="418" xr:uid="{1DB8E8D1-4670-4688-9C86-616EE60AAF7D}"/>
    <cellStyle name="Normal 6 3 2" xfId="419" xr:uid="{28F93BA7-3677-4B5C-83E9-AE2E13746457}"/>
    <cellStyle name="Normal 6 3 2 2" xfId="420" xr:uid="{4B820488-E12C-44B4-BE7C-9F64BB4FBBE9}"/>
    <cellStyle name="Normal 6 3 3" xfId="421" xr:uid="{787C3BF0-F97E-46AE-9277-43CCE004DBC9}"/>
    <cellStyle name="Normal 6 4" xfId="422" xr:uid="{3693E59F-9256-4525-AE95-C1041E41A94A}"/>
    <cellStyle name="Normal 6 4 2" xfId="423" xr:uid="{8BCDB329-FB9D-4FD5-8461-271AA92866C4}"/>
    <cellStyle name="Normal 6 5" xfId="424" xr:uid="{2527F305-25B0-43D7-91D0-F76B0706B424}"/>
    <cellStyle name="Normal 7" xfId="425" xr:uid="{948B28FC-6A7A-4F7F-810D-0960FF460E34}"/>
    <cellStyle name="Normal 7 2" xfId="426" xr:uid="{58C866E0-AA75-4824-8C9D-B7059D33888B}"/>
    <cellStyle name="Normal 7 2 2" xfId="427" xr:uid="{BF8B6506-E143-41F3-812B-50E16D919D27}"/>
    <cellStyle name="Normal 7 2 3" xfId="428" xr:uid="{7EFC26EA-62DF-4238-88AC-746B7F28C5F3}"/>
    <cellStyle name="Normal 7 3" xfId="429" xr:uid="{BDF1C14B-DCC7-4F65-95DB-4AD4DF5D1547}"/>
    <cellStyle name="Normal 7 4" xfId="430" xr:uid="{38B56E79-24C4-4FAE-9271-28C1AD6A5A0A}"/>
    <cellStyle name="Normal 8" xfId="431" xr:uid="{56A70C4C-CA55-4CFB-BB3F-0179BBF756CB}"/>
    <cellStyle name="Normal 8 2" xfId="432" xr:uid="{BF416BDE-448B-4BFB-9C64-5602434D2DD4}"/>
    <cellStyle name="Normal 8 2 2" xfId="433" xr:uid="{CA0BCAB9-03B4-4158-8F51-65B5259EBE9A}"/>
    <cellStyle name="Normal 8 2 2 2" xfId="434" xr:uid="{5A0E121D-20D9-4910-A835-D0C87174E015}"/>
    <cellStyle name="Normal 8 2 3" xfId="435" xr:uid="{14EC79FB-A8C8-40D6-81C0-E98650F2F2B1}"/>
    <cellStyle name="Normal 8 3" xfId="436" xr:uid="{64CF2472-CB9B-4985-B59F-D4E4C66BC41C}"/>
    <cellStyle name="Normal 8 3 2" xfId="437" xr:uid="{95ED22BD-6401-4854-A9FB-B2E30235E9E8}"/>
    <cellStyle name="Normal 8 4" xfId="438" xr:uid="{C09F67F1-86FC-45C1-82BA-551437FBE6B1}"/>
    <cellStyle name="Normal 9" xfId="439" xr:uid="{C35F4375-77F1-4385-9C8F-9F56E2C7FA89}"/>
    <cellStyle name="Normal 9 2" xfId="440" xr:uid="{FE214DE6-0875-4D42-8EDD-4DAA8D4E58BC}"/>
    <cellStyle name="Normal 9 2 2" xfId="441" xr:uid="{36A5712D-4CA4-4D9F-A41C-52B1FB9A26B1}"/>
    <cellStyle name="Normal 9 3" xfId="442" xr:uid="{633EBFF6-5E0B-47AC-87C5-8DE95B4A69E7}"/>
    <cellStyle name="Nota 2" xfId="443" xr:uid="{5449FEE1-910F-47E9-BEDA-CA2305DA0E87}"/>
    <cellStyle name="Nota 2 2" xfId="444" xr:uid="{1BE54374-C17B-4A83-8A61-B12DA022243C}"/>
    <cellStyle name="Nota 3" xfId="445" xr:uid="{3EBB9103-9A91-4902-8F14-D10114E20CAA}"/>
    <cellStyle name="Nota 3 2" xfId="446" xr:uid="{5CE7798E-5EEF-4609-893E-2551B6382003}"/>
    <cellStyle name="Note" xfId="447" xr:uid="{7FB3A0E2-C3DC-4D0F-9A30-4FAAE69A56A3}"/>
    <cellStyle name="Note 1" xfId="448" xr:uid="{3CF696B3-8956-4502-B57C-A6281ED6175D}"/>
    <cellStyle name="Note 2" xfId="449" xr:uid="{345AAC47-3FAB-462D-9890-298EBC0F6E3C}"/>
    <cellStyle name="Note 2 2" xfId="450" xr:uid="{40A722FE-52E4-4DCF-AAF7-9C005C7A3702}"/>
    <cellStyle name="Note 3" xfId="451" xr:uid="{87161C08-8A0D-4C65-9DCC-581B3A3020B8}"/>
    <cellStyle name="Output" xfId="452" xr:uid="{086ED9C1-FE2E-4055-B6AE-8A8C2D2236E3}"/>
    <cellStyle name="Output 2" xfId="453" xr:uid="{02723BD4-0AD8-460A-81E3-096C49B7ED60}"/>
    <cellStyle name="Output 2 2" xfId="454" xr:uid="{2C8DA260-E34F-42AE-A102-4EE02607655D}"/>
    <cellStyle name="Percent 2" xfId="455" xr:uid="{0B473E60-FF83-4A19-8DB8-61BE1D71369A}"/>
    <cellStyle name="Percent 2 2" xfId="456" xr:uid="{29E720F5-F948-4D75-926E-EE59AAB2A779}"/>
    <cellStyle name="Percent 2 3" xfId="457" xr:uid="{0CE54EA5-1E86-4B64-A8DC-4D165241C41E}"/>
    <cellStyle name="Percent 3" xfId="458" xr:uid="{6063FF1D-26AE-4C67-81C9-E435BFAC1CF5}"/>
    <cellStyle name="Percent 3 2" xfId="459" xr:uid="{7FFCC140-EEF4-4455-AFD2-B5BA15F1C3A9}"/>
    <cellStyle name="Percent 3 3" xfId="460" xr:uid="{A2E31568-7695-4974-94CB-7F36AD5B0794}"/>
    <cellStyle name="Pivot Table Corner" xfId="461" xr:uid="{949147FB-DB91-4C90-AD67-0920343DBDAB}"/>
    <cellStyle name="Pivot Table Value" xfId="462" xr:uid="{D25C2821-BC5E-4FDC-BF3C-C10B894AF604}"/>
    <cellStyle name="Porcentagem 2" xfId="463" xr:uid="{F1F42801-BFB4-490F-9326-899536229B40}"/>
    <cellStyle name="Porcentagem 2 2" xfId="464" xr:uid="{7B4999ED-8B7D-4F30-8E35-25C809A89804}"/>
    <cellStyle name="Porcentagem 3" xfId="465" xr:uid="{D07622A4-C4A9-4A0D-BB99-143C3B54A3E8}"/>
    <cellStyle name="Porcentagem 3 2" xfId="466" xr:uid="{6079AFDF-EDC2-4DD3-9D0D-02BBB25F7483}"/>
    <cellStyle name="Porcentagem 3 2 2" xfId="467" xr:uid="{E0F92FDF-B128-4C51-A216-8C35343DCEEE}"/>
    <cellStyle name="Porcentagem 3 2 3" xfId="468" xr:uid="{2481F170-A7A4-4F72-8B1E-FD02BC006282}"/>
    <cellStyle name="Porcentagem 3 3" xfId="469" xr:uid="{510CAB76-1277-41D3-827B-4103626D8E14}"/>
    <cellStyle name="Porcentagem 3 4" xfId="470" xr:uid="{3A370054-B86B-472E-ABAA-40E5E2BAC474}"/>
    <cellStyle name="Porcentagem 4" xfId="471" xr:uid="{3357B829-73A2-4D7D-97A6-166134BE2F5C}"/>
    <cellStyle name="Porcentagem 4 2" xfId="472" xr:uid="{481817E1-18FD-455A-B379-9FDDAC033D25}"/>
    <cellStyle name="Porcentagem 4 2 2" xfId="473" xr:uid="{974020A6-F497-44A3-85C4-945070F8D5C0}"/>
    <cellStyle name="Porcentagem 4 2 2 2" xfId="474" xr:uid="{8B82781F-6A10-4833-8713-A7109830AB49}"/>
    <cellStyle name="Porcentagem 4 2 3" xfId="475" xr:uid="{DFA7B36D-FEF8-4FC3-AD20-71A6C5D18040}"/>
    <cellStyle name="Porcentagem 4 3" xfId="476" xr:uid="{9EB98BA9-9364-4514-84E7-49A2E8573F5A}"/>
    <cellStyle name="Porcentagem 4 3 2" xfId="477" xr:uid="{B7D39103-8DB4-4346-AEF7-CF82B06F919C}"/>
    <cellStyle name="Porcentagem 4 4" xfId="478" xr:uid="{4C8B6300-0A2B-4E58-B823-EF47655B9301}"/>
    <cellStyle name="Porcentagem 5" xfId="479" xr:uid="{D19BF48A-59F6-44A9-8DAF-3502889E8602}"/>
    <cellStyle name="Porcentagem 5 2" xfId="480" xr:uid="{C058267B-EEB8-494D-AD4C-1B1830EDEC63}"/>
    <cellStyle name="Porcentagem 5 3" xfId="481" xr:uid="{90DADF15-D18E-45BB-9822-4D8845E41309}"/>
    <cellStyle name="Result" xfId="482" xr:uid="{E9E64C80-55A1-4D07-BDE0-E4ECA667E51D}"/>
    <cellStyle name="Result (user)" xfId="483" xr:uid="{BA7385D4-8BCB-4692-9A7A-BD4FE9102609}"/>
    <cellStyle name="Result2" xfId="484" xr:uid="{5BE592B3-46A5-490A-8F5B-B669E120CDCE}"/>
    <cellStyle name="Result2 (user)" xfId="485" xr:uid="{D86DE55C-094F-46B2-90D9-447BB91F9D47}"/>
    <cellStyle name="Ruim 2" xfId="486" xr:uid="{8095AEB3-C876-4C94-A75B-DC2BCFC3EE81}"/>
    <cellStyle name="Ruim 2 2" xfId="487" xr:uid="{3EA09242-969A-4978-9A4F-853C58EDC705}"/>
    <cellStyle name="Saída 2" xfId="488" xr:uid="{95F51170-617C-4DC9-A4AE-92DEE3E174EE}"/>
    <cellStyle name="Saída 2 2" xfId="489" xr:uid="{C163AB5A-D603-492B-BAC7-4902D78B32B2}"/>
    <cellStyle name="Saída 3" xfId="490" xr:uid="{48C5F6D0-13A1-4B77-B230-5AC9CCCA733C}"/>
    <cellStyle name="Saída 3 2" xfId="491" xr:uid="{B9E9DC25-EA66-4AC2-A1E0-F660D516CEFB}"/>
    <cellStyle name="Status" xfId="492" xr:uid="{228B7FD9-2175-4190-92DC-AA19C5D667AA}"/>
    <cellStyle name="Status 1" xfId="493" xr:uid="{C72A15E4-8909-47C4-A91E-AB5EB079ECAB}"/>
    <cellStyle name="Status 2" xfId="494" xr:uid="{1F0CBFB9-634A-4A24-BF33-E6D9A7DC2498}"/>
    <cellStyle name="Text" xfId="495" xr:uid="{7074C984-D12E-43DE-B262-DEE807699EDB}"/>
    <cellStyle name="Text 1" xfId="496" xr:uid="{2560F1DC-C38E-4201-BEAB-C6C746C6623D}"/>
    <cellStyle name="Text 2" xfId="497" xr:uid="{BC81E3C0-4EF8-4AC8-A912-1906A023E647}"/>
    <cellStyle name="Texto de Aviso 2" xfId="498" xr:uid="{D39B5D65-E5F4-4FDB-93C6-D3E1AFFC7CA5}"/>
    <cellStyle name="Texto de Aviso 2 2" xfId="499" xr:uid="{9660243D-1CC0-4328-86BF-21F4BACA1A0A}"/>
    <cellStyle name="Texto de Aviso 3" xfId="500" xr:uid="{A55239C5-C9B5-4635-B9C6-39ED0F38F4D3}"/>
    <cellStyle name="Texto de Aviso 3 2" xfId="501" xr:uid="{1399B9D8-5916-4137-B61A-FECB3E951CB2}"/>
    <cellStyle name="Texto Explicativo 2" xfId="502" xr:uid="{91B12C30-0D48-4826-947E-78FC109E7CDB}"/>
    <cellStyle name="Texto Explicativo 2 2" xfId="503" xr:uid="{BE19822E-5DFD-4593-A89E-4A7A6C33E403}"/>
    <cellStyle name="Texto Explicativo 3" xfId="504" xr:uid="{762C4AB3-8227-4955-BDBE-3B34F232BAB2}"/>
    <cellStyle name="Texto Explicativo 3 2" xfId="505" xr:uid="{CF0566FD-F15C-4229-A327-9CCA07F0435E}"/>
    <cellStyle name="Title" xfId="506" xr:uid="{6128440E-7454-48B4-9B3C-B33A96A8138A}"/>
    <cellStyle name="Title 2" xfId="507" xr:uid="{9CD4D40A-CCD6-421C-BBF3-AB9F87F5A179}"/>
    <cellStyle name="Title 2 2" xfId="508" xr:uid="{0C8987F3-01C9-4CA0-8754-DAA3D6041293}"/>
    <cellStyle name="Título 1 2" xfId="509" xr:uid="{BE98A618-DB87-4125-B575-46661D1D055A}"/>
    <cellStyle name="Título 1 2 2" xfId="510" xr:uid="{03FC21B6-786B-43A8-A24A-E2DAF3D6E116}"/>
    <cellStyle name="Título 1 3" xfId="511" xr:uid="{081F2AF7-AC16-48EE-B53B-157CF6F214DC}"/>
    <cellStyle name="Título 1 3 2" xfId="512" xr:uid="{AF5FED1D-460D-4047-8B02-2346C91EC921}"/>
    <cellStyle name="Título 2 2" xfId="513" xr:uid="{5C238F7C-0C2B-4BEB-BBDA-DA44EBAC3100}"/>
    <cellStyle name="Título 2 2 2" xfId="514" xr:uid="{DA564A5B-F7FF-48EB-8D96-0F65F737B88D}"/>
    <cellStyle name="Título 2 3" xfId="515" xr:uid="{1E1EA774-B277-4959-893A-8B168F50350D}"/>
    <cellStyle name="Título 2 3 2" xfId="516" xr:uid="{1E34AAAA-960D-41DC-BBBD-9ABB90718EEE}"/>
    <cellStyle name="Título 3 2" xfId="517" xr:uid="{1DCC0D04-781C-42EE-9B5E-00DEEF12DFB5}"/>
    <cellStyle name="Título 3 2 2" xfId="518" xr:uid="{3FC4D698-110A-44CA-8CD8-E74FA7FE55E5}"/>
    <cellStyle name="Título 3 3" xfId="519" xr:uid="{D5B4D3BC-8D65-4869-BD39-85067A5F60E1}"/>
    <cellStyle name="Título 3 3 2" xfId="520" xr:uid="{132C7AAA-FE0A-46C7-A9BD-A54ACA1486F6}"/>
    <cellStyle name="Título 4 2" xfId="521" xr:uid="{5BF902D6-2E73-42A8-90AB-467716D3788E}"/>
    <cellStyle name="Título 4 2 2" xfId="522" xr:uid="{0D4E8EF4-DE78-4CC4-9A15-37048D116C46}"/>
    <cellStyle name="Título 4 3" xfId="523" xr:uid="{E09E2B53-1BFB-4972-8022-F48A6412F9BC}"/>
    <cellStyle name="Título 4 3 2" xfId="524" xr:uid="{DE7C671A-64E2-4AE4-A218-9C38A61EBE9A}"/>
    <cellStyle name="Título 5" xfId="525" xr:uid="{6A0ADC21-6412-48BA-B426-6E7CB3772F8B}"/>
    <cellStyle name="Título 5 2" xfId="526" xr:uid="{197CDCD9-CEE5-4D60-B8C2-B4F21399D3C4}"/>
    <cellStyle name="Título 6" xfId="527" xr:uid="{6C6B43FC-ED53-4747-9204-474ED46C0BDB}"/>
    <cellStyle name="Título 6 2" xfId="528" xr:uid="{6FE380D3-7CB7-4A28-BF1B-CA123CE00F0F}"/>
    <cellStyle name="Total 2" xfId="529" xr:uid="{10B9FAF3-5E58-4CDB-B79B-9FC27ED9DC0D}"/>
    <cellStyle name="Total 2 2" xfId="530" xr:uid="{01C2DE1C-2C0B-4DFA-8A92-D71BB7EDF99C}"/>
    <cellStyle name="Total 3" xfId="531" xr:uid="{5F6A1EA6-4231-4E79-BA9C-3EF7092943C6}"/>
    <cellStyle name="Total 3 2" xfId="532" xr:uid="{A5FC901D-76C9-413D-A4AF-ACFB76BE2F38}"/>
    <cellStyle name="Total 4" xfId="533" xr:uid="{E3A25B25-49E1-4601-9FDF-68B33DE1E1A4}"/>
    <cellStyle name="Total 4 2" xfId="534" xr:uid="{C190EEF4-AB91-4D2B-8EE4-4E7079846460}"/>
    <cellStyle name="Total 4 3" xfId="535" xr:uid="{B00687BF-3562-475F-A71D-9CE12A2518B8}"/>
    <cellStyle name="Valor da tabela dinâmica" xfId="536" xr:uid="{48C851E4-EE48-4812-8F37-E88C5EBB4CB0}"/>
    <cellStyle name="Valor da tabela dinâmica 2" xfId="537" xr:uid="{5E355733-D75A-4B09-86DD-27595373F8FF}"/>
    <cellStyle name="Vírgula" xfId="1" builtinId="3"/>
    <cellStyle name="Vírgula 2" xfId="539" xr:uid="{23EB2502-35A4-4EAC-9D8D-C0490AED2ACD}"/>
    <cellStyle name="Vírgula 2 2" xfId="540" xr:uid="{3CB06B68-D054-43A2-8071-D36E7A84D0C4}"/>
    <cellStyle name="Vírgula 2 2 2" xfId="541" xr:uid="{C55B6317-CA0C-4B92-A163-E987FA5C326D}"/>
    <cellStyle name="Vírgula 2 2 2 2" xfId="542" xr:uid="{86DDC605-6F5C-4D5B-ACD0-7A0573188866}"/>
    <cellStyle name="Vírgula 2 2 2 2 2" xfId="543" xr:uid="{B0F3837F-371F-438B-B22E-3CCE98CF71BA}"/>
    <cellStyle name="Vírgula 2 2 2 2 2 2" xfId="544" xr:uid="{D95EFC2F-E549-4458-8AD6-770EDA2C82B3}"/>
    <cellStyle name="Vírgula 2 2 2 2 3" xfId="545" xr:uid="{D687B9FF-39BE-48BA-84EF-DB20B835EE69}"/>
    <cellStyle name="Vírgula 2 2 2 3" xfId="546" xr:uid="{CF7B3ADA-E24F-47E9-9E5E-C260206E7638}"/>
    <cellStyle name="Vírgula 2 2 2 4" xfId="547" xr:uid="{AABCAC10-6D47-4519-9896-4CDA659B1A91}"/>
    <cellStyle name="Vírgula 2 2 2 4 2" xfId="548" xr:uid="{E0F14A82-32E7-4174-AAF4-7CA18652883B}"/>
    <cellStyle name="Vírgula 2 2 2 4 2 2" xfId="549" xr:uid="{3A7798DA-4F28-42A0-880F-CC734E7FF11B}"/>
    <cellStyle name="Vírgula 2 2 2 4 3" xfId="550" xr:uid="{68CC6E2D-AA59-4A96-80EC-8210217661AD}"/>
    <cellStyle name="Vírgula 2 2 2 5" xfId="551" xr:uid="{2929F196-47FA-41DA-A7FC-3E95F5B2B361}"/>
    <cellStyle name="Vírgula 2 2 2 5 2" xfId="552" xr:uid="{4954D7E0-EEC9-4660-BAE5-A53A836E9450}"/>
    <cellStyle name="Vírgula 2 2 2 6" xfId="553" xr:uid="{3600E55D-09F9-4733-BBEE-8A14FD926E48}"/>
    <cellStyle name="Vírgula 2 2 3" xfId="554" xr:uid="{2D1DE4C1-1CCD-4E7A-931A-13812854CFC5}"/>
    <cellStyle name="Vírgula 2 2 4" xfId="555" xr:uid="{CF49084F-BD67-463A-B2A9-C1A9AA5B91EF}"/>
    <cellStyle name="Vírgula 2 2 4 2" xfId="556" xr:uid="{568A0904-15AC-4287-B2B1-EFD293A4CF64}"/>
    <cellStyle name="Vírgula 2 2 4 2 2" xfId="557" xr:uid="{6A26E2E4-D75B-467F-B94A-27574CE90A99}"/>
    <cellStyle name="Vírgula 2 2 4 3" xfId="558" xr:uid="{383172FF-9A3E-4BDB-98C4-62F93963A5D7}"/>
    <cellStyle name="Vírgula 2 2 5" xfId="559" xr:uid="{B2D2ABAC-2EB9-4039-9F7B-5A965818B550}"/>
    <cellStyle name="Vírgula 2 2 5 2" xfId="560" xr:uid="{99FFFF87-825D-4125-9969-DD849FB7D48A}"/>
    <cellStyle name="Vírgula 2 2 6" xfId="561" xr:uid="{DCD0B776-CD25-4F89-8591-DD9C1E5CCDB6}"/>
    <cellStyle name="Vírgula 2 3" xfId="562" xr:uid="{08BD3E5E-FF5C-4A85-B088-FA3FFBFC55E3}"/>
    <cellStyle name="Vírgula 2 3 2" xfId="563" xr:uid="{ABEBCB05-4CC5-47C6-A314-7D110EDF85BF}"/>
    <cellStyle name="Vírgula 2 3 2 2" xfId="564" xr:uid="{14560F57-9C6F-4B58-8C91-44E250B22C0C}"/>
    <cellStyle name="Vírgula 2 3 2 2 2" xfId="565" xr:uid="{5853D3A5-D4E2-42F4-8986-018696D7F668}"/>
    <cellStyle name="Vírgula 2 3 2 3" xfId="566" xr:uid="{BF6BC52D-9E4B-42D5-A4B4-862E6CDAFE23}"/>
    <cellStyle name="Vírgula 2 3 3" xfId="567" xr:uid="{93E70163-117A-414D-A6F0-FF056E1A74B4}"/>
    <cellStyle name="Vírgula 2 3 4" xfId="568" xr:uid="{786D7FEF-41E8-4BB6-B3A6-65A7B23B14A1}"/>
    <cellStyle name="Vírgula 2 3 4 2" xfId="569" xr:uid="{12910943-A740-4BFF-B696-12207656E95C}"/>
    <cellStyle name="Vírgula 2 3 4 2 2" xfId="570" xr:uid="{A5FF4A3A-39CA-4C31-8893-D0F32B03997A}"/>
    <cellStyle name="Vírgula 2 3 4 3" xfId="571" xr:uid="{AD576AE5-7EE8-4073-8776-BF6DB10842C3}"/>
    <cellStyle name="Vírgula 2 3 5" xfId="572" xr:uid="{616D8B8D-9C26-4AA6-AEB6-8FC942F19CB9}"/>
    <cellStyle name="Vírgula 2 3 5 2" xfId="573" xr:uid="{D3455110-82FA-4002-AF77-4788073D758A}"/>
    <cellStyle name="Vírgula 2 3 6" xfId="574" xr:uid="{3AD6CA60-8B07-426A-A50C-DBBC02B5F24D}"/>
    <cellStyle name="Vírgula 2 4" xfId="575" xr:uid="{15D03660-04DC-481A-B65F-27A0E5707C7D}"/>
    <cellStyle name="Vírgula 2 5" xfId="576" xr:uid="{98C03B67-391A-452B-B549-D07B44013C68}"/>
    <cellStyle name="Vírgula 2 5 2" xfId="577" xr:uid="{D1E5FEB9-33D6-456E-9E14-D5A2FCC65B81}"/>
    <cellStyle name="Vírgula 2 5 2 2" xfId="578" xr:uid="{875BFE98-40F1-4F81-B632-16AED16A5E90}"/>
    <cellStyle name="Vírgula 2 5 3" xfId="579" xr:uid="{7A891316-C5AD-4FDC-B7B1-CD1114CD253B}"/>
    <cellStyle name="Vírgula 2 6" xfId="580" xr:uid="{F5A62710-AA2F-4E19-8328-2E3201F5EDDB}"/>
    <cellStyle name="Vírgula 2 6 2" xfId="581" xr:uid="{0FEC28B8-A32E-4816-9A19-364188154471}"/>
    <cellStyle name="Vírgula 2 7" xfId="582" xr:uid="{4C725E41-3EA4-4461-A47F-787736DC06C7}"/>
    <cellStyle name="Vírgula 3" xfId="583" xr:uid="{AD967345-6BFA-4B04-839F-EDBABC8D7142}"/>
    <cellStyle name="Vírgula 3 2" xfId="584" xr:uid="{BA5C9218-5B26-42F2-9086-A8325FF2B088}"/>
    <cellStyle name="Vírgula 3 2 2" xfId="585" xr:uid="{D96DB49F-8F5B-47A0-9DCC-576000BB7CA5}"/>
    <cellStyle name="Vírgula 3 2 2 2" xfId="586" xr:uid="{40EAB162-5DAC-437E-8A8B-B168F229B0C1}"/>
    <cellStyle name="Vírgula 3 2 3" xfId="587" xr:uid="{85EDEBD3-5D18-4140-9D13-7E79ACBC46B8}"/>
    <cellStyle name="Vírgula 3 3" xfId="588" xr:uid="{F2DD84C5-07FE-4530-A505-0AF5FAF44D8F}"/>
    <cellStyle name="Vírgula 3 4" xfId="589" xr:uid="{D30CAD3F-5038-45DB-AD93-D9C5AB001E3A}"/>
    <cellStyle name="Vírgula 3 4 2" xfId="590" xr:uid="{07701A42-E6A7-49B3-AB3F-0CCC0C5010AD}"/>
    <cellStyle name="Vírgula 3 4 2 2" xfId="591" xr:uid="{CE050C15-388B-498A-873D-31B19D2CAED5}"/>
    <cellStyle name="Vírgula 3 4 3" xfId="592" xr:uid="{22B3B0FD-A923-4E03-B67D-8BA2F912BBB4}"/>
    <cellStyle name="Vírgula 3 5" xfId="593" xr:uid="{12713D2B-71D3-4E10-8FCF-2DD873AC2EBB}"/>
    <cellStyle name="Vírgula 3 5 2" xfId="594" xr:uid="{BCA52615-EB6C-4E70-BF6B-15791733FEF6}"/>
    <cellStyle name="Vírgula 3 6" xfId="595" xr:uid="{7F932DB0-C77E-429B-8879-5B36070E88E0}"/>
    <cellStyle name="Vírgula 4" xfId="596" xr:uid="{C3917A33-36F5-4DC7-BF8E-753C9FD85A69}"/>
    <cellStyle name="Vírgula 4 2" xfId="597" xr:uid="{E6FE34BB-BE5D-4C80-BEF6-EA800EB8E254}"/>
    <cellStyle name="Vírgula 4 3" xfId="598" xr:uid="{9D159252-A0C4-40F8-B995-B22F6FE75D4E}"/>
    <cellStyle name="Vírgula 4 3 2" xfId="599" xr:uid="{37B81348-948E-47CE-9787-37753A563640}"/>
    <cellStyle name="Vírgula 4 3 2 2" xfId="600" xr:uid="{7662301D-B918-4D87-96A5-298D15D934B8}"/>
    <cellStyle name="Vírgula 4 3 3" xfId="601" xr:uid="{3B31F640-EBF5-46B4-9481-74FAE3D86D25}"/>
    <cellStyle name="Vírgula 4 4" xfId="602" xr:uid="{760CA34A-6F21-4B80-985F-90567F54DE89}"/>
    <cellStyle name="Vírgula 4 4 2" xfId="603" xr:uid="{7A5562FD-C0A2-4C5B-A1D6-BFFDF3AE5F00}"/>
    <cellStyle name="Vírgula 4 5" xfId="604" xr:uid="{5EFB7130-EAE1-44CB-A3FC-AC6E8F4AF64D}"/>
    <cellStyle name="Vírgula 5" xfId="605" xr:uid="{2A0D8DAE-05A1-4ECA-8294-6F52C485D82E}"/>
    <cellStyle name="Vírgula 5 2" xfId="606" xr:uid="{8838D906-CE6D-4C37-9AFA-207EDE205D7E}"/>
    <cellStyle name="Vírgula 5 2 2" xfId="607" xr:uid="{21F28F77-386B-4AA1-A7F9-359500ACF93E}"/>
    <cellStyle name="Vírgula 5 3" xfId="608" xr:uid="{4E20FF95-8433-4ED4-AC70-FFC88B73977D}"/>
    <cellStyle name="Vírgula 6" xfId="609" xr:uid="{9EA7D083-687D-4E0B-852E-84096C88BA0C}"/>
    <cellStyle name="Vírgula 6 2" xfId="610" xr:uid="{51CDB418-40AD-4D0C-8DDF-791CB177F15B}"/>
    <cellStyle name="Vírgula 7" xfId="611" xr:uid="{1BCEAE6A-336D-44A2-AE62-D8358DF61055}"/>
    <cellStyle name="Vírgula 8" xfId="538" xr:uid="{090663D7-FD30-4231-A1FC-7A58BA678BF3}"/>
    <cellStyle name="Warning" xfId="612" xr:uid="{8C7D5EDD-82FC-4A04-B41C-81CC7ED65AEA}"/>
    <cellStyle name="Warning 1" xfId="613" xr:uid="{78F631D1-6649-4375-9075-36167F6BD9ED}"/>
    <cellStyle name="Warning 2" xfId="614" xr:uid="{F83D49D1-1133-41AB-8987-17F74F02B139}"/>
    <cellStyle name="Warning Text" xfId="615" xr:uid="{0B723258-7A6A-46F9-BBDF-358F18BB74C3}"/>
    <cellStyle name="Warning Text 2" xfId="616" xr:uid="{40915E46-7BE3-415B-9742-79A95FC25961}"/>
    <cellStyle name="Warning Text 2 2" xfId="617" xr:uid="{64345D62-AEDE-49E9-9868-04AE407354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tabSelected="1" workbookViewId="0"/>
  </sheetViews>
  <sheetFormatPr defaultRowHeight="14.4"/>
  <cols>
    <col min="1" max="1" width="12.5546875" bestFit="1" customWidth="1"/>
    <col min="2" max="2" width="4" bestFit="1" customWidth="1"/>
    <col min="3" max="3" width="19.33203125" bestFit="1" customWidth="1"/>
    <col min="4" max="4" width="13.109375" bestFit="1" customWidth="1"/>
    <col min="5" max="5" width="28.109375" bestFit="1" customWidth="1"/>
    <col min="6" max="6" width="26.5546875" bestFit="1" customWidth="1"/>
    <col min="7" max="7" width="8.5546875" bestFit="1" customWidth="1"/>
    <col min="8" max="8" width="21.44140625" bestFit="1" customWidth="1"/>
    <col min="9" max="9" width="30.88671875" bestFit="1" customWidth="1"/>
    <col min="10" max="10" width="33.88671875" customWidth="1"/>
    <col min="11" max="11" width="32.6640625" bestFit="1" customWidth="1"/>
    <col min="12" max="12" width="28.6640625" bestFit="1" customWidth="1"/>
    <col min="13" max="13" width="21.6640625" bestFit="1" customWidth="1"/>
    <col min="14" max="14" width="32.5546875" bestFit="1" customWidth="1"/>
    <col min="15" max="15" width="29" customWidth="1"/>
  </cols>
  <sheetData>
    <row r="1" spans="1:15" s="4" customFormat="1" ht="46.5" customHeight="1">
      <c r="A1" s="1" t="s">
        <v>87</v>
      </c>
      <c r="B1" s="1" t="s">
        <v>1</v>
      </c>
      <c r="C1" s="1" t="s">
        <v>88</v>
      </c>
      <c r="D1" s="1" t="s">
        <v>0</v>
      </c>
      <c r="E1" s="2" t="s">
        <v>42</v>
      </c>
      <c r="F1" s="2" t="s">
        <v>108</v>
      </c>
      <c r="G1" s="2" t="s">
        <v>110</v>
      </c>
      <c r="H1" s="2" t="s">
        <v>52</v>
      </c>
      <c r="I1" s="2" t="s">
        <v>111</v>
      </c>
      <c r="J1" s="3" t="s">
        <v>58</v>
      </c>
      <c r="K1" s="2" t="s">
        <v>125</v>
      </c>
      <c r="L1" s="2" t="s">
        <v>123</v>
      </c>
      <c r="M1" s="2" t="s">
        <v>124</v>
      </c>
      <c r="N1" s="2" t="s">
        <v>131</v>
      </c>
      <c r="O1" s="2" t="s">
        <v>132</v>
      </c>
    </row>
    <row r="2" spans="1:15">
      <c r="A2">
        <v>11</v>
      </c>
      <c r="B2" t="s">
        <v>2</v>
      </c>
      <c r="C2" t="s">
        <v>89</v>
      </c>
      <c r="D2" t="s">
        <v>37</v>
      </c>
      <c r="E2" s="5">
        <v>1751950</v>
      </c>
      <c r="F2" s="5">
        <v>1751950</v>
      </c>
      <c r="G2" s="11">
        <v>0.7</v>
      </c>
      <c r="H2" s="5">
        <v>20080693482.07</v>
      </c>
      <c r="I2" s="13">
        <v>11461.910147019036</v>
      </c>
      <c r="J2" s="11">
        <v>0</v>
      </c>
      <c r="K2" s="11">
        <v>0</v>
      </c>
      <c r="L2" s="5">
        <v>7399</v>
      </c>
      <c r="M2" s="16">
        <f>L2/E2</f>
        <v>4.2232940437797887E-3</v>
      </c>
      <c r="N2" s="16">
        <f>IF(M2&gt;0.0086308318866326, 0.0086308318866326, M2)</f>
        <v>4.2232940437797887E-3</v>
      </c>
      <c r="O2" s="11">
        <v>0.26700611435900418</v>
      </c>
    </row>
    <row r="3" spans="1:15">
      <c r="A3">
        <v>12</v>
      </c>
      <c r="B3" t="s">
        <v>3</v>
      </c>
      <c r="C3" t="s">
        <v>90</v>
      </c>
      <c r="D3" t="s">
        <v>37</v>
      </c>
      <c r="E3" s="5">
        <v>884372</v>
      </c>
      <c r="F3" s="5">
        <v>884372</v>
      </c>
      <c r="G3" s="11">
        <v>0.71</v>
      </c>
      <c r="H3" s="5">
        <v>12847376919.67</v>
      </c>
      <c r="I3" s="13">
        <v>14527.118587732311</v>
      </c>
      <c r="J3" s="11">
        <v>0.47222222222222221</v>
      </c>
      <c r="K3" s="11">
        <v>0.875</v>
      </c>
      <c r="L3" s="5">
        <v>2564</v>
      </c>
      <c r="M3" s="16">
        <f t="shared" ref="M3:M28" si="0">L3/E3</f>
        <v>2.8992324496931155E-3</v>
      </c>
      <c r="N3" s="16">
        <f t="shared" ref="N3:N28" si="1">IF(M3&gt;0.0086308318866326, 0.0086308318866326, M3)</f>
        <v>2.8992324496931155E-3</v>
      </c>
      <c r="O3" s="11">
        <v>0.32375924377543619</v>
      </c>
    </row>
    <row r="4" spans="1:15">
      <c r="A4">
        <v>13</v>
      </c>
      <c r="B4" t="s">
        <v>4</v>
      </c>
      <c r="C4" t="s">
        <v>91</v>
      </c>
      <c r="D4" t="s">
        <v>37</v>
      </c>
      <c r="E4" s="5">
        <v>4321616</v>
      </c>
      <c r="F4" s="5">
        <v>4321616</v>
      </c>
      <c r="G4" s="11">
        <v>0.7</v>
      </c>
      <c r="H4" s="5">
        <v>36049457750.199997</v>
      </c>
      <c r="I4" s="13">
        <v>8341.6614873232593</v>
      </c>
      <c r="J4" s="11">
        <v>2.166666666666667</v>
      </c>
      <c r="K4" s="11">
        <v>0.9375</v>
      </c>
      <c r="L4" s="5">
        <v>6185</v>
      </c>
      <c r="M4" s="16">
        <f t="shared" si="0"/>
        <v>1.4311775965287058E-3</v>
      </c>
      <c r="N4" s="16">
        <f t="shared" si="1"/>
        <v>1.4311775965287058E-3</v>
      </c>
      <c r="O4" s="11">
        <v>0.32926469442839773</v>
      </c>
    </row>
    <row r="5" spans="1:15">
      <c r="A5">
        <v>14</v>
      </c>
      <c r="B5" t="s">
        <v>5</v>
      </c>
      <c r="C5" t="s">
        <v>92</v>
      </c>
      <c r="D5" t="s">
        <v>37</v>
      </c>
      <c r="E5" s="5">
        <v>738772</v>
      </c>
      <c r="F5" s="5">
        <v>738772</v>
      </c>
      <c r="G5" s="11">
        <v>0.69899999999999995</v>
      </c>
      <c r="H5" s="5">
        <v>10158126576.620001</v>
      </c>
      <c r="I5" s="13">
        <v>13750.015670084953</v>
      </c>
      <c r="J5" s="11">
        <v>1.6111111111111109</v>
      </c>
      <c r="K5" s="11">
        <v>0.75</v>
      </c>
      <c r="L5" s="5">
        <v>4657</v>
      </c>
      <c r="M5" s="16">
        <f t="shared" si="0"/>
        <v>6.3037039844498705E-3</v>
      </c>
      <c r="N5" s="16">
        <f t="shared" si="1"/>
        <v>6.3037039844498705E-3</v>
      </c>
      <c r="O5" s="11">
        <v>0.34563778943847012</v>
      </c>
    </row>
    <row r="6" spans="1:15">
      <c r="A6">
        <v>15</v>
      </c>
      <c r="B6" t="s">
        <v>6</v>
      </c>
      <c r="C6" t="s">
        <v>93</v>
      </c>
      <c r="D6" t="s">
        <v>37</v>
      </c>
      <c r="E6" s="5">
        <v>8711196</v>
      </c>
      <c r="F6" s="5">
        <v>8711196</v>
      </c>
      <c r="G6" s="11">
        <v>0.69</v>
      </c>
      <c r="H6" s="5">
        <v>56716548571.419998</v>
      </c>
      <c r="I6" s="13">
        <v>6510.764833143463</v>
      </c>
      <c r="J6" s="11">
        <v>2.7777777777777781</v>
      </c>
      <c r="K6" s="11">
        <v>0.75</v>
      </c>
      <c r="L6" s="5">
        <v>13750</v>
      </c>
      <c r="M6" s="16">
        <f t="shared" si="0"/>
        <v>1.5784284959263917E-3</v>
      </c>
      <c r="N6" s="16">
        <f t="shared" si="1"/>
        <v>1.5784284959263917E-3</v>
      </c>
      <c r="O6" s="11">
        <v>0.29935777811298453</v>
      </c>
    </row>
    <row r="7" spans="1:15">
      <c r="A7">
        <v>16</v>
      </c>
      <c r="B7" t="s">
        <v>7</v>
      </c>
      <c r="C7" t="s">
        <v>8</v>
      </c>
      <c r="D7" t="s">
        <v>37</v>
      </c>
      <c r="E7" s="5">
        <v>806517</v>
      </c>
      <c r="F7" s="5">
        <v>806517</v>
      </c>
      <c r="G7" s="11">
        <v>0.68799999999999994</v>
      </c>
      <c r="H7" s="5">
        <v>12272682729.030001</v>
      </c>
      <c r="I7" s="13">
        <v>15216.892798329112</v>
      </c>
      <c r="J7" s="11">
        <v>2</v>
      </c>
      <c r="K7" s="11">
        <v>0.8125</v>
      </c>
      <c r="L7" s="5">
        <v>347</v>
      </c>
      <c r="M7" s="16">
        <f t="shared" si="0"/>
        <v>4.3024511572601693E-4</v>
      </c>
      <c r="N7" s="16">
        <f t="shared" si="1"/>
        <v>4.3024511572601693E-4</v>
      </c>
      <c r="O7" s="11">
        <v>0.32513809029940349</v>
      </c>
    </row>
    <row r="8" spans="1:15">
      <c r="A8">
        <v>17</v>
      </c>
      <c r="B8" t="s">
        <v>9</v>
      </c>
      <c r="C8" t="s">
        <v>23</v>
      </c>
      <c r="D8" t="s">
        <v>37</v>
      </c>
      <c r="E8" s="5">
        <v>1586859</v>
      </c>
      <c r="F8" s="5">
        <v>1586859</v>
      </c>
      <c r="G8" s="11">
        <v>0.73099999999999998</v>
      </c>
      <c r="H8" s="5">
        <v>21733836540</v>
      </c>
      <c r="I8" s="13">
        <v>13696.135913776838</v>
      </c>
      <c r="J8" s="11">
        <v>1.8611111111111109</v>
      </c>
      <c r="K8" s="11">
        <v>0.8125</v>
      </c>
      <c r="L8" s="5">
        <v>12513</v>
      </c>
      <c r="M8" s="16">
        <f t="shared" si="0"/>
        <v>7.8853886829264603E-3</v>
      </c>
      <c r="N8" s="16">
        <f t="shared" si="1"/>
        <v>7.8853886829264603E-3</v>
      </c>
      <c r="O8" s="11">
        <v>0.28246066716949175</v>
      </c>
    </row>
    <row r="9" spans="1:15">
      <c r="A9">
        <v>21</v>
      </c>
      <c r="B9" t="s">
        <v>10</v>
      </c>
      <c r="C9" t="s">
        <v>94</v>
      </c>
      <c r="D9" t="s">
        <v>38</v>
      </c>
      <c r="E9" s="5">
        <v>7018211</v>
      </c>
      <c r="F9" s="5">
        <v>7018211</v>
      </c>
      <c r="G9" s="11">
        <v>0.67600000000000005</v>
      </c>
      <c r="H9" s="5">
        <v>39353051263.410004</v>
      </c>
      <c r="I9" s="13">
        <v>5607.2767352548963</v>
      </c>
      <c r="J9" s="11">
        <v>2</v>
      </c>
      <c r="K9" s="11">
        <v>1</v>
      </c>
      <c r="L9" s="5">
        <v>17474</v>
      </c>
      <c r="M9" s="16">
        <f t="shared" si="0"/>
        <v>2.4898083001494258E-3</v>
      </c>
      <c r="N9" s="16">
        <f t="shared" si="1"/>
        <v>2.4898083001494258E-3</v>
      </c>
      <c r="O9" s="11">
        <v>0.29814951876566698</v>
      </c>
    </row>
    <row r="10" spans="1:15">
      <c r="A10">
        <v>22</v>
      </c>
      <c r="B10" t="s">
        <v>11</v>
      </c>
      <c r="C10" t="s">
        <v>95</v>
      </c>
      <c r="D10" t="s">
        <v>38</v>
      </c>
      <c r="E10" s="5">
        <v>3384547</v>
      </c>
      <c r="F10" s="5">
        <v>3384547</v>
      </c>
      <c r="G10" s="11">
        <v>0.69</v>
      </c>
      <c r="H10" s="5">
        <v>23028969112.529999</v>
      </c>
      <c r="I10" s="13">
        <v>6804.1510762090165</v>
      </c>
      <c r="J10" s="11">
        <v>0.97222222222222232</v>
      </c>
      <c r="K10" s="11">
        <v>0.8125</v>
      </c>
      <c r="L10" s="5">
        <v>7723</v>
      </c>
      <c r="M10" s="16">
        <f t="shared" si="0"/>
        <v>2.2818415581169356E-3</v>
      </c>
      <c r="N10" s="16">
        <f t="shared" si="1"/>
        <v>2.2818415581169356E-3</v>
      </c>
      <c r="O10" s="11">
        <v>0.25614552951379599</v>
      </c>
    </row>
    <row r="11" spans="1:15">
      <c r="A11">
        <v>23</v>
      </c>
      <c r="B11" t="s">
        <v>12</v>
      </c>
      <c r="C11" t="s">
        <v>96</v>
      </c>
      <c r="D11" t="s">
        <v>38</v>
      </c>
      <c r="E11" s="5">
        <v>9268836</v>
      </c>
      <c r="F11" s="5">
        <v>9268836</v>
      </c>
      <c r="G11" s="11">
        <v>0.73399999999999999</v>
      </c>
      <c r="H11" s="5">
        <v>50436587450.580002</v>
      </c>
      <c r="I11" s="13">
        <v>5441.5233423679092</v>
      </c>
      <c r="J11" s="11">
        <v>2.333333333333333</v>
      </c>
      <c r="K11" s="11">
        <v>0.75</v>
      </c>
      <c r="L11" s="5">
        <v>42029</v>
      </c>
      <c r="M11" s="16">
        <f t="shared" si="0"/>
        <v>4.5344420809689586E-3</v>
      </c>
      <c r="N11" s="16">
        <f t="shared" si="1"/>
        <v>4.5344420809689586E-3</v>
      </c>
      <c r="O11" s="11">
        <v>0.24952140186700172</v>
      </c>
    </row>
    <row r="12" spans="1:15">
      <c r="A12">
        <v>24</v>
      </c>
      <c r="B12" t="s">
        <v>13</v>
      </c>
      <c r="C12" t="s">
        <v>97</v>
      </c>
      <c r="D12" t="s">
        <v>38</v>
      </c>
      <c r="E12" s="5">
        <v>3455236</v>
      </c>
      <c r="F12" s="5">
        <v>3455236</v>
      </c>
      <c r="G12" s="11">
        <v>0.72799999999999998</v>
      </c>
      <c r="H12" s="5">
        <v>23663025027.43</v>
      </c>
      <c r="I12" s="13">
        <v>6848.4540643330874</v>
      </c>
      <c r="J12" s="11">
        <v>0.74999999999999989</v>
      </c>
      <c r="K12" s="11">
        <v>0.8125</v>
      </c>
      <c r="L12" s="5">
        <v>7191</v>
      </c>
      <c r="M12" s="16">
        <f t="shared" si="0"/>
        <v>2.0811892443815703E-3</v>
      </c>
      <c r="N12" s="16">
        <f t="shared" si="1"/>
        <v>2.0811892443815703E-3</v>
      </c>
      <c r="O12" s="11">
        <v>0.24251399373063912</v>
      </c>
    </row>
    <row r="13" spans="1:15">
      <c r="A13">
        <v>25</v>
      </c>
      <c r="B13" t="s">
        <v>16</v>
      </c>
      <c r="C13" t="s">
        <v>98</v>
      </c>
      <c r="D13" t="s">
        <v>38</v>
      </c>
      <c r="E13" s="5">
        <v>4164468</v>
      </c>
      <c r="F13" s="5">
        <v>4164468</v>
      </c>
      <c r="G13" s="11">
        <v>0.69799999999999995</v>
      </c>
      <c r="H13" s="5">
        <v>25840291789.57</v>
      </c>
      <c r="I13" s="13">
        <v>6204.9442544810045</v>
      </c>
      <c r="J13" s="11">
        <v>2</v>
      </c>
      <c r="K13" s="11">
        <v>0.625</v>
      </c>
      <c r="L13" s="5">
        <v>3604</v>
      </c>
      <c r="M13" s="16">
        <f t="shared" si="0"/>
        <v>8.65416663064766E-4</v>
      </c>
      <c r="N13" s="16">
        <f t="shared" si="1"/>
        <v>8.65416663064766E-4</v>
      </c>
      <c r="O13" s="11">
        <v>0.25276631845476133</v>
      </c>
    </row>
    <row r="14" spans="1:15">
      <c r="A14">
        <v>26</v>
      </c>
      <c r="B14" t="s">
        <v>18</v>
      </c>
      <c r="C14" t="s">
        <v>99</v>
      </c>
      <c r="D14" t="s">
        <v>38</v>
      </c>
      <c r="E14" s="5">
        <v>9562007</v>
      </c>
      <c r="F14" s="5">
        <v>9562007</v>
      </c>
      <c r="G14" s="11">
        <v>0.71899999999999997</v>
      </c>
      <c r="H14" s="5">
        <v>59975437820.730003</v>
      </c>
      <c r="I14" s="13">
        <v>6272.264580095999</v>
      </c>
      <c r="J14" s="11">
        <v>1.5</v>
      </c>
      <c r="K14" s="11">
        <v>0.9375</v>
      </c>
      <c r="L14" s="5">
        <v>42337</v>
      </c>
      <c r="M14" s="16">
        <f t="shared" si="0"/>
        <v>4.4276269615782541E-3</v>
      </c>
      <c r="N14" s="16">
        <f t="shared" si="1"/>
        <v>4.4276269615782541E-3</v>
      </c>
      <c r="O14" s="11">
        <v>0.25439524818104919</v>
      </c>
    </row>
    <row r="15" spans="1:15">
      <c r="A15">
        <v>27</v>
      </c>
      <c r="B15" t="s">
        <v>19</v>
      </c>
      <c r="C15" t="s">
        <v>100</v>
      </c>
      <c r="D15" t="s">
        <v>38</v>
      </c>
      <c r="E15" s="5">
        <v>3220848</v>
      </c>
      <c r="F15" s="5">
        <v>3220848</v>
      </c>
      <c r="G15" s="11">
        <v>0.68400000000000005</v>
      </c>
      <c r="H15" s="5">
        <v>23036659176.220001</v>
      </c>
      <c r="I15" s="13">
        <v>7152.3583777377889</v>
      </c>
      <c r="J15" s="11">
        <v>1.6111111111111109</v>
      </c>
      <c r="K15" s="11">
        <v>0.375</v>
      </c>
      <c r="L15" s="5">
        <v>12479</v>
      </c>
      <c r="M15" s="16">
        <f t="shared" si="0"/>
        <v>3.8744454876479734E-3</v>
      </c>
      <c r="N15" s="16">
        <f t="shared" si="1"/>
        <v>3.8744454876479734E-3</v>
      </c>
      <c r="O15" s="11">
        <v>0.27723046101539062</v>
      </c>
    </row>
    <row r="16" spans="1:15">
      <c r="A16">
        <v>28</v>
      </c>
      <c r="B16" t="s">
        <v>20</v>
      </c>
      <c r="C16" t="s">
        <v>101</v>
      </c>
      <c r="D16" t="s">
        <v>38</v>
      </c>
      <c r="E16" s="5">
        <v>2299425</v>
      </c>
      <c r="F16" s="5">
        <v>2299425</v>
      </c>
      <c r="G16" s="11">
        <v>0.70199999999999996</v>
      </c>
      <c r="H16" s="5">
        <v>19851084453.889999</v>
      </c>
      <c r="I16" s="13">
        <v>8633.0645504376098</v>
      </c>
      <c r="J16" s="11">
        <v>2.1111111111111112</v>
      </c>
      <c r="K16" s="11">
        <v>0.875</v>
      </c>
      <c r="L16" s="5">
        <v>4316</v>
      </c>
      <c r="M16" s="16">
        <f t="shared" si="0"/>
        <v>1.876990986877154E-3</v>
      </c>
      <c r="N16" s="16">
        <f t="shared" si="1"/>
        <v>1.876990986877154E-3</v>
      </c>
      <c r="O16" s="11">
        <v>0.25993301369590283</v>
      </c>
    </row>
    <row r="17" spans="1:15">
      <c r="A17">
        <v>29</v>
      </c>
      <c r="B17" t="s">
        <v>21</v>
      </c>
      <c r="C17" t="s">
        <v>102</v>
      </c>
      <c r="D17" t="s">
        <v>38</v>
      </c>
      <c r="E17" s="5">
        <v>14870907</v>
      </c>
      <c r="F17" s="5">
        <v>14870907</v>
      </c>
      <c r="G17" s="11">
        <v>0.69099999999999995</v>
      </c>
      <c r="H17" s="5">
        <v>89072097512.690002</v>
      </c>
      <c r="I17" s="13">
        <v>5989.6882895367444</v>
      </c>
      <c r="J17" s="11">
        <v>0.97222222222222221</v>
      </c>
      <c r="K17" s="11">
        <v>0.75</v>
      </c>
      <c r="L17" s="5">
        <v>21192</v>
      </c>
      <c r="M17" s="16">
        <f t="shared" si="0"/>
        <v>1.4250643891458672E-3</v>
      </c>
      <c r="N17" s="16">
        <f t="shared" si="1"/>
        <v>1.4250643891458672E-3</v>
      </c>
      <c r="O17" s="11">
        <v>0.24754388215329695</v>
      </c>
    </row>
    <row r="18" spans="1:15">
      <c r="A18">
        <v>31</v>
      </c>
      <c r="B18" t="s">
        <v>22</v>
      </c>
      <c r="C18" t="s">
        <v>103</v>
      </c>
      <c r="D18" t="s">
        <v>39</v>
      </c>
      <c r="E18" s="5">
        <v>21393441</v>
      </c>
      <c r="F18" s="5">
        <v>19100000</v>
      </c>
      <c r="G18" s="11">
        <v>0.77400000000000002</v>
      </c>
      <c r="H18" s="5">
        <v>150702423251.87</v>
      </c>
      <c r="I18" s="13">
        <v>7044.3283645613619</v>
      </c>
      <c r="J18" s="11">
        <v>0.86111111111111116</v>
      </c>
      <c r="K18" s="11">
        <v>0.75</v>
      </c>
      <c r="L18" s="5">
        <v>45951</v>
      </c>
      <c r="M18" s="16">
        <f t="shared" si="0"/>
        <v>2.147901312369525E-3</v>
      </c>
      <c r="N18" s="16">
        <f t="shared" si="1"/>
        <v>2.147901312369525E-3</v>
      </c>
      <c r="O18" s="11">
        <v>0.21993195809403793</v>
      </c>
    </row>
    <row r="19" spans="1:15">
      <c r="A19">
        <v>32</v>
      </c>
      <c r="B19" t="s">
        <v>24</v>
      </c>
      <c r="C19" t="s">
        <v>14</v>
      </c>
      <c r="D19" t="s">
        <v>39</v>
      </c>
      <c r="E19" s="5">
        <v>4126854</v>
      </c>
      <c r="F19" s="5">
        <v>4126854</v>
      </c>
      <c r="G19" s="11">
        <v>0.77100000000000002</v>
      </c>
      <c r="H19" s="5">
        <v>37836124096.019997</v>
      </c>
      <c r="I19" s="13">
        <v>9168.2729982742294</v>
      </c>
      <c r="J19" s="11">
        <v>1.6111111111111109</v>
      </c>
      <c r="K19" s="11">
        <v>0.5625</v>
      </c>
      <c r="L19" s="5">
        <v>698</v>
      </c>
      <c r="M19" s="16">
        <f t="shared" si="0"/>
        <v>1.69136102222177E-4</v>
      </c>
      <c r="N19" s="16">
        <f t="shared" si="1"/>
        <v>1.69136102222177E-4</v>
      </c>
      <c r="O19" s="11">
        <v>0.23325330645598835</v>
      </c>
    </row>
    <row r="20" spans="1:15">
      <c r="A20">
        <v>33</v>
      </c>
      <c r="B20" t="s">
        <v>25</v>
      </c>
      <c r="C20" t="s">
        <v>26</v>
      </c>
      <c r="D20" t="s">
        <v>39</v>
      </c>
      <c r="E20" s="5">
        <v>17223547</v>
      </c>
      <c r="F20" s="5">
        <v>17223547</v>
      </c>
      <c r="G20" s="11">
        <v>0.76200000000000001</v>
      </c>
      <c r="H20" s="5">
        <v>128474583408.7</v>
      </c>
      <c r="I20" s="13">
        <v>7459.2407364580595</v>
      </c>
      <c r="J20" s="11">
        <v>1.6111111111111109</v>
      </c>
      <c r="K20" s="11">
        <v>1</v>
      </c>
      <c r="L20" s="5">
        <v>19411</v>
      </c>
      <c r="M20" s="16">
        <f t="shared" si="0"/>
        <v>1.1270036305529865E-3</v>
      </c>
      <c r="N20" s="16">
        <f t="shared" si="1"/>
        <v>1.1270036305529865E-3</v>
      </c>
      <c r="O20" s="11">
        <v>0.21529607838569673</v>
      </c>
    </row>
    <row r="21" spans="1:15">
      <c r="A21">
        <v>35</v>
      </c>
      <c r="B21" t="s">
        <v>27</v>
      </c>
      <c r="C21" t="s">
        <v>28</v>
      </c>
      <c r="D21" t="s">
        <v>39</v>
      </c>
      <c r="E21" s="5">
        <v>46081801</v>
      </c>
      <c r="F21" s="5">
        <v>19100000</v>
      </c>
      <c r="G21" s="11">
        <v>0.80600000000000005</v>
      </c>
      <c r="H21" s="5">
        <v>369420305746.79999</v>
      </c>
      <c r="I21" s="13">
        <v>8016.6203952575552</v>
      </c>
      <c r="J21" s="11">
        <v>0.74999999999999989</v>
      </c>
      <c r="K21" s="11">
        <v>0.6875</v>
      </c>
      <c r="L21" s="5">
        <v>144366</v>
      </c>
      <c r="M21" s="16">
        <f t="shared" si="0"/>
        <v>3.1328202645551982E-3</v>
      </c>
      <c r="N21" s="16">
        <f t="shared" si="1"/>
        <v>3.1328202645551982E-3</v>
      </c>
      <c r="O21" s="11">
        <v>0.21802076312306359</v>
      </c>
    </row>
    <row r="22" spans="1:15">
      <c r="A22">
        <v>41</v>
      </c>
      <c r="B22" t="s">
        <v>29</v>
      </c>
      <c r="C22" t="s">
        <v>15</v>
      </c>
      <c r="D22" t="s">
        <v>40</v>
      </c>
      <c r="E22" s="5">
        <v>11890517</v>
      </c>
      <c r="F22" s="5">
        <v>11890517</v>
      </c>
      <c r="G22" s="11">
        <v>0.76900000000000002</v>
      </c>
      <c r="H22" s="5">
        <v>96094495067.320007</v>
      </c>
      <c r="I22" s="13">
        <v>8081.6078112768355</v>
      </c>
      <c r="J22" s="11">
        <v>1.25</v>
      </c>
      <c r="K22" s="11">
        <v>0.875</v>
      </c>
      <c r="L22" s="5">
        <v>216135</v>
      </c>
      <c r="M22" s="16">
        <f t="shared" si="0"/>
        <v>1.8177090197171411E-2</v>
      </c>
      <c r="N22" s="16">
        <f t="shared" si="1"/>
        <v>8.6308318866325992E-3</v>
      </c>
      <c r="O22" s="11">
        <v>0.23169546974148009</v>
      </c>
    </row>
    <row r="23" spans="1:15">
      <c r="A23">
        <v>42</v>
      </c>
      <c r="B23" t="s">
        <v>30</v>
      </c>
      <c r="C23" t="s">
        <v>104</v>
      </c>
      <c r="D23" t="s">
        <v>40</v>
      </c>
      <c r="E23" s="5">
        <v>8187029</v>
      </c>
      <c r="F23" s="5">
        <v>8187029</v>
      </c>
      <c r="G23" s="11">
        <v>0.79200000000000004</v>
      </c>
      <c r="H23" s="5">
        <v>69166155992.070007</v>
      </c>
      <c r="I23" s="13">
        <v>8448.2607783690528</v>
      </c>
      <c r="J23" s="11">
        <v>0.86111111111111116</v>
      </c>
      <c r="K23" s="11">
        <v>0.8125</v>
      </c>
      <c r="L23" s="5">
        <v>180244</v>
      </c>
      <c r="M23" s="16">
        <f t="shared" si="0"/>
        <v>2.2015800847902212E-2</v>
      </c>
      <c r="N23" s="16">
        <f t="shared" si="1"/>
        <v>8.6308318866325992E-3</v>
      </c>
      <c r="O23" s="11">
        <v>0.2244976289561034</v>
      </c>
    </row>
    <row r="24" spans="1:15">
      <c r="A24">
        <v>43</v>
      </c>
      <c r="B24" t="s">
        <v>31</v>
      </c>
      <c r="C24" t="s">
        <v>105</v>
      </c>
      <c r="D24" t="s">
        <v>40</v>
      </c>
      <c r="E24" s="5">
        <v>11233263</v>
      </c>
      <c r="F24" s="5">
        <v>11233263</v>
      </c>
      <c r="G24" s="11">
        <v>0.77100000000000002</v>
      </c>
      <c r="H24" s="5">
        <v>89629832772.259995</v>
      </c>
      <c r="I24" s="13">
        <v>7978.9668213287623</v>
      </c>
      <c r="J24" s="11">
        <v>1.8611111111111109</v>
      </c>
      <c r="K24" s="11">
        <v>0.9375</v>
      </c>
      <c r="L24" s="5">
        <v>39603</v>
      </c>
      <c r="M24" s="16">
        <f t="shared" si="0"/>
        <v>3.5255116879218443E-3</v>
      </c>
      <c r="N24" s="16">
        <f t="shared" si="1"/>
        <v>3.5255116879218443E-3</v>
      </c>
      <c r="O24" s="11">
        <v>0.21182131891446862</v>
      </c>
    </row>
    <row r="25" spans="1:15">
      <c r="A25">
        <v>50</v>
      </c>
      <c r="B25" t="s">
        <v>32</v>
      </c>
      <c r="C25" t="s">
        <v>106</v>
      </c>
      <c r="D25" t="s">
        <v>41</v>
      </c>
      <c r="E25" s="5">
        <v>2924631</v>
      </c>
      <c r="F25" s="5">
        <v>2924631</v>
      </c>
      <c r="G25" s="11">
        <v>0.74199999999999999</v>
      </c>
      <c r="H25" s="5">
        <v>36457146190.559998</v>
      </c>
      <c r="I25" s="13">
        <v>12465.554181214655</v>
      </c>
      <c r="J25" s="11">
        <v>0.99999999999999989</v>
      </c>
      <c r="K25" s="11">
        <v>0.9375</v>
      </c>
      <c r="L25" s="5">
        <v>60707</v>
      </c>
      <c r="M25" s="16">
        <f t="shared" si="0"/>
        <v>2.0757148508649466E-2</v>
      </c>
      <c r="N25" s="16">
        <f t="shared" si="1"/>
        <v>8.6308318866325992E-3</v>
      </c>
      <c r="O25" s="11">
        <v>0.26357800996948511</v>
      </c>
    </row>
    <row r="26" spans="1:15">
      <c r="A26">
        <v>51</v>
      </c>
      <c r="B26" t="s">
        <v>33</v>
      </c>
      <c r="C26" t="s">
        <v>17</v>
      </c>
      <c r="D26" t="s">
        <v>41</v>
      </c>
      <c r="E26" s="5">
        <v>3893659</v>
      </c>
      <c r="F26" s="5">
        <v>3893659</v>
      </c>
      <c r="G26" s="11">
        <v>0.73599999999999999</v>
      </c>
      <c r="H26" s="5">
        <v>56903647040.839996</v>
      </c>
      <c r="I26" s="13">
        <v>14614.440309446718</v>
      </c>
      <c r="J26" s="11">
        <v>0.91666666666666652</v>
      </c>
      <c r="K26" s="11">
        <v>0.8125</v>
      </c>
      <c r="L26" s="5">
        <v>51570</v>
      </c>
      <c r="M26" s="16">
        <f t="shared" si="0"/>
        <v>1.3244611302633333E-2</v>
      </c>
      <c r="N26" s="16">
        <f t="shared" si="1"/>
        <v>8.6308318866325992E-3</v>
      </c>
      <c r="O26" s="11">
        <v>0.27123673246600044</v>
      </c>
    </row>
    <row r="27" spans="1:15">
      <c r="A27">
        <v>52</v>
      </c>
      <c r="B27" t="s">
        <v>34</v>
      </c>
      <c r="C27" t="s">
        <v>35</v>
      </c>
      <c r="D27" t="s">
        <v>41</v>
      </c>
      <c r="E27" s="5">
        <v>7423629</v>
      </c>
      <c r="F27" s="5">
        <v>7423629</v>
      </c>
      <c r="G27" s="11">
        <v>0.73699999999999999</v>
      </c>
      <c r="H27" s="5">
        <v>63697745516.370003</v>
      </c>
      <c r="I27" s="13">
        <v>8580.4052864670375</v>
      </c>
      <c r="J27" s="11">
        <v>1.25</v>
      </c>
      <c r="K27" s="11">
        <v>0.375</v>
      </c>
      <c r="L27" s="5">
        <v>13738</v>
      </c>
      <c r="M27" s="16">
        <f t="shared" si="0"/>
        <v>1.8505773928088271E-3</v>
      </c>
      <c r="N27" s="16">
        <f t="shared" si="1"/>
        <v>1.8505773928088271E-3</v>
      </c>
      <c r="O27" s="11">
        <v>0.24549312371085077</v>
      </c>
    </row>
    <row r="28" spans="1:15">
      <c r="A28">
        <v>53</v>
      </c>
      <c r="B28" t="s">
        <v>36</v>
      </c>
      <c r="C28" t="s">
        <v>107</v>
      </c>
      <c r="D28" t="s">
        <v>41</v>
      </c>
      <c r="E28" s="5">
        <v>2996899</v>
      </c>
      <c r="F28" s="5">
        <v>2996899</v>
      </c>
      <c r="G28" s="11">
        <v>0.81399999999999995</v>
      </c>
      <c r="H28" s="5">
        <v>38973827050.419998</v>
      </c>
      <c r="I28" s="13">
        <v>13004.718227214196</v>
      </c>
      <c r="J28" s="11">
        <v>0.97222222222222221</v>
      </c>
      <c r="K28" s="11">
        <v>0.9375</v>
      </c>
      <c r="L28" s="5">
        <v>5791</v>
      </c>
      <c r="M28" s="16">
        <f t="shared" si="0"/>
        <v>1.9323307191867326E-3</v>
      </c>
      <c r="N28" s="16">
        <f t="shared" si="1"/>
        <v>1.9323307191867326E-3</v>
      </c>
      <c r="O28" s="11">
        <v>0.23304444801750279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0A213-9B32-4272-9B5A-4D88701684C3}">
  <dimension ref="A1:S28"/>
  <sheetViews>
    <sheetView workbookViewId="0"/>
  </sheetViews>
  <sheetFormatPr defaultRowHeight="14.4"/>
  <cols>
    <col min="1" max="1" width="17.109375" bestFit="1" customWidth="1"/>
    <col min="2" max="2" width="8" bestFit="1" customWidth="1"/>
    <col min="3" max="3" width="19.33203125" bestFit="1" customWidth="1"/>
    <col min="4" max="4" width="13.109375" bestFit="1" customWidth="1"/>
    <col min="5" max="5" width="26.109375" bestFit="1" customWidth="1"/>
    <col min="6" max="6" width="19.33203125" bestFit="1" customWidth="1"/>
    <col min="7" max="7" width="13.109375" bestFit="1" customWidth="1"/>
    <col min="8" max="8" width="24.88671875" bestFit="1" customWidth="1"/>
    <col min="9" max="9" width="35.44140625" bestFit="1" customWidth="1"/>
    <col min="10" max="10" width="21.44140625" bestFit="1" customWidth="1"/>
    <col min="11" max="11" width="33" bestFit="1" customWidth="1"/>
    <col min="12" max="12" width="43.109375" bestFit="1" customWidth="1"/>
    <col min="13" max="13" width="29.6640625" customWidth="1"/>
    <col min="14" max="14" width="23.44140625" customWidth="1"/>
    <col min="15" max="15" width="23.109375" customWidth="1"/>
    <col min="16" max="16" width="23.6640625" customWidth="1"/>
    <col min="17" max="17" width="26.33203125" customWidth="1"/>
    <col min="18" max="18" width="18.6640625" bestFit="1" customWidth="1"/>
    <col min="19" max="19" width="22.6640625" bestFit="1" customWidth="1"/>
  </cols>
  <sheetData>
    <row r="1" spans="1:19" s="14" customFormat="1" ht="57.6">
      <c r="A1" s="1" t="s">
        <v>87</v>
      </c>
      <c r="B1" s="1" t="s">
        <v>1</v>
      </c>
      <c r="C1" s="1" t="s">
        <v>88</v>
      </c>
      <c r="D1" s="1" t="s">
        <v>0</v>
      </c>
      <c r="E1" s="2" t="s">
        <v>115</v>
      </c>
      <c r="F1" s="2" t="s">
        <v>59</v>
      </c>
      <c r="G1" s="2" t="s">
        <v>110</v>
      </c>
      <c r="H1" s="2" t="s">
        <v>117</v>
      </c>
      <c r="I1" s="2" t="s">
        <v>111</v>
      </c>
      <c r="J1" s="2" t="s">
        <v>118</v>
      </c>
      <c r="K1" s="2" t="s">
        <v>58</v>
      </c>
      <c r="L1" s="2" t="s">
        <v>116</v>
      </c>
      <c r="M1" s="2" t="s">
        <v>131</v>
      </c>
      <c r="N1" s="2" t="s">
        <v>127</v>
      </c>
      <c r="O1" s="2" t="s">
        <v>128</v>
      </c>
      <c r="P1" s="2" t="s">
        <v>129</v>
      </c>
      <c r="Q1" s="2" t="s">
        <v>125</v>
      </c>
      <c r="R1" s="2" t="s">
        <v>56</v>
      </c>
      <c r="S1" s="2" t="s">
        <v>57</v>
      </c>
    </row>
    <row r="2" spans="1:19">
      <c r="A2">
        <v>21</v>
      </c>
      <c r="B2" t="s">
        <v>10</v>
      </c>
      <c r="C2" t="s">
        <v>94</v>
      </c>
      <c r="D2" t="s">
        <v>38</v>
      </c>
      <c r="E2" s="5">
        <v>7018211</v>
      </c>
      <c r="F2" s="9">
        <f t="shared" ref="F2:F28" si="0">(E2 - MIN(E:E))/(MAX(E:E) - MIN(E:E))</f>
        <v>0.3419945005856907</v>
      </c>
      <c r="G2" s="11">
        <v>0.67600000000000005</v>
      </c>
      <c r="H2" s="11">
        <f t="shared" ref="H2:H28" si="1">(G2 - MIN(G:G))/(MAX(G:G) - MIN(G:G))</f>
        <v>0</v>
      </c>
      <c r="I2" s="13">
        <v>5607.2767352548963</v>
      </c>
      <c r="J2" s="9">
        <f t="shared" ref="J2:J28" si="2">(I2 - MIN(I:I))/(MAX(I:I) - MIN(I:I))</f>
        <v>1.6956227959845298E-2</v>
      </c>
      <c r="K2" s="9">
        <v>2</v>
      </c>
      <c r="L2" s="9">
        <f t="shared" ref="L2:L28" si="3">(K2 - MIN(K:K))/(MAX(K:K) - MIN(K:K))</f>
        <v>0.71999999999999986</v>
      </c>
      <c r="M2" s="16">
        <v>2.4898083001494258E-3</v>
      </c>
      <c r="N2" s="16">
        <f t="shared" ref="N2:N28" si="4">(M2 - MIN(M:M))/(MAX(M:M) - MIN(M:M))</f>
        <v>0.27425616059168501</v>
      </c>
      <c r="O2" s="9">
        <v>0.29814951876566698</v>
      </c>
      <c r="P2" s="9">
        <f t="shared" ref="P2:P28" si="5">(O2 - MIN(O:O))/(MAX(O:O) - MIN(O:O))</f>
        <v>0.64512387386360193</v>
      </c>
      <c r="Q2" s="9">
        <v>1</v>
      </c>
      <c r="R2" s="9">
        <f t="shared" ref="R2:R28" si="6">F2-H2-J2+L2+N2+P2+Q2</f>
        <v>2.9644183070811323</v>
      </c>
      <c r="S2" t="s">
        <v>60</v>
      </c>
    </row>
    <row r="3" spans="1:19">
      <c r="A3">
        <v>15</v>
      </c>
      <c r="B3" t="s">
        <v>6</v>
      </c>
      <c r="C3" t="s">
        <v>93</v>
      </c>
      <c r="D3" t="s">
        <v>37</v>
      </c>
      <c r="E3" s="5">
        <v>8711196</v>
      </c>
      <c r="F3" s="9">
        <f t="shared" si="0"/>
        <v>0.43419884552383969</v>
      </c>
      <c r="G3" s="11">
        <v>0.69</v>
      </c>
      <c r="H3" s="11">
        <f t="shared" si="1"/>
        <v>0.10144927536231819</v>
      </c>
      <c r="I3" s="13">
        <v>6510.764833143463</v>
      </c>
      <c r="J3" s="9">
        <f t="shared" si="2"/>
        <v>0.10938118457748011</v>
      </c>
      <c r="K3" s="9">
        <v>2.7777777777777781</v>
      </c>
      <c r="L3" s="9">
        <f t="shared" si="3"/>
        <v>1</v>
      </c>
      <c r="M3" s="16">
        <v>1.5784284959263917E-3</v>
      </c>
      <c r="N3" s="16">
        <f t="shared" si="4"/>
        <v>0.16654964082975582</v>
      </c>
      <c r="O3" s="9">
        <v>0.29935777811298453</v>
      </c>
      <c r="P3" s="9">
        <f t="shared" si="5"/>
        <v>0.65415310130164617</v>
      </c>
      <c r="Q3" s="9">
        <v>0.75</v>
      </c>
      <c r="R3" s="9">
        <f t="shared" si="6"/>
        <v>2.7940711277154433</v>
      </c>
      <c r="S3" t="s">
        <v>61</v>
      </c>
    </row>
    <row r="4" spans="1:19">
      <c r="A4">
        <v>13</v>
      </c>
      <c r="B4" t="s">
        <v>4</v>
      </c>
      <c r="C4" t="s">
        <v>91</v>
      </c>
      <c r="D4" t="s">
        <v>37</v>
      </c>
      <c r="E4" s="5">
        <v>4321616</v>
      </c>
      <c r="F4" s="9">
        <f t="shared" si="0"/>
        <v>0.19513095747190765</v>
      </c>
      <c r="G4" s="11">
        <v>0.7</v>
      </c>
      <c r="H4" s="11">
        <f t="shared" si="1"/>
        <v>0.17391304347826034</v>
      </c>
      <c r="I4" s="13">
        <v>8341.6614873232593</v>
      </c>
      <c r="J4" s="9">
        <f t="shared" si="2"/>
        <v>0.29667811104436481</v>
      </c>
      <c r="K4" s="9">
        <v>2.166666666666667</v>
      </c>
      <c r="L4" s="9">
        <f t="shared" si="3"/>
        <v>0.78</v>
      </c>
      <c r="M4" s="16">
        <v>1.4311775965287058E-3</v>
      </c>
      <c r="N4" s="16">
        <f t="shared" si="4"/>
        <v>0.14914758536127909</v>
      </c>
      <c r="O4" s="9">
        <v>0.32926469442839773</v>
      </c>
      <c r="P4" s="9">
        <f t="shared" si="5"/>
        <v>0.87764514378567704</v>
      </c>
      <c r="Q4" s="9">
        <v>0.9375</v>
      </c>
      <c r="R4" s="9">
        <f t="shared" si="6"/>
        <v>2.4688325320962385</v>
      </c>
      <c r="S4" t="s">
        <v>62</v>
      </c>
    </row>
    <row r="5" spans="1:19">
      <c r="A5">
        <v>23</v>
      </c>
      <c r="B5" t="s">
        <v>12</v>
      </c>
      <c r="C5" t="s">
        <v>96</v>
      </c>
      <c r="D5" t="s">
        <v>38</v>
      </c>
      <c r="E5" s="5">
        <v>9268836</v>
      </c>
      <c r="F5" s="9">
        <f t="shared" si="0"/>
        <v>0.46456936322559689</v>
      </c>
      <c r="G5" s="11">
        <v>0.73399999999999999</v>
      </c>
      <c r="H5" s="11">
        <f t="shared" si="1"/>
        <v>0.42028985507246364</v>
      </c>
      <c r="I5" s="13">
        <v>5441.5233423679092</v>
      </c>
      <c r="J5" s="9">
        <f t="shared" si="2"/>
        <v>0</v>
      </c>
      <c r="K5" s="9">
        <v>2.333333333333333</v>
      </c>
      <c r="L5" s="9">
        <f t="shared" si="3"/>
        <v>0.83999999999999975</v>
      </c>
      <c r="M5" s="16">
        <v>4.5344420809689586E-3</v>
      </c>
      <c r="N5" s="16">
        <f t="shared" si="4"/>
        <v>0.51589020569485511</v>
      </c>
      <c r="O5" s="9">
        <v>0.24952140186700172</v>
      </c>
      <c r="P5" s="9">
        <f t="shared" si="5"/>
        <v>0.28172976618577877</v>
      </c>
      <c r="Q5" s="9">
        <v>0.75</v>
      </c>
      <c r="R5" s="9">
        <f t="shared" si="6"/>
        <v>2.431899480033767</v>
      </c>
      <c r="S5" t="s">
        <v>63</v>
      </c>
    </row>
    <row r="6" spans="1:19">
      <c r="A6">
        <v>26</v>
      </c>
      <c r="B6" t="s">
        <v>18</v>
      </c>
      <c r="C6" t="s">
        <v>99</v>
      </c>
      <c r="D6" t="s">
        <v>38</v>
      </c>
      <c r="E6" s="5">
        <v>9562007</v>
      </c>
      <c r="F6" s="9">
        <f t="shared" si="0"/>
        <v>0.48053621468019458</v>
      </c>
      <c r="G6" s="11">
        <v>0.71899999999999997</v>
      </c>
      <c r="H6" s="11">
        <f t="shared" si="1"/>
        <v>0.31159420289855044</v>
      </c>
      <c r="I6" s="13">
        <v>6272.264580095999</v>
      </c>
      <c r="J6" s="9">
        <f t="shared" si="2"/>
        <v>8.4983103858185971E-2</v>
      </c>
      <c r="K6" s="9">
        <v>1.5</v>
      </c>
      <c r="L6" s="9">
        <f t="shared" si="3"/>
        <v>0.53999999999999992</v>
      </c>
      <c r="M6" s="16">
        <v>4.4276269615782541E-3</v>
      </c>
      <c r="N6" s="16">
        <f t="shared" si="4"/>
        <v>0.50326683537852945</v>
      </c>
      <c r="O6" s="9">
        <v>0.25439524818104919</v>
      </c>
      <c r="P6" s="9">
        <f t="shared" si="5"/>
        <v>0.3181516378355268</v>
      </c>
      <c r="Q6" s="9">
        <v>0.9375</v>
      </c>
      <c r="R6" s="9">
        <f t="shared" si="6"/>
        <v>2.3828773811375146</v>
      </c>
      <c r="S6" t="s">
        <v>64</v>
      </c>
    </row>
    <row r="7" spans="1:19">
      <c r="A7">
        <v>41</v>
      </c>
      <c r="B7" t="s">
        <v>29</v>
      </c>
      <c r="C7" t="s">
        <v>15</v>
      </c>
      <c r="D7" t="s">
        <v>40</v>
      </c>
      <c r="E7" s="5">
        <v>11890517</v>
      </c>
      <c r="F7" s="9">
        <f t="shared" si="0"/>
        <v>0.60735289600455922</v>
      </c>
      <c r="G7" s="11">
        <v>0.76900000000000002</v>
      </c>
      <c r="H7" s="11">
        <f t="shared" si="1"/>
        <v>0.6739130434782612</v>
      </c>
      <c r="I7" s="13">
        <v>8081.6078112768355</v>
      </c>
      <c r="J7" s="9">
        <f t="shared" si="2"/>
        <v>0.27007515990088266</v>
      </c>
      <c r="K7" s="9">
        <v>1.25</v>
      </c>
      <c r="L7" s="9">
        <f t="shared" si="3"/>
        <v>0.44999999999999996</v>
      </c>
      <c r="M7" s="16">
        <v>8.6308318866325992E-3</v>
      </c>
      <c r="N7" s="16">
        <f t="shared" si="4"/>
        <v>1</v>
      </c>
      <c r="O7" s="9">
        <v>0.23169546974148009</v>
      </c>
      <c r="P7" s="9">
        <f t="shared" si="5"/>
        <v>0.14851797203429312</v>
      </c>
      <c r="Q7" s="9">
        <v>0.875</v>
      </c>
      <c r="R7" s="9">
        <f t="shared" si="6"/>
        <v>2.1368826646597086</v>
      </c>
      <c r="S7" t="s">
        <v>65</v>
      </c>
    </row>
    <row r="8" spans="1:19">
      <c r="A8">
        <v>29</v>
      </c>
      <c r="B8" t="s">
        <v>21</v>
      </c>
      <c r="C8" t="s">
        <v>102</v>
      </c>
      <c r="D8" t="s">
        <v>38</v>
      </c>
      <c r="E8" s="5">
        <v>14870907</v>
      </c>
      <c r="F8" s="9">
        <f t="shared" si="0"/>
        <v>0.76967264934567559</v>
      </c>
      <c r="G8" s="11">
        <v>0.69099999999999995</v>
      </c>
      <c r="H8" s="11">
        <f t="shared" si="1"/>
        <v>0.10869565217391242</v>
      </c>
      <c r="I8" s="13">
        <v>5989.6882895367444</v>
      </c>
      <c r="J8" s="9">
        <f t="shared" si="2"/>
        <v>5.6076136010854705E-2</v>
      </c>
      <c r="K8" s="9">
        <v>0.97222222222222221</v>
      </c>
      <c r="L8" s="9">
        <f t="shared" si="3"/>
        <v>0.35</v>
      </c>
      <c r="M8" s="16">
        <v>1.4250643891458672E-3</v>
      </c>
      <c r="N8" s="16">
        <f t="shared" si="4"/>
        <v>0.14842512883027245</v>
      </c>
      <c r="O8" s="9">
        <v>0.24754388215329695</v>
      </c>
      <c r="P8" s="9">
        <f t="shared" si="5"/>
        <v>0.26695191629957904</v>
      </c>
      <c r="Q8" s="9">
        <v>0.75</v>
      </c>
      <c r="R8" s="9">
        <f t="shared" si="6"/>
        <v>2.12027790629076</v>
      </c>
      <c r="S8" t="s">
        <v>66</v>
      </c>
    </row>
    <row r="9" spans="1:19">
      <c r="A9">
        <v>14</v>
      </c>
      <c r="B9" t="s">
        <v>5</v>
      </c>
      <c r="C9" t="s">
        <v>92</v>
      </c>
      <c r="D9" t="s">
        <v>37</v>
      </c>
      <c r="E9" s="5">
        <v>738772</v>
      </c>
      <c r="F9" s="9">
        <f t="shared" si="0"/>
        <v>0</v>
      </c>
      <c r="G9" s="11">
        <v>0.69899999999999995</v>
      </c>
      <c r="H9" s="11">
        <f t="shared" si="1"/>
        <v>0.16666666666666613</v>
      </c>
      <c r="I9" s="13">
        <v>13750.015670084953</v>
      </c>
      <c r="J9" s="9">
        <f t="shared" si="2"/>
        <v>0.84994151526931494</v>
      </c>
      <c r="K9" s="9">
        <v>1.6111111111111109</v>
      </c>
      <c r="L9" s="9">
        <f t="shared" si="3"/>
        <v>0.57999999999999985</v>
      </c>
      <c r="M9" s="16">
        <v>6.3037039844498705E-3</v>
      </c>
      <c r="N9" s="16">
        <f t="shared" si="4"/>
        <v>0.72498090672673909</v>
      </c>
      <c r="O9" s="9">
        <v>0.34563778943847012</v>
      </c>
      <c r="P9" s="9">
        <f t="shared" si="5"/>
        <v>1</v>
      </c>
      <c r="Q9" s="9">
        <v>0.75</v>
      </c>
      <c r="R9" s="9">
        <f t="shared" si="6"/>
        <v>2.0383727247907579</v>
      </c>
      <c r="S9" t="s">
        <v>67</v>
      </c>
    </row>
    <row r="10" spans="1:19">
      <c r="A10">
        <v>33</v>
      </c>
      <c r="B10" t="s">
        <v>25</v>
      </c>
      <c r="C10" t="s">
        <v>26</v>
      </c>
      <c r="D10" t="s">
        <v>39</v>
      </c>
      <c r="E10" s="5">
        <v>17223547</v>
      </c>
      <c r="F10" s="9">
        <f t="shared" si="0"/>
        <v>0.89780351292408112</v>
      </c>
      <c r="G10" s="11">
        <v>0.76200000000000001</v>
      </c>
      <c r="H10" s="11">
        <f t="shared" si="1"/>
        <v>0.62318840579710166</v>
      </c>
      <c r="I10" s="13">
        <v>7459.2407364580595</v>
      </c>
      <c r="J10" s="9">
        <f t="shared" si="2"/>
        <v>0.20640830028779203</v>
      </c>
      <c r="K10" s="9">
        <v>1.6111111111111109</v>
      </c>
      <c r="L10" s="9">
        <f t="shared" si="3"/>
        <v>0.57999999999999985</v>
      </c>
      <c r="M10" s="16">
        <v>1.1270036305529865E-3</v>
      </c>
      <c r="N10" s="16">
        <f t="shared" si="4"/>
        <v>0.11320042137363959</v>
      </c>
      <c r="O10" s="9">
        <v>0.21529607838569673</v>
      </c>
      <c r="P10" s="9">
        <f t="shared" si="5"/>
        <v>2.5966605288732889E-2</v>
      </c>
      <c r="Q10" s="9">
        <v>1</v>
      </c>
      <c r="R10" s="9">
        <f t="shared" si="6"/>
        <v>1.7873738335015599</v>
      </c>
      <c r="S10" t="s">
        <v>68</v>
      </c>
    </row>
    <row r="11" spans="1:19">
      <c r="A11">
        <v>27</v>
      </c>
      <c r="B11" t="s">
        <v>19</v>
      </c>
      <c r="C11" t="s">
        <v>100</v>
      </c>
      <c r="D11" t="s">
        <v>38</v>
      </c>
      <c r="E11" s="5">
        <v>3220848</v>
      </c>
      <c r="F11" s="9">
        <f t="shared" si="0"/>
        <v>0.13518028314881772</v>
      </c>
      <c r="G11" s="11">
        <v>0.68400000000000005</v>
      </c>
      <c r="H11" s="11">
        <f t="shared" si="1"/>
        <v>5.7971014492753714E-2</v>
      </c>
      <c r="I11" s="13">
        <v>7152.3583777377889</v>
      </c>
      <c r="J11" s="9">
        <f t="shared" si="2"/>
        <v>0.17501487213115824</v>
      </c>
      <c r="K11" s="9">
        <v>1.6111111111111109</v>
      </c>
      <c r="L11" s="9">
        <f t="shared" si="3"/>
        <v>0.57999999999999985</v>
      </c>
      <c r="M11" s="16">
        <v>3.8744454876479734E-3</v>
      </c>
      <c r="N11" s="16">
        <f t="shared" si="4"/>
        <v>0.43789205849876434</v>
      </c>
      <c r="O11" s="9">
        <v>0.27723046101539062</v>
      </c>
      <c r="P11" s="9">
        <f t="shared" si="5"/>
        <v>0.4887973942579073</v>
      </c>
      <c r="Q11" s="9">
        <v>0.375</v>
      </c>
      <c r="R11" s="9">
        <f t="shared" si="6"/>
        <v>1.7838838492815772</v>
      </c>
      <c r="S11" t="s">
        <v>69</v>
      </c>
    </row>
    <row r="12" spans="1:19">
      <c r="A12">
        <v>28</v>
      </c>
      <c r="B12" t="s">
        <v>20</v>
      </c>
      <c r="C12" t="s">
        <v>101</v>
      </c>
      <c r="D12" t="s">
        <v>38</v>
      </c>
      <c r="E12" s="5">
        <v>2299425</v>
      </c>
      <c r="F12" s="9">
        <f t="shared" si="0"/>
        <v>8.4997201712216627E-2</v>
      </c>
      <c r="G12" s="11">
        <v>0.70199999999999996</v>
      </c>
      <c r="H12" s="11">
        <f t="shared" si="1"/>
        <v>0.18840579710144878</v>
      </c>
      <c r="I12" s="13">
        <v>8633.0645504376098</v>
      </c>
      <c r="J12" s="9">
        <f t="shared" si="2"/>
        <v>0.32648803939818755</v>
      </c>
      <c r="K12" s="9">
        <v>2.1111111111111112</v>
      </c>
      <c r="L12" s="9">
        <f t="shared" si="3"/>
        <v>0.7599999999999999</v>
      </c>
      <c r="M12" s="16">
        <v>1.876990986877154E-3</v>
      </c>
      <c r="N12" s="16">
        <f t="shared" si="4"/>
        <v>0.20183364282623803</v>
      </c>
      <c r="O12" s="9">
        <v>0.25993301369590283</v>
      </c>
      <c r="P12" s="9">
        <f t="shared" si="5"/>
        <v>0.35953492565629153</v>
      </c>
      <c r="Q12" s="9">
        <v>0.875</v>
      </c>
      <c r="R12" s="9">
        <f t="shared" si="6"/>
        <v>1.7664719336951098</v>
      </c>
      <c r="S12" t="s">
        <v>70</v>
      </c>
    </row>
    <row r="13" spans="1:19">
      <c r="A13">
        <v>17</v>
      </c>
      <c r="B13" t="s">
        <v>9</v>
      </c>
      <c r="C13" t="s">
        <v>23</v>
      </c>
      <c r="D13" t="s">
        <v>37</v>
      </c>
      <c r="E13" s="5">
        <v>1586859</v>
      </c>
      <c r="F13" s="9">
        <f t="shared" si="0"/>
        <v>4.6189013066010615E-2</v>
      </c>
      <c r="G13" s="11">
        <v>0.73099999999999998</v>
      </c>
      <c r="H13" s="11">
        <f t="shared" si="1"/>
        <v>0.39855072463768099</v>
      </c>
      <c r="I13" s="13">
        <v>13696.135913776838</v>
      </c>
      <c r="J13" s="9">
        <f t="shared" si="2"/>
        <v>0.84442972806261674</v>
      </c>
      <c r="K13" s="9">
        <v>1.8611111111111109</v>
      </c>
      <c r="L13" s="9">
        <f t="shared" si="3"/>
        <v>0.66999999999999982</v>
      </c>
      <c r="M13" s="16">
        <v>7.8853886829264603E-3</v>
      </c>
      <c r="N13" s="16">
        <f t="shared" si="4"/>
        <v>0.91190380478112654</v>
      </c>
      <c r="O13" s="9">
        <v>0.28246066716949175</v>
      </c>
      <c r="P13" s="9">
        <f t="shared" si="5"/>
        <v>0.52788231507236749</v>
      </c>
      <c r="Q13" s="9">
        <v>0.8125</v>
      </c>
      <c r="R13" s="9">
        <f t="shared" si="6"/>
        <v>1.7254946802192066</v>
      </c>
      <c r="S13" t="s">
        <v>71</v>
      </c>
    </row>
    <row r="14" spans="1:19">
      <c r="A14">
        <v>25</v>
      </c>
      <c r="B14" t="s">
        <v>16</v>
      </c>
      <c r="C14" t="s">
        <v>98</v>
      </c>
      <c r="D14" t="s">
        <v>38</v>
      </c>
      <c r="E14" s="5">
        <v>4164468</v>
      </c>
      <c r="F14" s="9">
        <f t="shared" si="0"/>
        <v>0.18657227065640708</v>
      </c>
      <c r="G14" s="11">
        <v>0.69799999999999995</v>
      </c>
      <c r="H14" s="11">
        <f t="shared" si="1"/>
        <v>0.15942028985507192</v>
      </c>
      <c r="I14" s="13">
        <v>6204.9442544810045</v>
      </c>
      <c r="J14" s="9">
        <f t="shared" si="2"/>
        <v>7.8096374316322839E-2</v>
      </c>
      <c r="K14" s="9">
        <v>2</v>
      </c>
      <c r="L14" s="9">
        <f t="shared" si="3"/>
        <v>0.71999999999999986</v>
      </c>
      <c r="M14" s="16">
        <v>8.65416663064766E-4</v>
      </c>
      <c r="N14" s="16">
        <f t="shared" si="4"/>
        <v>8.2286172722658701E-2</v>
      </c>
      <c r="O14" s="9">
        <v>0.25276631845476133</v>
      </c>
      <c r="P14" s="9">
        <f t="shared" si="5"/>
        <v>0.30597877361403547</v>
      </c>
      <c r="Q14" s="9">
        <v>0.625</v>
      </c>
      <c r="R14" s="9">
        <f t="shared" si="6"/>
        <v>1.6823205528217064</v>
      </c>
      <c r="S14" t="s">
        <v>72</v>
      </c>
    </row>
    <row r="15" spans="1:19">
      <c r="A15">
        <v>22</v>
      </c>
      <c r="B15" t="s">
        <v>11</v>
      </c>
      <c r="C15" t="s">
        <v>95</v>
      </c>
      <c r="D15" t="s">
        <v>38</v>
      </c>
      <c r="E15" s="5">
        <v>3384547</v>
      </c>
      <c r="F15" s="9">
        <f t="shared" si="0"/>
        <v>0.14409575437982688</v>
      </c>
      <c r="G15" s="11">
        <v>0.69</v>
      </c>
      <c r="H15" s="11">
        <f t="shared" si="1"/>
        <v>0.10144927536231819</v>
      </c>
      <c r="I15" s="13">
        <v>6804.1510762090165</v>
      </c>
      <c r="J15" s="9">
        <f t="shared" si="2"/>
        <v>0.13939398812288895</v>
      </c>
      <c r="K15" s="9">
        <v>0.97222222222222232</v>
      </c>
      <c r="L15" s="9">
        <f t="shared" si="3"/>
        <v>0.35</v>
      </c>
      <c r="M15" s="16">
        <v>2.2818415581169356E-3</v>
      </c>
      <c r="N15" s="16">
        <f t="shared" si="4"/>
        <v>0.24967872985780751</v>
      </c>
      <c r="O15" s="9">
        <v>0.25614552951379599</v>
      </c>
      <c r="P15" s="9">
        <f t="shared" si="5"/>
        <v>0.33123135310445451</v>
      </c>
      <c r="Q15" s="9">
        <v>0.8125</v>
      </c>
      <c r="R15" s="9">
        <f t="shared" si="6"/>
        <v>1.6466625738568816</v>
      </c>
      <c r="S15" t="s">
        <v>73</v>
      </c>
    </row>
    <row r="16" spans="1:19">
      <c r="A16">
        <v>43</v>
      </c>
      <c r="B16" t="s">
        <v>31</v>
      </c>
      <c r="C16" t="s">
        <v>105</v>
      </c>
      <c r="D16" t="s">
        <v>40</v>
      </c>
      <c r="E16" s="5">
        <v>11233263</v>
      </c>
      <c r="F16" s="9">
        <f t="shared" si="0"/>
        <v>0.57155714203864794</v>
      </c>
      <c r="G16" s="11">
        <v>0.77100000000000002</v>
      </c>
      <c r="H16" s="11">
        <f t="shared" si="1"/>
        <v>0.68840579710144956</v>
      </c>
      <c r="I16" s="13">
        <v>7978.9668213287623</v>
      </c>
      <c r="J16" s="9">
        <f t="shared" si="2"/>
        <v>0.25957519972950716</v>
      </c>
      <c r="K16" s="9">
        <v>1.8611111111111109</v>
      </c>
      <c r="L16" s="9">
        <f t="shared" si="3"/>
        <v>0.66999999999999982</v>
      </c>
      <c r="M16" s="16">
        <v>3.5255116879218443E-3</v>
      </c>
      <c r="N16" s="16">
        <f t="shared" si="4"/>
        <v>0.39665519432681023</v>
      </c>
      <c r="O16" s="9">
        <v>0.21182131891446862</v>
      </c>
      <c r="P16" s="9">
        <f t="shared" si="5"/>
        <v>0</v>
      </c>
      <c r="Q16" s="9">
        <v>0.9375</v>
      </c>
      <c r="R16" s="9">
        <f t="shared" si="6"/>
        <v>1.6277313395345012</v>
      </c>
      <c r="S16" t="s">
        <v>74</v>
      </c>
    </row>
    <row r="17" spans="1:19">
      <c r="A17">
        <v>50</v>
      </c>
      <c r="B17" t="s">
        <v>32</v>
      </c>
      <c r="C17" t="s">
        <v>106</v>
      </c>
      <c r="D17" t="s">
        <v>41</v>
      </c>
      <c r="E17" s="5">
        <v>2924631</v>
      </c>
      <c r="F17" s="9">
        <f t="shared" si="0"/>
        <v>0.119047538650465</v>
      </c>
      <c r="G17" s="11">
        <v>0.74199999999999999</v>
      </c>
      <c r="H17" s="11">
        <f t="shared" si="1"/>
        <v>0.47826086956521735</v>
      </c>
      <c r="I17" s="13">
        <v>12465.554181214655</v>
      </c>
      <c r="J17" s="9">
        <f t="shared" si="2"/>
        <v>0.71854377172039874</v>
      </c>
      <c r="K17" s="9">
        <v>0.99999999999999989</v>
      </c>
      <c r="L17" s="9">
        <f t="shared" si="3"/>
        <v>0.35999999999999993</v>
      </c>
      <c r="M17" s="16">
        <v>8.6308318866325992E-3</v>
      </c>
      <c r="N17" s="16">
        <f t="shared" si="4"/>
        <v>1</v>
      </c>
      <c r="O17" s="9">
        <v>0.26357800996948511</v>
      </c>
      <c r="P17" s="9">
        <f t="shared" si="5"/>
        <v>0.38677369723133848</v>
      </c>
      <c r="Q17" s="9">
        <v>0.9375</v>
      </c>
      <c r="R17" s="9">
        <f t="shared" si="6"/>
        <v>1.6065165945961872</v>
      </c>
      <c r="S17" t="s">
        <v>75</v>
      </c>
    </row>
    <row r="18" spans="1:19">
      <c r="A18">
        <v>31</v>
      </c>
      <c r="B18" t="s">
        <v>22</v>
      </c>
      <c r="C18" t="s">
        <v>103</v>
      </c>
      <c r="D18" t="s">
        <v>39</v>
      </c>
      <c r="E18" s="5">
        <v>19100000</v>
      </c>
      <c r="F18" s="9">
        <f t="shared" si="0"/>
        <v>1</v>
      </c>
      <c r="G18" s="11">
        <v>0.77400000000000002</v>
      </c>
      <c r="H18" s="11">
        <f t="shared" si="1"/>
        <v>0.71014492753623226</v>
      </c>
      <c r="I18" s="13">
        <v>7044.3283645613619</v>
      </c>
      <c r="J18" s="9">
        <f t="shared" si="2"/>
        <v>0.16396362607205933</v>
      </c>
      <c r="K18" s="9">
        <v>0.86111111111111116</v>
      </c>
      <c r="L18" s="9">
        <f t="shared" si="3"/>
        <v>0.31</v>
      </c>
      <c r="M18" s="16">
        <v>2.147901312369525E-3</v>
      </c>
      <c r="N18" s="16">
        <f t="shared" si="4"/>
        <v>0.23384972239169438</v>
      </c>
      <c r="O18" s="9">
        <v>0.21993195809403793</v>
      </c>
      <c r="P18" s="9">
        <f t="shared" si="5"/>
        <v>6.061017113819761E-2</v>
      </c>
      <c r="Q18" s="9">
        <v>0.75</v>
      </c>
      <c r="R18" s="9">
        <f t="shared" si="6"/>
        <v>1.4803513399216004</v>
      </c>
      <c r="S18" t="s">
        <v>76</v>
      </c>
    </row>
    <row r="19" spans="1:19">
      <c r="A19">
        <v>42</v>
      </c>
      <c r="B19" t="s">
        <v>30</v>
      </c>
      <c r="C19" t="s">
        <v>104</v>
      </c>
      <c r="D19" t="s">
        <v>40</v>
      </c>
      <c r="E19" s="5">
        <v>8187029</v>
      </c>
      <c r="F19" s="9">
        <f t="shared" si="0"/>
        <v>0.40565135403797609</v>
      </c>
      <c r="G19" s="11">
        <v>0.79200000000000004</v>
      </c>
      <c r="H19" s="11">
        <f t="shared" si="1"/>
        <v>0.84057971014492805</v>
      </c>
      <c r="I19" s="13">
        <v>8448.2607783690528</v>
      </c>
      <c r="J19" s="9">
        <f t="shared" si="2"/>
        <v>0.30758299719992466</v>
      </c>
      <c r="K19" s="9">
        <v>0.86111111111111116</v>
      </c>
      <c r="L19" s="9">
        <f t="shared" si="3"/>
        <v>0.31</v>
      </c>
      <c r="M19" s="16">
        <v>8.6308318866325992E-3</v>
      </c>
      <c r="N19" s="16">
        <f t="shared" si="4"/>
        <v>1</v>
      </c>
      <c r="O19" s="9">
        <v>0.2244976289561034</v>
      </c>
      <c r="P19" s="9">
        <f t="shared" si="5"/>
        <v>9.4729071780152316E-2</v>
      </c>
      <c r="Q19" s="9">
        <v>0.8125</v>
      </c>
      <c r="R19" s="9">
        <f t="shared" si="6"/>
        <v>1.4747177184732758</v>
      </c>
      <c r="S19" t="s">
        <v>77</v>
      </c>
    </row>
    <row r="20" spans="1:19">
      <c r="A20">
        <v>51</v>
      </c>
      <c r="B20" t="s">
        <v>33</v>
      </c>
      <c r="C20" t="s">
        <v>17</v>
      </c>
      <c r="D20" t="s">
        <v>41</v>
      </c>
      <c r="E20" s="5">
        <v>3893659</v>
      </c>
      <c r="F20" s="9">
        <f t="shared" si="0"/>
        <v>0.17182331159985595</v>
      </c>
      <c r="G20" s="11">
        <v>0.73599999999999999</v>
      </c>
      <c r="H20" s="11">
        <f t="shared" si="1"/>
        <v>0.43478260869565205</v>
      </c>
      <c r="I20" s="13">
        <v>14614.440309446718</v>
      </c>
      <c r="J20" s="9">
        <f t="shared" si="2"/>
        <v>0.93837036118210271</v>
      </c>
      <c r="K20" s="9">
        <v>0.91666666666666652</v>
      </c>
      <c r="L20" s="9">
        <f t="shared" si="3"/>
        <v>0.3299999999999999</v>
      </c>
      <c r="M20" s="16">
        <v>8.6308318866325992E-3</v>
      </c>
      <c r="N20" s="16">
        <f t="shared" si="4"/>
        <v>1</v>
      </c>
      <c r="O20" s="9">
        <v>0.27123673246600044</v>
      </c>
      <c r="P20" s="9">
        <f t="shared" si="5"/>
        <v>0.44400673040375094</v>
      </c>
      <c r="Q20" s="9">
        <v>0.8125</v>
      </c>
      <c r="R20" s="9">
        <f t="shared" si="6"/>
        <v>1.3851770721258521</v>
      </c>
      <c r="S20" t="s">
        <v>78</v>
      </c>
    </row>
    <row r="21" spans="1:19">
      <c r="A21">
        <v>16</v>
      </c>
      <c r="B21" t="s">
        <v>7</v>
      </c>
      <c r="C21" t="s">
        <v>8</v>
      </c>
      <c r="D21" t="s">
        <v>37</v>
      </c>
      <c r="E21" s="5">
        <v>806517</v>
      </c>
      <c r="F21" s="9">
        <f t="shared" si="0"/>
        <v>3.6895680397847027E-3</v>
      </c>
      <c r="G21" s="11">
        <v>0.68799999999999994</v>
      </c>
      <c r="H21" s="11">
        <f t="shared" si="1"/>
        <v>8.6956521739129766E-2</v>
      </c>
      <c r="I21" s="13">
        <v>15216.892798329112</v>
      </c>
      <c r="J21" s="9">
        <f t="shared" si="2"/>
        <v>1</v>
      </c>
      <c r="K21" s="9">
        <v>2</v>
      </c>
      <c r="L21" s="9">
        <f t="shared" si="3"/>
        <v>0.71999999999999986</v>
      </c>
      <c r="M21" s="16">
        <v>4.3024511572601693E-4</v>
      </c>
      <c r="N21" s="16">
        <f t="shared" si="4"/>
        <v>3.08577642302976E-2</v>
      </c>
      <c r="O21" s="9">
        <v>0.32513809029940349</v>
      </c>
      <c r="P21" s="9">
        <f t="shared" si="5"/>
        <v>0.84680735444005173</v>
      </c>
      <c r="Q21" s="9">
        <v>0.8125</v>
      </c>
      <c r="R21" s="9">
        <f t="shared" si="6"/>
        <v>1.3268981649710041</v>
      </c>
      <c r="S21" t="s">
        <v>79</v>
      </c>
    </row>
    <row r="22" spans="1:19">
      <c r="A22">
        <v>24</v>
      </c>
      <c r="B22" t="s">
        <v>13</v>
      </c>
      <c r="C22" t="s">
        <v>97</v>
      </c>
      <c r="D22" t="s">
        <v>38</v>
      </c>
      <c r="E22" s="5">
        <v>3455236</v>
      </c>
      <c r="F22" s="9">
        <f t="shared" si="0"/>
        <v>0.14794566027936693</v>
      </c>
      <c r="G22" s="11">
        <v>0.72799999999999998</v>
      </c>
      <c r="H22" s="11">
        <f t="shared" si="1"/>
        <v>0.37681159420289834</v>
      </c>
      <c r="I22" s="13">
        <v>6848.4540643330874</v>
      </c>
      <c r="J22" s="9">
        <f t="shared" si="2"/>
        <v>0.1439260918273739</v>
      </c>
      <c r="K22" s="9">
        <v>0.74999999999999989</v>
      </c>
      <c r="L22" s="9">
        <f t="shared" si="3"/>
        <v>0.26999999999999991</v>
      </c>
      <c r="M22" s="16">
        <v>2.0811892443815703E-3</v>
      </c>
      <c r="N22" s="16">
        <f t="shared" si="4"/>
        <v>0.22596571548720806</v>
      </c>
      <c r="O22" s="9">
        <v>0.24251399373063912</v>
      </c>
      <c r="P22" s="9">
        <f t="shared" si="5"/>
        <v>0.22936395419774142</v>
      </c>
      <c r="Q22" s="9">
        <v>0.8125</v>
      </c>
      <c r="R22" s="9">
        <f t="shared" si="6"/>
        <v>1.1650376439340442</v>
      </c>
      <c r="S22" t="s">
        <v>80</v>
      </c>
    </row>
    <row r="23" spans="1:19">
      <c r="A23">
        <v>35</v>
      </c>
      <c r="B23" t="s">
        <v>27</v>
      </c>
      <c r="C23" t="s">
        <v>28</v>
      </c>
      <c r="D23" t="s">
        <v>39</v>
      </c>
      <c r="E23" s="5">
        <v>19100000</v>
      </c>
      <c r="F23" s="9">
        <f t="shared" si="0"/>
        <v>1</v>
      </c>
      <c r="G23" s="11">
        <v>0.80600000000000005</v>
      </c>
      <c r="H23" s="11">
        <f t="shared" si="1"/>
        <v>0.94202898550724712</v>
      </c>
      <c r="I23" s="13">
        <v>8016.6203952575552</v>
      </c>
      <c r="J23" s="9">
        <f t="shared" si="2"/>
        <v>0.26342708216714034</v>
      </c>
      <c r="K23" s="9">
        <v>0.74999999999999989</v>
      </c>
      <c r="L23" s="9">
        <f t="shared" si="3"/>
        <v>0.26999999999999991</v>
      </c>
      <c r="M23" s="16">
        <v>3.1328202645551982E-3</v>
      </c>
      <c r="N23" s="16">
        <f t="shared" si="4"/>
        <v>0.35024707078139411</v>
      </c>
      <c r="O23" s="9">
        <v>0.21802076312306359</v>
      </c>
      <c r="P23" s="9">
        <f t="shared" si="5"/>
        <v>4.6327960858024812E-2</v>
      </c>
      <c r="Q23" s="9">
        <v>0.6875</v>
      </c>
      <c r="R23" s="9">
        <f t="shared" si="6"/>
        <v>1.1486189639650313</v>
      </c>
      <c r="S23" t="s">
        <v>81</v>
      </c>
    </row>
    <row r="24" spans="1:19">
      <c r="A24">
        <v>12</v>
      </c>
      <c r="B24" t="s">
        <v>3</v>
      </c>
      <c r="C24" t="s">
        <v>90</v>
      </c>
      <c r="D24" t="s">
        <v>37</v>
      </c>
      <c r="E24" s="5">
        <v>884372</v>
      </c>
      <c r="F24" s="9">
        <f t="shared" si="0"/>
        <v>7.9297528465960988E-3</v>
      </c>
      <c r="G24" s="11">
        <v>0.71</v>
      </c>
      <c r="H24" s="11">
        <f t="shared" si="1"/>
        <v>0.24637681159420249</v>
      </c>
      <c r="I24" s="13">
        <v>14527.118587732311</v>
      </c>
      <c r="J24" s="9">
        <f t="shared" si="2"/>
        <v>0.92943753034560106</v>
      </c>
      <c r="K24" s="9">
        <v>0.47222222222222221</v>
      </c>
      <c r="L24" s="9">
        <f t="shared" si="3"/>
        <v>0.16999999999999998</v>
      </c>
      <c r="M24" s="16">
        <v>2.8992324496931155E-3</v>
      </c>
      <c r="N24" s="16">
        <f t="shared" si="4"/>
        <v>0.32264175137338158</v>
      </c>
      <c r="O24" s="9">
        <v>0.32375924377543619</v>
      </c>
      <c r="P24" s="9">
        <f t="shared" si="5"/>
        <v>0.83650334239603363</v>
      </c>
      <c r="Q24" s="9">
        <v>0.875</v>
      </c>
      <c r="R24" s="9">
        <f t="shared" si="6"/>
        <v>1.0362605046762077</v>
      </c>
      <c r="S24" t="s">
        <v>82</v>
      </c>
    </row>
    <row r="25" spans="1:19">
      <c r="A25">
        <v>52</v>
      </c>
      <c r="B25" t="s">
        <v>34</v>
      </c>
      <c r="C25" t="s">
        <v>35</v>
      </c>
      <c r="D25" t="s">
        <v>41</v>
      </c>
      <c r="E25" s="5">
        <v>7423629</v>
      </c>
      <c r="F25" s="9">
        <f t="shared" si="0"/>
        <v>0.36407461418157872</v>
      </c>
      <c r="G25" s="11">
        <v>0.73699999999999999</v>
      </c>
      <c r="H25" s="11">
        <f t="shared" si="1"/>
        <v>0.44202898550724629</v>
      </c>
      <c r="I25" s="13">
        <v>8580.4052864670375</v>
      </c>
      <c r="J25" s="9">
        <f t="shared" si="2"/>
        <v>0.32110110602366843</v>
      </c>
      <c r="K25" s="9">
        <v>1.25</v>
      </c>
      <c r="L25" s="9">
        <f t="shared" si="3"/>
        <v>0.44999999999999996</v>
      </c>
      <c r="M25" s="16">
        <v>1.8505773928088271E-3</v>
      </c>
      <c r="N25" s="16">
        <f t="shared" si="4"/>
        <v>0.1987120942925516</v>
      </c>
      <c r="O25" s="9">
        <v>0.24549312371085077</v>
      </c>
      <c r="P25" s="9">
        <f t="shared" si="5"/>
        <v>0.25162675913158788</v>
      </c>
      <c r="Q25" s="9">
        <v>0.375</v>
      </c>
      <c r="R25" s="9">
        <f t="shared" si="6"/>
        <v>0.87628337607480344</v>
      </c>
      <c r="S25" t="s">
        <v>83</v>
      </c>
    </row>
    <row r="26" spans="1:19">
      <c r="A26">
        <v>32</v>
      </c>
      <c r="B26" t="s">
        <v>24</v>
      </c>
      <c r="C26" t="s">
        <v>14</v>
      </c>
      <c r="D26" t="s">
        <v>39</v>
      </c>
      <c r="E26" s="5">
        <v>4126854</v>
      </c>
      <c r="F26" s="9">
        <f t="shared" si="0"/>
        <v>0.18452371486264427</v>
      </c>
      <c r="G26" s="11">
        <v>0.77100000000000002</v>
      </c>
      <c r="H26" s="11">
        <f t="shared" si="1"/>
        <v>0.68840579710144956</v>
      </c>
      <c r="I26" s="13">
        <v>9168.2729982742294</v>
      </c>
      <c r="J26" s="9">
        <f t="shared" si="2"/>
        <v>0.38123875242727306</v>
      </c>
      <c r="K26" s="9">
        <v>1.6111111111111109</v>
      </c>
      <c r="L26" s="9">
        <f t="shared" si="3"/>
        <v>0.57999999999999985</v>
      </c>
      <c r="M26" s="16">
        <v>1.69136102222177E-4</v>
      </c>
      <c r="N26" s="16">
        <f t="shared" si="4"/>
        <v>0</v>
      </c>
      <c r="O26" s="9">
        <v>0.23325330645598835</v>
      </c>
      <c r="P26" s="9">
        <f t="shared" si="5"/>
        <v>0.16015956374873647</v>
      </c>
      <c r="Q26" s="9">
        <v>0.5625</v>
      </c>
      <c r="R26" s="9">
        <f t="shared" si="6"/>
        <v>0.41753872908265793</v>
      </c>
      <c r="S26" t="s">
        <v>84</v>
      </c>
    </row>
    <row r="27" spans="1:19">
      <c r="A27">
        <v>11</v>
      </c>
      <c r="B27" t="s">
        <v>2</v>
      </c>
      <c r="C27" t="s">
        <v>89</v>
      </c>
      <c r="D27" t="s">
        <v>37</v>
      </c>
      <c r="E27" s="5">
        <v>1751950</v>
      </c>
      <c r="F27" s="9">
        <f t="shared" si="0"/>
        <v>5.5180296219838894E-2</v>
      </c>
      <c r="G27" s="11">
        <v>0.7</v>
      </c>
      <c r="H27" s="11">
        <f t="shared" si="1"/>
        <v>0.17391304347826034</v>
      </c>
      <c r="I27" s="13">
        <v>11461.910147019036</v>
      </c>
      <c r="J27" s="9">
        <f t="shared" si="2"/>
        <v>0.61587307075946707</v>
      </c>
      <c r="K27" s="9">
        <v>0</v>
      </c>
      <c r="L27" s="9">
        <f t="shared" si="3"/>
        <v>0</v>
      </c>
      <c r="M27" s="16">
        <v>4.2232940437797887E-3</v>
      </c>
      <c r="N27" s="16">
        <f t="shared" si="4"/>
        <v>0.47911884861505799</v>
      </c>
      <c r="O27" s="9">
        <v>0.26700611435900418</v>
      </c>
      <c r="P27" s="9">
        <f t="shared" si="5"/>
        <v>0.41239165274978268</v>
      </c>
      <c r="Q27" s="9">
        <v>0</v>
      </c>
      <c r="R27" s="9">
        <f t="shared" si="6"/>
        <v>0.15690468334695218</v>
      </c>
      <c r="S27" t="s">
        <v>85</v>
      </c>
    </row>
    <row r="28" spans="1:19">
      <c r="A28">
        <v>53</v>
      </c>
      <c r="B28" t="s">
        <v>36</v>
      </c>
      <c r="C28" t="s">
        <v>107</v>
      </c>
      <c r="D28" t="s">
        <v>41</v>
      </c>
      <c r="E28" s="5">
        <v>2996899</v>
      </c>
      <c r="F28" s="9">
        <f t="shared" si="0"/>
        <v>0.12298344097682355</v>
      </c>
      <c r="G28" s="11">
        <v>0.81399999999999995</v>
      </c>
      <c r="H28" s="11">
        <f t="shared" si="1"/>
        <v>1</v>
      </c>
      <c r="I28" s="13">
        <v>13004.718227214196</v>
      </c>
      <c r="J28" s="9">
        <f t="shared" si="2"/>
        <v>0.77369913422905046</v>
      </c>
      <c r="K28" s="9">
        <v>0.97222222222222221</v>
      </c>
      <c r="L28" s="9">
        <f t="shared" si="3"/>
        <v>0.35</v>
      </c>
      <c r="M28" s="16">
        <v>1.9323307191867326E-3</v>
      </c>
      <c r="N28" s="16">
        <f t="shared" si="4"/>
        <v>0.2083736714114697</v>
      </c>
      <c r="O28" s="9">
        <v>0.23304444801750279</v>
      </c>
      <c r="P28" s="9">
        <f t="shared" si="5"/>
        <v>0.15859878100153271</v>
      </c>
      <c r="Q28" s="9">
        <v>0.9375</v>
      </c>
      <c r="R28" s="9">
        <f t="shared" si="6"/>
        <v>3.7567591607753359E-3</v>
      </c>
      <c r="S28" t="s">
        <v>86</v>
      </c>
    </row>
  </sheetData>
  <autoFilter ref="A1:S1" xr:uid="{AAA0A213-9B32-4272-9B5A-4D88701684C3}">
    <sortState xmlns:xlrd2="http://schemas.microsoft.com/office/spreadsheetml/2017/richdata2" ref="A2:S28">
      <sortCondition descending="1" ref="R1"/>
    </sortState>
  </autoFilter>
  <phoneticPr fontId="5" type="noConversion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9C695-72AE-4AF6-A2BD-B6F313FF300C}">
  <dimension ref="B1:H30"/>
  <sheetViews>
    <sheetView workbookViewId="0"/>
  </sheetViews>
  <sheetFormatPr defaultRowHeight="14.4"/>
  <cols>
    <col min="2" max="2" width="34.5546875" customWidth="1"/>
    <col min="3" max="3" width="5.109375" customWidth="1"/>
    <col min="4" max="4" width="34.33203125" customWidth="1"/>
    <col min="6" max="6" width="38.5546875" customWidth="1"/>
    <col min="8" max="8" width="38.5546875" customWidth="1"/>
  </cols>
  <sheetData>
    <row r="1" spans="2:8">
      <c r="B1" s="6" t="s">
        <v>48</v>
      </c>
      <c r="D1" s="6" t="s">
        <v>49</v>
      </c>
      <c r="F1" s="6" t="s">
        <v>112</v>
      </c>
      <c r="H1" s="6" t="s">
        <v>126</v>
      </c>
    </row>
    <row r="2" spans="2:8">
      <c r="B2" s="7" t="s">
        <v>43</v>
      </c>
      <c r="D2" s="7" t="s">
        <v>43</v>
      </c>
      <c r="F2" s="7" t="s">
        <v>43</v>
      </c>
      <c r="H2" s="7" t="s">
        <v>43</v>
      </c>
    </row>
    <row r="3" spans="2:8">
      <c r="B3" s="8">
        <f>_xlfn.QUARTILE.INC('Dados Brutos'!E2:E28,1)</f>
        <v>2960765</v>
      </c>
      <c r="D3" s="11">
        <f>_xlfn.QUARTILE.INC('Dados Brutos'!G2:G28,1)</f>
        <v>0.6984999999999999</v>
      </c>
      <c r="F3" s="8">
        <f>_xlfn.QUARTILE.INC('Dados Brutos'!I2:I28,1)</f>
        <v>6826.302570271052</v>
      </c>
      <c r="H3" s="16">
        <f>_xlfn.QUARTILE.INC('Dados Brutos'!M:M,1)</f>
        <v>1.7145029443676094E-3</v>
      </c>
    </row>
    <row r="4" spans="2:8">
      <c r="B4" s="7" t="s">
        <v>44</v>
      </c>
      <c r="D4" s="7" t="s">
        <v>44</v>
      </c>
      <c r="F4" s="7" t="s">
        <v>44</v>
      </c>
      <c r="H4" s="17" t="s">
        <v>44</v>
      </c>
    </row>
    <row r="5" spans="2:8">
      <c r="B5" s="8">
        <f>_xlfn.QUARTILE.INC('Dados Brutos'!E2:E28,3)</f>
        <v>9415421.5</v>
      </c>
      <c r="D5" s="11">
        <f>_xlfn.QUARTILE.INC('Dados Brutos'!G2:G28,3)</f>
        <v>0.76550000000000007</v>
      </c>
      <c r="F5" s="8">
        <f>_xlfn.QUARTILE.INC('Dados Brutos'!I2:I28,3)</f>
        <v>11963.732164116846</v>
      </c>
      <c r="H5" s="16">
        <f>_xlfn.QUARTILE.INC('Dados Brutos'!M:M,3)</f>
        <v>4.4810345212736059E-3</v>
      </c>
    </row>
    <row r="6" spans="2:8">
      <c r="B6" s="7" t="s">
        <v>45</v>
      </c>
      <c r="D6" s="7" t="s">
        <v>45</v>
      </c>
      <c r="F6" s="7" t="s">
        <v>45</v>
      </c>
      <c r="H6" s="17" t="s">
        <v>45</v>
      </c>
    </row>
    <row r="7" spans="2:8">
      <c r="B7" s="8">
        <f>B5-B3</f>
        <v>6454656.5</v>
      </c>
      <c r="D7" s="11">
        <f>D5-D3</f>
        <v>6.7000000000000171E-2</v>
      </c>
      <c r="F7" s="8">
        <f>F5-F3</f>
        <v>5137.4295938457935</v>
      </c>
      <c r="H7" s="16">
        <f>H5-H3</f>
        <v>2.7665315769059965E-3</v>
      </c>
    </row>
    <row r="8" spans="2:8">
      <c r="B8" s="7" t="s">
        <v>46</v>
      </c>
      <c r="D8" s="7" t="s">
        <v>46</v>
      </c>
      <c r="F8" s="7" t="s">
        <v>46</v>
      </c>
      <c r="H8" s="17" t="s">
        <v>46</v>
      </c>
    </row>
    <row r="9" spans="2:8">
      <c r="B9" s="9">
        <f>B3-(1.5*B7)</f>
        <v>-6721219.75</v>
      </c>
      <c r="D9" s="11">
        <f>D3-(1.5*D7)</f>
        <v>0.59799999999999964</v>
      </c>
      <c r="F9" s="9">
        <f>F3-(1.5*F7)</f>
        <v>-879.84182049763785</v>
      </c>
      <c r="H9" s="16">
        <f>H3-(1.5*H7)</f>
        <v>-2.4352944209913856E-3</v>
      </c>
    </row>
    <row r="10" spans="2:8">
      <c r="B10" s="7" t="s">
        <v>47</v>
      </c>
      <c r="D10" s="7" t="s">
        <v>47</v>
      </c>
      <c r="F10" s="7" t="s">
        <v>47</v>
      </c>
      <c r="H10" s="17" t="s">
        <v>47</v>
      </c>
    </row>
    <row r="11" spans="2:8">
      <c r="B11" s="9">
        <f>B5+(1.5*B7)</f>
        <v>19097406.25</v>
      </c>
      <c r="D11" s="11">
        <f>D5+(1.5*D7)</f>
        <v>0.86600000000000033</v>
      </c>
      <c r="F11" s="9">
        <f>F5+(1.5*F7)</f>
        <v>19669.876554885537</v>
      </c>
      <c r="H11" s="16">
        <f>H5+(1.5*H7)</f>
        <v>8.6308318866326009E-3</v>
      </c>
    </row>
    <row r="13" spans="2:8" ht="72">
      <c r="B13" s="10" t="s">
        <v>114</v>
      </c>
      <c r="D13" s="10" t="s">
        <v>109</v>
      </c>
      <c r="F13" s="10" t="s">
        <v>113</v>
      </c>
      <c r="H13" s="10" t="s">
        <v>130</v>
      </c>
    </row>
    <row r="14" spans="2:8">
      <c r="B14" s="10"/>
    </row>
    <row r="15" spans="2:8">
      <c r="H15" s="16"/>
    </row>
    <row r="26" spans="4:6">
      <c r="D26" s="5"/>
      <c r="F26" s="5"/>
    </row>
    <row r="27" spans="4:6">
      <c r="F27" s="15"/>
    </row>
    <row r="30" spans="4:6">
      <c r="D30" s="15"/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4F80F-6604-451C-A22C-2B9D79FDBB69}">
  <dimension ref="A1:O12"/>
  <sheetViews>
    <sheetView workbookViewId="0"/>
  </sheetViews>
  <sheetFormatPr defaultRowHeight="14.4"/>
  <sheetData>
    <row r="1" spans="1:15" ht="21">
      <c r="A1" s="12" t="s">
        <v>50</v>
      </c>
    </row>
    <row r="2" spans="1:15">
      <c r="A2" t="s">
        <v>51</v>
      </c>
    </row>
    <row r="4" spans="1:15">
      <c r="A4" t="s">
        <v>119</v>
      </c>
    </row>
    <row r="6" spans="1:15">
      <c r="A6" t="s">
        <v>120</v>
      </c>
    </row>
    <row r="7" spans="1:15">
      <c r="A7" t="s">
        <v>53</v>
      </c>
    </row>
    <row r="9" spans="1:15">
      <c r="A9" t="s">
        <v>54</v>
      </c>
    </row>
    <row r="10" spans="1:15">
      <c r="A10" t="s">
        <v>121</v>
      </c>
    </row>
    <row r="11" spans="1:15">
      <c r="A11" t="s">
        <v>122</v>
      </c>
    </row>
    <row r="12" spans="1:15">
      <c r="A12" t="s">
        <v>55</v>
      </c>
      <c r="O12" s="11"/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f06849c-413f-45d8-b4f5-b4d7e46ca63d" xsi:nil="true"/>
    <lcf76f155ced4ddcb4097134ff3c332f xmlns="061fd0ee-b653-4799-ac4b-34e89113c04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1079D0AA2CA0345B44F7A1DF4C7A65E" ma:contentTypeVersion="14" ma:contentTypeDescription="Crie um novo documento." ma:contentTypeScope="" ma:versionID="de5c0a64debb669d9c2971d750c00361">
  <xsd:schema xmlns:xsd="http://www.w3.org/2001/XMLSchema" xmlns:xs="http://www.w3.org/2001/XMLSchema" xmlns:p="http://schemas.microsoft.com/office/2006/metadata/properties" xmlns:ns2="061fd0ee-b653-4799-ac4b-34e89113c043" xmlns:ns3="af06849c-413f-45d8-b4f5-b4d7e46ca63d" targetNamespace="http://schemas.microsoft.com/office/2006/metadata/properties" ma:root="true" ma:fieldsID="8594f68bae5292edfc5287c6bbb5b32a" ns2:_="" ns3:_="">
    <xsd:import namespace="061fd0ee-b653-4799-ac4b-34e89113c043"/>
    <xsd:import namespace="af06849c-413f-45d8-b4f5-b4d7e46ca6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1fd0ee-b653-4799-ac4b-34e89113c0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429f7ce5-b1b4-49c2-b478-55053dc3db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06849c-413f-45d8-b4f5-b4d7e46ca63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82fb0d3-07ce-4498-8cc3-43b1d3762274}" ma:internalName="TaxCatchAll" ma:showField="CatchAllData" ma:web="af06849c-413f-45d8-b4f5-b4d7e46ca6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141B40-950F-4E2D-B188-148AD12730BC}">
  <ds:schemaRefs>
    <ds:schemaRef ds:uri="http://schemas.microsoft.com/office/2006/metadata/properties"/>
    <ds:schemaRef ds:uri="http://schemas.microsoft.com/office/infopath/2007/PartnerControls"/>
    <ds:schemaRef ds:uri="af06849c-413f-45d8-b4f5-b4d7e46ca63d"/>
    <ds:schemaRef ds:uri="061fd0ee-b653-4799-ac4b-34e89113c043"/>
  </ds:schemaRefs>
</ds:datastoreItem>
</file>

<file path=customXml/itemProps2.xml><?xml version="1.0" encoding="utf-8"?>
<ds:datastoreItem xmlns:ds="http://schemas.openxmlformats.org/officeDocument/2006/customXml" ds:itemID="{CCD5A6E6-D0B8-4316-A6C5-B89B2C4FC0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9A44A3-4ABF-4D38-901B-E024E4EB06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1fd0ee-b653-4799-ac4b-34e89113c043"/>
    <ds:schemaRef ds:uri="af06849c-413f-45d8-b4f5-b4d7e46ca6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Dados Brutos</vt:lpstr>
      <vt:lpstr>Dados Normalizados</vt:lpstr>
      <vt:lpstr>Outliers - pontos de corte</vt:lpstr>
      <vt:lpstr>Notas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Gondim Barbosa Duarte</dc:creator>
  <cp:lastModifiedBy>Antônio Marcello Peixoto de Mendonça Filho</cp:lastModifiedBy>
  <dcterms:created xsi:type="dcterms:W3CDTF">2015-06-05T18:19:34Z</dcterms:created>
  <dcterms:modified xsi:type="dcterms:W3CDTF">2026-10-26T10:07:40Z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0x010100F1079D0AA2CA0345B44F7A1DF4C7A65E</vt:lpwstr>
  </property>
</Properties>
</file>